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1m8ZelpXobpwzAcxLbX6OFmR2FO88n31yjOoIW5g1YM="/>
    </ext>
  </extLst>
</workbook>
</file>

<file path=xl/sharedStrings.xml><?xml version="1.0" encoding="utf-8"?>
<sst xmlns="http://schemas.openxmlformats.org/spreadsheetml/2006/main" count="1968" uniqueCount="733">
  <si>
    <t>Audio Link</t>
  </si>
  <si>
    <t>Transcript</t>
  </si>
  <si>
    <t xml:space="preserve">I SAID WHITE NOT BAIT </t>
  </si>
  <si>
    <t xml:space="preserve">I SAID NEW NOT NO </t>
  </si>
  <si>
    <t xml:space="preserve">I SAID BAD NOT BED </t>
  </si>
  <si>
    <t xml:space="preserve">I SAID LATE NOT SITE </t>
  </si>
  <si>
    <t xml:space="preserve">I SAID FIGHT NOT CENTRE </t>
  </si>
  <si>
    <t xml:space="preserve">I SAID SNOW NOT TOMORROW </t>
  </si>
  <si>
    <t xml:space="preserve">I SAID CLOTHES NOT BIOLOGICAL </t>
  </si>
  <si>
    <t xml:space="preserve">I SAID PUT NOT BLUE </t>
  </si>
  <si>
    <t xml:space="preserve">I SAID LIVE NOT BED </t>
  </si>
  <si>
    <t xml:space="preserve">I SAID ALONE NOT GONE </t>
  </si>
  <si>
    <t xml:space="preserve">I SAID PHRASE NOT BAR </t>
  </si>
  <si>
    <t xml:space="preserve">I SAID GOT NOT GOAT </t>
  </si>
  <si>
    <t xml:space="preserve">I SAID MEET NOT WATER </t>
  </si>
  <si>
    <t xml:space="preserve">I SAID THROUGH NOT THOUGH </t>
  </si>
  <si>
    <t xml:space="preserve">I SAID LET NOT LEAVE </t>
  </si>
  <si>
    <t xml:space="preserve">I SAID BOOK NOT DO </t>
  </si>
  <si>
    <t xml:space="preserve">I SAID THIN NOT SHEEP </t>
  </si>
  <si>
    <t xml:space="preserve">I SAID HATE NOT TIN </t>
  </si>
  <si>
    <t xml:space="preserve">I SAID SIXTHS NOT BIOLOGY </t>
  </si>
  <si>
    <t xml:space="preserve">I SAID HAT NOT SURE </t>
  </si>
  <si>
    <t xml:space="preserve">I SAID SLEEP NOT HOPE </t>
  </si>
  <si>
    <t xml:space="preserve">I SAID CALL NOT SHALL </t>
  </si>
  <si>
    <t xml:space="preserve">I SAID DON'T NOT SHOULDER </t>
  </si>
  <si>
    <t xml:space="preserve">I SAID SPORT NOT WINE </t>
  </si>
  <si>
    <t xml:space="preserve">I SAID HONEST NOT SLEPT </t>
  </si>
  <si>
    <t xml:space="preserve">WHAT IS SHE DRINKING A CUP OF COFFEE </t>
  </si>
  <si>
    <t xml:space="preserve">A GLASS OF WINE </t>
  </si>
  <si>
    <t xml:space="preserve">A BOTTLE OF WATER </t>
  </si>
  <si>
    <t xml:space="preserve">A MUG OF TEA </t>
  </si>
  <si>
    <t xml:space="preserve">IN A PUB </t>
  </si>
  <si>
    <t xml:space="preserve">AT HOME </t>
  </si>
  <si>
    <t xml:space="preserve">IN THE THEATRE </t>
  </si>
  <si>
    <t xml:space="preserve">ON A BENCH IN THE PARK </t>
  </si>
  <si>
    <t xml:space="preserve">IN A PARK NEAR A PATH </t>
  </si>
  <si>
    <t xml:space="preserve">BESIDE A TREE IN A PARK </t>
  </si>
  <si>
    <t xml:space="preserve">IN A BOAT ON THE RIVER </t>
  </si>
  <si>
    <t xml:space="preserve">IN THE MIDDLE OF THE TABLE </t>
  </si>
  <si>
    <t xml:space="preserve">IN THE CUPBOARD </t>
  </si>
  <si>
    <t xml:space="preserve">WHAT CAN YOU SEE IN THE PICTURE A GINGER BISCUIT </t>
  </si>
  <si>
    <t xml:space="preserve">A SINGER SINGING </t>
  </si>
  <si>
    <t xml:space="preserve">A RAILWAY STATION </t>
  </si>
  <si>
    <t xml:space="preserve">AN AIRPORT TERMINAL </t>
  </si>
  <si>
    <t xml:space="preserve">AN ART GALLERY </t>
  </si>
  <si>
    <t xml:space="preserve">WHAT IS IN THE PICTURE A PUB </t>
  </si>
  <si>
    <t xml:space="preserve">A MOUTH </t>
  </si>
  <si>
    <t xml:space="preserve">A SHIP </t>
  </si>
  <si>
    <t xml:space="preserve">A BEAN </t>
  </si>
  <si>
    <t xml:space="preserve">A PEN </t>
  </si>
  <si>
    <t xml:space="preserve">THREE TREES </t>
  </si>
  <si>
    <t xml:space="preserve">SOME TREASURE </t>
  </si>
  <si>
    <t xml:space="preserve">A PAN </t>
  </si>
  <si>
    <t xml:space="preserve">A SUM </t>
  </si>
  <si>
    <t xml:space="preserve">A SHEEP </t>
  </si>
  <si>
    <t xml:space="preserve">A PUP </t>
  </si>
  <si>
    <t xml:space="preserve">A THUMB </t>
  </si>
  <si>
    <t xml:space="preserve">A MOUSE </t>
  </si>
  <si>
    <t xml:space="preserve">A BIN </t>
  </si>
  <si>
    <t xml:space="preserve">A TREE </t>
  </si>
  <si>
    <t xml:space="preserve">SOME CLOTHES </t>
  </si>
  <si>
    <t xml:space="preserve">A BLOUSE </t>
  </si>
  <si>
    <t xml:space="preserve">A TELEVISION </t>
  </si>
  <si>
    <t xml:space="preserve">WHAT'S SHE WEARING SHE'S WEARING A LEATHER JACKET AND CORDUROY TROUSERS </t>
  </si>
  <si>
    <t xml:space="preserve">HE'S WEARING A BROWN WOOLY HAT AND A RED SCARF </t>
  </si>
  <si>
    <t xml:space="preserve">A STUDENT VISA PERMITS_V THEM TO STAY LONGER </t>
  </si>
  <si>
    <t xml:space="preserve">I WASN'T PRESENT_ADJ AT THE LAST MEETING </t>
  </si>
  <si>
    <t xml:space="preserve">THEY WANTED TO PROTEST_V AGAINST STUDENT FEES </t>
  </si>
  <si>
    <t xml:space="preserve">HE HAS HIS OWN PHOTOGRAPHIC STUDIO </t>
  </si>
  <si>
    <t xml:space="preserve">EU NATIONALS DON'T NEED WORK PERMITS_N </t>
  </si>
  <si>
    <t xml:space="preserve">SINGERS LEARN HOW TO PROJECT_V THEIR VOICES </t>
  </si>
  <si>
    <t xml:space="preserve">THE PRIME SUSPECT_N IS THE DIRECTOR </t>
  </si>
  <si>
    <t xml:space="preserve">I AM UNABLE TO ESTIMATE_V THE COST </t>
  </si>
  <si>
    <t xml:space="preserve">THE GOVERNMENT PUBLISHED AN ESTIMATE_N OF FUTURE TAX INCOME </t>
  </si>
  <si>
    <t xml:space="preserve">THE COMMITTEE WILL CONDUCT_V A FULL INVESTIGATION INTO HIS BEHAVIOUR </t>
  </si>
  <si>
    <t xml:space="preserve">THEY SHOULD SURVEY_V ALL STAFF ON THIS EQUATION </t>
  </si>
  <si>
    <t xml:space="preserve">WHAT DO YOU THINK OF THIS ADVERTISEMENT </t>
  </si>
  <si>
    <t xml:space="preserve">WHAT WOULD YOU LIKE FOR DESSERT </t>
  </si>
  <si>
    <t xml:space="preserve">THE UK IMPORTS_V MOST OF ITS FOOD </t>
  </si>
  <si>
    <t xml:space="preserve">HE HADN'T INTENDED TO INSULT_V THE POLICEMAN </t>
  </si>
  <si>
    <t xml:space="preserve">SHE'S A GRADUATE_N OF CAMBRIDGE UNIVERSITY </t>
  </si>
  <si>
    <t xml:space="preserve">THE AREA'S BECOME A DESERT </t>
  </si>
  <si>
    <t xml:space="preserve">HE REGARDED THE OFFER AS AN INSULT_N </t>
  </si>
  <si>
    <t xml:space="preserve">THE TEAM WILL PRESENT_V THEIR RESULTS AT THE CONFERENCE </t>
  </si>
  <si>
    <t xml:space="preserve">YOUR TICKET DOES NOT INCLUDE TRANSFER_N FROM THE AIRPORT TO YOUR HOTEL </t>
  </si>
  <si>
    <t xml:space="preserve">THE COMPANY CANNOT SELL ITS REJECT_ADJ FURNITURE </t>
  </si>
  <si>
    <t xml:space="preserve">HE'S A PHOTOGRAPHER </t>
  </si>
  <si>
    <t xml:space="preserve">THE REBEL_N LEADER HAS BEEN ARRESTED </t>
  </si>
  <si>
    <t xml:space="preserve">THE PROJECT_N HAS PROVIDED VALUABLE EXPERIENCE </t>
  </si>
  <si>
    <t xml:space="preserve">THEY PREDICT A CLOSE CONTEST_N AT THE NEXT ELECTION </t>
  </si>
  <si>
    <t xml:space="preserve">STUDENTS STAGED A PROTEST_N MARCH OUTSIDE PARLIAMENT </t>
  </si>
  <si>
    <t xml:space="preserve">THE JURY TOOK TWO DAYS TO CONVICT_V HIM </t>
  </si>
  <si>
    <t xml:space="preserve">EXPORT_N ORDERS ARE HIGHER THAN LAST YEARS </t>
  </si>
  <si>
    <t xml:space="preserve">SHE EXPECTS TO GRADUATE_V NEXT SUMMER </t>
  </si>
  <si>
    <t xml:space="preserve">THERE HAS BEEN AN INCREASE_N IN GLOBAL TEMPERATURES </t>
  </si>
  <si>
    <t xml:space="preserve">HAVE YOU MADE ANY PROGRESS_N ON YOUR REPORT </t>
  </si>
  <si>
    <t xml:space="preserve">THEY PRODUCE_V MORE THAN THEY CAN CONSUME </t>
  </si>
  <si>
    <t xml:space="preserve">SHE HAD TO SEND ABSTRACT_N BY THE END OF THE MONTH </t>
  </si>
  <si>
    <t xml:space="preserve">WHEN ARE THEY GOING TO IMPLEMENT THE SCHEME </t>
  </si>
  <si>
    <t xml:space="preserve">CHILDREN OFTEN REBEL_V AGAINST THEIR PARENTS </t>
  </si>
  <si>
    <t xml:space="preserve">THE VILLAGE LOOKS QUITE DESERTED </t>
  </si>
  <si>
    <t xml:space="preserve">BUSINESSES MUST EXPORT_V TO SURVIVE </t>
  </si>
  <si>
    <t xml:space="preserve">THE POLICE SUSPECT_V A CONSPIRACY </t>
  </si>
  <si>
    <t xml:space="preserve">THEY SELL FRESH FARM PRODUCE_N </t>
  </si>
  <si>
    <t xml:space="preserve">MANY PEOPLE DISLIKE TRAVELLING BY PUBLIC TRANSPORT_N </t>
  </si>
  <si>
    <t xml:space="preserve">I THINK IT'S EXTRAORDINARY </t>
  </si>
  <si>
    <t xml:space="preserve">STAFF MUST RECORD_V ALL ACCIDENTS IN THE BOOK </t>
  </si>
  <si>
    <t xml:space="preserve">HE WAS ATTACKED WITH A SHARP IMPLEMENT </t>
  </si>
  <si>
    <t xml:space="preserve">THEY IGNORED HIS WARNINGS ABOUT THEIR CONDUCT_N </t>
  </si>
  <si>
    <t xml:space="preserve">IT IS EASY TO IMAGINE CONFLICTS_N OF INTEREST </t>
  </si>
  <si>
    <t xml:space="preserve">CAN I HAVE SOUP THEN LAMB WITH BOILED POTATOES GREEN BEANS AND A GLASS OF RED WINE </t>
  </si>
  <si>
    <t xml:space="preserve">I WANT FISH SOUP AS A STARTER AND THEN ROAST BEEF WITH A SALAD AND A GLASS OF WINE </t>
  </si>
  <si>
    <t xml:space="preserve">COULD I HAVE LAMB WITH BOILED POTATOES PEAS AND A GLASS OF WATER FOR DESSERT CAN I HAVE FRUIT SALAD </t>
  </si>
  <si>
    <t xml:space="preserve">I WANT A SALAD THEN BEEF WITH BOILED POTATOES BROAD BEANS AND A BOTTLE OF WATER </t>
  </si>
  <si>
    <t xml:space="preserve">THIS SUMMER I'D LIKE TO VISIT ROME FOR A FEW DAYS </t>
  </si>
  <si>
    <t xml:space="preserve">I'D LIKE TO GO TO SPAIN JUST FOR A FORTNIGHT </t>
  </si>
  <si>
    <t xml:space="preserve">WE'RE PLANNING TO TRAVEL TO EGYPT FOR A WEEK OR SO </t>
  </si>
  <si>
    <t xml:space="preserve">I'D LIKE TO VISIT RUSSIA JUST FOR A WEEKEND OR SO </t>
  </si>
  <si>
    <t xml:space="preserve">I WOULD LIKE TO GO TO CHINA FOR A COUPLE OF WEEKS </t>
  </si>
  <si>
    <t xml:space="preserve">THIS YEAR WE PLAN TO GO TO NEW YORK FOR TEN DAYS </t>
  </si>
  <si>
    <t xml:space="preserve">THIS YEAR HE'S HOPING TO STAY IN PARIS JUST FOR A COUPLE OF WEEKS </t>
  </si>
  <si>
    <t xml:space="preserve">I WOULD LIKE TO TAKE A TRIP TO WALES FOR A WEEKEND </t>
  </si>
  <si>
    <t xml:space="preserve">I SAID CHEAP NOT OTHER </t>
  </si>
  <si>
    <t xml:space="preserve">I SAID PSYCHOLOGY NOT PNEUMATIC </t>
  </si>
  <si>
    <t xml:space="preserve">I SAID WOULD NOT FILM </t>
  </si>
  <si>
    <t xml:space="preserve">BESIDE THE FIRE IN A PUB </t>
  </si>
  <si>
    <t xml:space="preserve">WHERE IS THE CUP ON THE EDGE OF THE TABLE </t>
  </si>
  <si>
    <t xml:space="preserve">NEXT TO THE JUG ON THE TABLE </t>
  </si>
  <si>
    <t xml:space="preserve">A BELL RINGER </t>
  </si>
  <si>
    <t xml:space="preserve">WHAT IS THIS BUILDING A POWER STATION </t>
  </si>
  <si>
    <t xml:space="preserve">WHAT'S IN THE PICTURE A PUB </t>
  </si>
  <si>
    <t xml:space="preserve">WHAT'S HE WEARING HE'S WEARING A BIG BEIGE JUMPER AND A COWBOY HAT </t>
  </si>
  <si>
    <t xml:space="preserve">SHE'S WEARING A BROWN WOOLY HAT AND A RED SCARF </t>
  </si>
  <si>
    <t xml:space="preserve">THE REFEREE NEEDED A POLICE ESCORT_N AFTER THE MATCH </t>
  </si>
  <si>
    <t xml:space="preserve">THE COMPANY EXPECTS TO INCREASE_V ITS WORKFORCE NEXT YEAR </t>
  </si>
  <si>
    <t xml:space="preserve">I NEED TO TRANSFER_V MONEY FROM MY ACCOUNT </t>
  </si>
  <si>
    <t xml:space="preserve">WE NEED TO PROGRESS_V TO A HIGHER LEVEL </t>
  </si>
  <si>
    <t xml:space="preserve">THEIR MUSICAL STYLES CONTRAST_V STRONGLY </t>
  </si>
  <si>
    <t xml:space="preserve">HE TAKES WONDERFUL BUT STRANGE PHOTOGRAPHS </t>
  </si>
  <si>
    <t xml:space="preserve">THEY WILL HAVE TO TRANSPORT_V THE COMPONENTS OVERLAND </t>
  </si>
  <si>
    <t xml:space="preserve">THEY HAD TO REJECT_V HIS PLAN </t>
  </si>
  <si>
    <t xml:space="preserve">IN READING A LONG REPORT IT IS BEST TO ABSTRACT_V SOME MAIN POINTS </t>
  </si>
  <si>
    <t xml:space="preserve">SHE ASKED HIM TO ESCORT_V HER TO HER CAR </t>
  </si>
  <si>
    <t xml:space="preserve">THAT ADVERT SHOULD BE BANNED </t>
  </si>
  <si>
    <t xml:space="preserve">COULD I HAVE CHICKEN SOUP AS A STARTER AND THEN LAMB CHOPS </t>
  </si>
  <si>
    <t xml:space="preserve">I'D LIKE PRAWN COCKTAIL AS A STARTER AND THEN ROAST CHICKEN </t>
  </si>
  <si>
    <t xml:space="preserve">I WOULD LIKE PORK CHOPS WITH FRIED POTATOES GREEN BEANS AND A BOTTLE OF WINE </t>
  </si>
  <si>
    <t xml:space="preserve">COULD I HAVE LAMB WITH BOILED POTATOES PEAS AND A GLASS OF WATER AND FOR DESSERT CAN I HAVE FRUIT SALAD </t>
  </si>
  <si>
    <t xml:space="preserve">THIS YEAR I'D LOVE TO GO TO JAPAN </t>
  </si>
  <si>
    <t xml:space="preserve">I SAID CLIMBING NOT CHEESE </t>
  </si>
  <si>
    <t xml:space="preserve">I SAID WON'T NOT UDDER </t>
  </si>
  <si>
    <t xml:space="preserve">ON A BEACH IN A PARK </t>
  </si>
  <si>
    <t xml:space="preserve">IN A PARK NEAR PATH </t>
  </si>
  <si>
    <t xml:space="preserve">BESIDES A TREE IN A PARK </t>
  </si>
  <si>
    <t xml:space="preserve">BESIDES A FIRE IN A PUB </t>
  </si>
  <si>
    <t xml:space="preserve">WHAT CAN WE SEE IN THE PICTURE A GINGER BISCUIT </t>
  </si>
  <si>
    <t xml:space="preserve">A MAN'S FINGER </t>
  </si>
  <si>
    <t xml:space="preserve">WHAT IS SHE BUILDING A POWER STATION </t>
  </si>
  <si>
    <t xml:space="preserve">A BUS TERMINAL </t>
  </si>
  <si>
    <t xml:space="preserve">A PUB </t>
  </si>
  <si>
    <t xml:space="preserve">A THUMP </t>
  </si>
  <si>
    <t xml:space="preserve">WHAT'S SHE WEARING SHE'S WEARING A BIG BEIGE JUMPER AND A COWBOY HAT </t>
  </si>
  <si>
    <t xml:space="preserve">SHE'S WEARING A BROWN WOOLY HAT AND RED SCARF </t>
  </si>
  <si>
    <t xml:space="preserve">HE'S WEARING A YELLOW SCARF AND A FLOWERY SHIRT </t>
  </si>
  <si>
    <t xml:space="preserve">THE GOVERNMENT PUBLISHED AN EXTERMINATE OF FURNITURE TAX INCOME </t>
  </si>
  <si>
    <t xml:space="preserve">THE COMMITTEE WILL CONDUCT_V A FOOL INVESTIGATION INTO HIS BEHAVIOUR </t>
  </si>
  <si>
    <t xml:space="preserve">OVER THE NEXT TWO WEEKS EACH PAIR WILL CONTEST_V EIGHT GAMES </t>
  </si>
  <si>
    <t xml:space="preserve">THE AREA BECOME A DESSERT </t>
  </si>
  <si>
    <t xml:space="preserve">THE COMPANY CANNOT SELL ITS REJECT_ADJ FURNITURES </t>
  </si>
  <si>
    <t xml:space="preserve">THE PROJECT_N HAS PROVIDED VERY VALUABLE EXPERIENCES </t>
  </si>
  <si>
    <t xml:space="preserve">THERE PREDICT A CLOSE CONTEST_N AT THE NEXT ELECTION </t>
  </si>
  <si>
    <t xml:space="preserve">STUDENTS STAGED ARE PROTEST_N MARCH OUTSIDE PARLIAMENT </t>
  </si>
  <si>
    <t xml:space="preserve">THERE IS A CLEAR CONTRAST_N BETWEEN THEIR MUSICAL STYLES </t>
  </si>
  <si>
    <t xml:space="preserve">SHE EXPECT TO GRADUATE_V NEXT SUMMER </t>
  </si>
  <si>
    <t xml:space="preserve">SHE HAD TO SEND AN ABSTRACT_N BY THE END OF THE MONTH </t>
  </si>
  <si>
    <t xml:space="preserve">THEY SHELL FRESH FARM PRODUCE_N </t>
  </si>
  <si>
    <t xml:space="preserve">THEY IGNORED HIS WARNING ABOUT HER CONDUCT_N </t>
  </si>
  <si>
    <t xml:space="preserve">IT'S EASY TO IMAGE CONFLICTS_N OF INTERESTS </t>
  </si>
  <si>
    <t xml:space="preserve">I WOULD LIKE FISH AND FOR PUDDING I'D LIKE RHUBARB PIE AND CREAM </t>
  </si>
  <si>
    <t xml:space="preserve">I CAN HAVE SOUP THEN LAMP WITH BOILED POTATOES GREEN BEANS AND A GLASS OF RED WINE </t>
  </si>
  <si>
    <t xml:space="preserve">I WOULD LIKE PORK CHOPS AND FRIED POTATOES GREEN BEANS AND A BOTTLE OF WINE </t>
  </si>
  <si>
    <t xml:space="preserve">I WOULD LIKE CHICKEN AND FRIED POTATOES BROCCOLI PEAS AND A GLASS OF WATER TAKE A SHORT BREAK </t>
  </si>
  <si>
    <t xml:space="preserve">THIS SUMMER I'D LIKE TO VISIT ROME FOR FEW DAYS </t>
  </si>
  <si>
    <t xml:space="preserve">WE'RE PLANNING TO TRAVEL TO EGYPT FOR WEEK OR SO </t>
  </si>
  <si>
    <t xml:space="preserve">I PLAN TO GO TO THE UNITED STATES </t>
  </si>
  <si>
    <t xml:space="preserve">I WOULD LIKE TO GO TO CHINA FOR COUPLE OF WEEKS </t>
  </si>
  <si>
    <t xml:space="preserve">THIS YEAR HE'S HOPING TO STAY IN PARIS JUST FOR COUPLE OF WEEKS </t>
  </si>
  <si>
    <t xml:space="preserve">I WOULD LIKE TO TAKE A TRIP TO WALES FOR WEEKEND </t>
  </si>
  <si>
    <t xml:space="preserve">THIS SUMMER I'M GOING TO GERMANY JUST FOR TEN DAYS </t>
  </si>
  <si>
    <t xml:space="preserve">OUTSIDE A PUB BY THE RIVER </t>
  </si>
  <si>
    <t xml:space="preserve">THEY SHOULD SURVEY_V ALL STAFF ON THIS QUESTION </t>
  </si>
  <si>
    <t xml:space="preserve">FOOD AND CLOTHING IMPORTS_N ARE RISING </t>
  </si>
  <si>
    <t xml:space="preserve">EXPORT_N ORDERS ARE HIGHER THAN LAST YEAR </t>
  </si>
  <si>
    <t xml:space="preserve">IT IS A MEASURE THAT CONFLICTS_V WITH A LONG TERM POLICY </t>
  </si>
  <si>
    <t xml:space="preserve">IN READING A LONG REPORT IT'S BEST TO ABSTRACT_V SOME MAIN POINTS </t>
  </si>
  <si>
    <t xml:space="preserve">THE RESULTS OF THE SURVEY_N WILL BE PUBLISHED NEXT MONTH </t>
  </si>
  <si>
    <t xml:space="preserve">THEY HAVE MADE RECORD_ADJ PROFITS FROM THE SALE OF COMPUTERS </t>
  </si>
  <si>
    <t xml:space="preserve">IT'S EASY TO IMAGINE CONFLICTS_N OF INTEREST </t>
  </si>
  <si>
    <t xml:space="preserve">I WOULD LIKE BEEF AND FOR PUDDING I WOULD LIKE VANILLA ICE CREAM </t>
  </si>
  <si>
    <t xml:space="preserve">I WOULD LIKE CHICKEN WITH FRIED POTATOES BROCCOLI PEAS AND A GLASS OF WATER </t>
  </si>
  <si>
    <t xml:space="preserve">BY A RIVER </t>
  </si>
  <si>
    <t xml:space="preserve">WHAT DO YOU THINK OF IT OF THIS ADVERTISEMENT </t>
  </si>
  <si>
    <t xml:space="preserve">HE HADN'T INTENDED TO INSULT_V THE PRO POLICEMAN </t>
  </si>
  <si>
    <t xml:space="preserve">CLOTHES NOT BIOLOGICAL </t>
  </si>
  <si>
    <t xml:space="preserve">A CAN OF CIDER </t>
  </si>
  <si>
    <t xml:space="preserve">WHERE ARE THEY SITTING IN A PARK </t>
  </si>
  <si>
    <t xml:space="preserve">WHERE'S THE CUP ON THE EDGE OF THE TABLE </t>
  </si>
  <si>
    <t xml:space="preserve">THE CONVICT_N EXPRESSED ANGER AT THE SENTENCE </t>
  </si>
  <si>
    <t xml:space="preserve">WHAT IS HE DRINKING A CUP OF COFFEE </t>
  </si>
  <si>
    <t xml:space="preserve">WE NEED TO PROGRESS_V A HIGHER LEVEL </t>
  </si>
  <si>
    <t xml:space="preserve">WHAT'S SHE'S WEARING SHE'S WEARING A LEATHER JACKET AND CORDUROY TROUSERS </t>
  </si>
  <si>
    <t>https://drive.google.com/file/d/1G5FD5AItzbxAXdG4aW-vKd1g5f9IQg5Q/view</t>
  </si>
  <si>
    <t xml:space="preserve">THERE'S A CLEAR CONTRAST_N BETWEEN THEIR MUSICAL STYLES </t>
  </si>
  <si>
    <t xml:space="preserve">I SAID BED NOT BED </t>
  </si>
  <si>
    <t xml:space="preserve">I SAID LIVE NOT BARED </t>
  </si>
  <si>
    <t xml:space="preserve">I SAID THROUGH NOT THOU </t>
  </si>
  <si>
    <t xml:space="preserve">IN A PUP </t>
  </si>
  <si>
    <t xml:space="preserve">OUTSIDE A PUP BY THE RIVER </t>
  </si>
  <si>
    <t xml:space="preserve">WHERE THE CUP ON THE EDGE OF THE TABLE </t>
  </si>
  <si>
    <t xml:space="preserve">WHAT'S IN THE PICTURE A PUP </t>
  </si>
  <si>
    <t xml:space="preserve">A CHIP </t>
  </si>
  <si>
    <t xml:space="preserve">A CHEAP </t>
  </si>
  <si>
    <t xml:space="preserve">THE PRIME SUSPECT_N IS A DIRECTOR </t>
  </si>
  <si>
    <t xml:space="preserve">HE TAKES WONDERFUL BUT STRONG PHOTOGRAPHS </t>
  </si>
  <si>
    <t xml:space="preserve">WHEN ARE THEY GOING TO IMPLEMENT THE SHAME </t>
  </si>
  <si>
    <t xml:space="preserve">STUFF MUST RECORD_V ALL ACCIDENTS IN THE BOOK </t>
  </si>
  <si>
    <t xml:space="preserve">CAN I HAVE SOUP THEN LAMP WITH BOLD BOILED POTATOES GREEN BEANS AND A GLASS OF RED WINE </t>
  </si>
  <si>
    <t xml:space="preserve">I'D LIKE TO VISIT RUSSIA JUST FOR WEEKEND OR SO </t>
  </si>
  <si>
    <t xml:space="preserve">I PLAN TO GO TO UNITED STATES </t>
  </si>
  <si>
    <t xml:space="preserve">IN THE BOAT ON THE RIVER </t>
  </si>
  <si>
    <t xml:space="preserve">THE REBEL_N LEADER HAD BEEN ARRESTED </t>
  </si>
  <si>
    <t xml:space="preserve">THEY SHOULD SURVEY_V ALL STUFF ON THIS QUESTION </t>
  </si>
  <si>
    <t xml:space="preserve">IT'S LIKE A PRAWN COCKTAIL AS A STARTER AND THEN ROAST CHICKEN </t>
  </si>
  <si>
    <t>ISLE_SESS0006_BLOCKD01_14_sprt1</t>
  </si>
  <si>
    <t>ISLE_SESS0006_BLOCKD01_18_sprt1</t>
  </si>
  <si>
    <t>ISLE_SESS0006_BLOCKD01_19_sprt1</t>
  </si>
  <si>
    <t>ISLE_SESS0006_BLOCKD01_22_sprt1</t>
  </si>
  <si>
    <t>ISLE_SESS0006_BLOCKD01_32_sprt1</t>
  </si>
  <si>
    <t>ISLE_SESS0006_BLOCKD01_36_sprt1</t>
  </si>
  <si>
    <t>ISLE_SESS0006_BLOCKD01_39_sprt1</t>
  </si>
  <si>
    <t>ISLE_SESS0006_BLOCKD01_42_sprt1</t>
  </si>
  <si>
    <t>ISLE_SESS0006_BLOCKD01_45_sprt1</t>
  </si>
  <si>
    <t>ISLE_SESS0006_BLOCKD01_47_sprt1</t>
  </si>
  <si>
    <t>ISLE_SESS0006_BLOCKD01_49_sprt1</t>
  </si>
  <si>
    <t>ISLE_SESS0006_BLOCKD01_53_sprt1</t>
  </si>
  <si>
    <t>ISLE_SESS0006_BLOCKD01_54_sprt1</t>
  </si>
  <si>
    <t>ISLE_SESS0006_BLOCKD01_55_sprt1</t>
  </si>
  <si>
    <t>ISLE_SESS0006_BLOCKD01_57_sprt1</t>
  </si>
  <si>
    <t>ISLE_SESS0006_BLOCKD01_79_sprt1</t>
  </si>
  <si>
    <t>ISLE_SESS0006_BLOCKE_01_sprt1</t>
  </si>
  <si>
    <t>ISLE_SESS0006_BLOCKE_07_sprt1</t>
  </si>
  <si>
    <t>ISLE_SESS0006_BLOCKE_11_sprt1</t>
  </si>
  <si>
    <t>ISLE_SESS0006_BLOCKE_14_sprt1</t>
  </si>
  <si>
    <t>ISLE_SESS0006_BLOCKE_17_sprt1</t>
  </si>
  <si>
    <t>ISLE_SESS0006_BLOCKE_18_sprt1</t>
  </si>
  <si>
    <t>ISLE_SESS0006_BLOCKE_22_sprt1</t>
  </si>
  <si>
    <t>ISLE_SESS0006_BLOCKE_32_sprt1</t>
  </si>
  <si>
    <t>ISLE_SESS0006_BLOCKE_36_sprt1</t>
  </si>
  <si>
    <t>ISLE_SESS0006_BLOCKE_37_sprt1</t>
  </si>
  <si>
    <t>ISLE_SESS0006_BLOCKE_40_sprt1</t>
  </si>
  <si>
    <t>ISLE_SESS0006_BLOCKE_42_sprt1</t>
  </si>
  <si>
    <t>ISLE_SESS0006_BLOCKE_46_sprt1</t>
  </si>
  <si>
    <t>ISLE_SESS0006_BLOCKE_53_sprt1</t>
  </si>
  <si>
    <t>ISLE_SESS0006_BLOCKE_54_sprt1</t>
  </si>
  <si>
    <t>ISLE_SESS0006_BLOCKE_55_sprt1</t>
  </si>
  <si>
    <t>ISLE_SESS0006_BLOCKE_58_sprt1</t>
  </si>
  <si>
    <t>ISLE_SESS0006_BLOCKE_60_sprt1</t>
  </si>
  <si>
    <t>ISLE_SESS0006_BLOCKF_01_sprt1</t>
  </si>
  <si>
    <t>ISLE_SESS0006_BLOCKF_02_sprt1</t>
  </si>
  <si>
    <t>ISLE_SESS0006_BLOCKF_03_sprt1</t>
  </si>
  <si>
    <t>ISLE_SESS0006_BLOCKF_04_sprt1</t>
  </si>
  <si>
    <t>ISLE_SESS0006_BLOCKF_06_sprt1</t>
  </si>
  <si>
    <t>ISLE_SESS0006_BLOCKG_04_sprt1</t>
  </si>
  <si>
    <t>ISLE_SESS0006_BLOCKG_06_sprt1</t>
  </si>
  <si>
    <t>ISLE_SESS0006_BLOCKG_11_sprt1</t>
  </si>
  <si>
    <t>ISLE_SESS0011_BLOCKD01_05_sprt1</t>
  </si>
  <si>
    <t>ISLE_SESS0011_BLOCKD01_07_sprt1</t>
  </si>
  <si>
    <t>ISLE_SESS0011_BLOCKD01_18_sprt1</t>
  </si>
  <si>
    <t>ISLE_SESS0011_BLOCKD01_22_sprt1</t>
  </si>
  <si>
    <t>ISLE_SESS0011_BLOCKD01_23_sprt1</t>
  </si>
  <si>
    <t>ISLE_SESS0011_BLOCKD01_27_sprt1</t>
  </si>
  <si>
    <t>ISLE_SESS0011_BLOCKD01_31_sprt1</t>
  </si>
  <si>
    <t>ISLE_SESS0011_BLOCKD01_32_sprt1</t>
  </si>
  <si>
    <t>ISLE_SESS0011_BLOCKD01_36_sprt1</t>
  </si>
  <si>
    <t>ISLE_SESS0011_BLOCKD01_39_sprt1</t>
  </si>
  <si>
    <t>ISLE_SESS0011_BLOCKD01_40_sprt1</t>
  </si>
  <si>
    <t>ISLE_SESS0011_BLOCKD01_42_sprt1</t>
  </si>
  <si>
    <t>ISLE_SESS0011_BLOCKD01_53_sprt1</t>
  </si>
  <si>
    <t>ISLE_SESS0011_BLOCKD01_57_sprt1</t>
  </si>
  <si>
    <t>ISLE_SESS0011_BLOCKD01_59_sprt1</t>
  </si>
  <si>
    <t>ISLE_SESS0011_BLOCKD01_66_sprt1</t>
  </si>
  <si>
    <t>ISLE_SESS0011_BLOCKD01_81_sprt1</t>
  </si>
  <si>
    <t>ISLE_SESS0011_BLOCKE_05_sprt1</t>
  </si>
  <si>
    <t>ISLE_SESS0011_BLOCKE_07_sprt1</t>
  </si>
  <si>
    <t>ISLE_SESS0011_BLOCKE_10_sprt1</t>
  </si>
  <si>
    <t>ISLE_SESS0011_BLOCKE_12_sprt1</t>
  </si>
  <si>
    <t>ISLE_SESS0011_BLOCKE_14_sprt1</t>
  </si>
  <si>
    <t>ISLE_SESS0011_BLOCKE_15_sprt1</t>
  </si>
  <si>
    <t>ISLE_SESS0011_BLOCKE_16_sprt1</t>
  </si>
  <si>
    <t>ISLE_SESS0011_BLOCKE_19_sprt1</t>
  </si>
  <si>
    <t>ISLE_SESS0011_BLOCKE_20_sprt1</t>
  </si>
  <si>
    <t>ISLE_SESS0011_BLOCKE_27_sprt1</t>
  </si>
  <si>
    <t>ISLE_SESS0011_BLOCKE_29_sprt1</t>
  </si>
  <si>
    <t>ISLE_SESS0011_BLOCKE_30_sprt1</t>
  </si>
  <si>
    <t>ISLE_SESS0011_BLOCKE_36_sprt1</t>
  </si>
  <si>
    <t>ISLE_SESS0011_BLOCKE_37_sprt1</t>
  </si>
  <si>
    <t>ISLE_SESS0011_BLOCKE_38_sprt1</t>
  </si>
  <si>
    <t>ISLE_SESS0011_BLOCKE_39_sprt1</t>
  </si>
  <si>
    <t>ISLE_SESS0011_BLOCKE_44_sprt1</t>
  </si>
  <si>
    <t>ISLE_SESS0011_BLOCKE_45_sprt1</t>
  </si>
  <si>
    <t>ISLE_SESS0011_BLOCKE_46_sprt1</t>
  </si>
  <si>
    <t>ISLE_SESS0011_BLOCKE_49_sprt1</t>
  </si>
  <si>
    <t>ISLE_SESS0011_BLOCKE_50_sprt1</t>
  </si>
  <si>
    <t>ISLE_SESS0011_BLOCKE_52_sprt1</t>
  </si>
  <si>
    <t>ISLE_SESS0011_BLOCKE_55_sprt1</t>
  </si>
  <si>
    <t>ISLE_SESS0011_BLOCKE_59_sprt1</t>
  </si>
  <si>
    <t>ISLE_SESS0011_BLOCKE_60_sprt1</t>
  </si>
  <si>
    <t>ISLE_SESS0011_BLOCKE_61_sprt1</t>
  </si>
  <si>
    <t>ISLE_SESS0011_BLOCKF_02_sprt1</t>
  </si>
  <si>
    <t>ISLE_SESS0011_BLOCKF_04_sprt1</t>
  </si>
  <si>
    <t>ISLE_SESS0011_BLOCKF_10_sprt1</t>
  </si>
  <si>
    <t>ISLE_SESS0011_BLOCKG_01_sprt1</t>
  </si>
  <si>
    <t>ISLE_SESS0011_BLOCKG_06_sprt1</t>
  </si>
  <si>
    <t>ISLE_SESS0011_BLOCKG_11_sprt1</t>
  </si>
  <si>
    <t>ISLE_SESS0012_BLOCKD01_10_sprt1</t>
  </si>
  <si>
    <t>ISLE_SESS0012_BLOCKD01_14_sprt1</t>
  </si>
  <si>
    <t>ISLE_SESS0012_BLOCKD01_30_sprt1</t>
  </si>
  <si>
    <t>ISLE_SESS0012_BLOCKD01_32_sprt1</t>
  </si>
  <si>
    <t>ISLE_SESS0012_BLOCKD01_36_sprt1</t>
  </si>
  <si>
    <t>ISLE_SESS0012_BLOCKD01_39_sprt1</t>
  </si>
  <si>
    <t>ISLE_SESS0012_BLOCKD01_40_sprt1</t>
  </si>
  <si>
    <t>ISLE_SESS0012_BLOCKD01_42_sprt1</t>
  </si>
  <si>
    <t>ISLE_SESS0012_BLOCKD01_47_sprt1</t>
  </si>
  <si>
    <t>ISLE_SESS0012_BLOCKD01_54_sprt1</t>
  </si>
  <si>
    <t>ISLE_SESS0012_BLOCKD01_60_sprt1</t>
  </si>
  <si>
    <t>ISLE_SESS0012_BLOCKD01_78_sprt1</t>
  </si>
  <si>
    <t>ISLE_SESS0012_BLOCKE_04_sprt1</t>
  </si>
  <si>
    <t>ISLE_SESS0012_BLOCKE_05_sprt1</t>
  </si>
  <si>
    <t>ISLE_SESS0012_BLOCKE_07_sprt1</t>
  </si>
  <si>
    <t>ISLE_SESS0012_BLOCKE_11_sprt1</t>
  </si>
  <si>
    <t>ISLE_SESS0012_BLOCKE_15_sprt1</t>
  </si>
  <si>
    <t>ISLE_SESS0012_BLOCKE_17_sprt1</t>
  </si>
  <si>
    <t>ISLE_SESS0012_BLOCKE_19_sprt1</t>
  </si>
  <si>
    <t>ISLE_SESS0012_BLOCKE_22_sprt1</t>
  </si>
  <si>
    <t>ISLE_SESS0012_BLOCKE_37_sprt1</t>
  </si>
  <si>
    <t>ISLE_SESS0012_BLOCKE_38_sprt1</t>
  </si>
  <si>
    <t>ISLE_SESS0012_BLOCKE_40_sprt1</t>
  </si>
  <si>
    <t>ISLE_SESS0012_BLOCKE_41_sprt1</t>
  </si>
  <si>
    <t>ISLE_SESS0012_BLOCKE_42_sprt1</t>
  </si>
  <si>
    <t>ISLE_SESS0012_BLOCKE_44_sprt1</t>
  </si>
  <si>
    <t>ISLE_SESS0012_BLOCKE_46_sprt1</t>
  </si>
  <si>
    <t>ISLE_SESS0012_BLOCKE_47_sprt1</t>
  </si>
  <si>
    <t>ISLE_SESS0012_BLOCKE_51_sprt1</t>
  </si>
  <si>
    <t>ISLE_SESS0012_BLOCKE_53_sprt1</t>
  </si>
  <si>
    <t>ISLE_SESS0012_BLOCKE_54_sprt1</t>
  </si>
  <si>
    <t>ISLE_SESS0012_BLOCKE_55_sprt1</t>
  </si>
  <si>
    <t>ISLE_SESS0012_BLOCKE_58_sprt1</t>
  </si>
  <si>
    <t>ISLE_SESS0012_BLOCKE_60_sprt1</t>
  </si>
  <si>
    <t>ISLE_SESS0012_BLOCKE_61_sprt1</t>
  </si>
  <si>
    <t>ISLE_SESS0012_BLOCKF_02_sprt1</t>
  </si>
  <si>
    <t>ISLE_SESS0012_BLOCKF_07_sprt1</t>
  </si>
  <si>
    <t>ISLE_SESS0012_BLOCKF_08_sprt1</t>
  </si>
  <si>
    <t>ISLE_SESS0015_BLOCKD01_05_sprt1</t>
  </si>
  <si>
    <t>ISLE_SESS0015_BLOCKD01_14_sprt1</t>
  </si>
  <si>
    <t>ISLE_SESS0015_BLOCKD01_18_sprt1</t>
  </si>
  <si>
    <t>ISLE_SESS0015_BLOCKD01_22_sprt1</t>
  </si>
  <si>
    <t>ISLE_SESS0015_BLOCKD01_23_sprt1</t>
  </si>
  <si>
    <t>ISLE_SESS0015_BLOCKD01_27_sprt1</t>
  </si>
  <si>
    <t>ISLE_SESS0015_BLOCKD01_31_sprt1</t>
  </si>
  <si>
    <t>ISLE_SESS0015_BLOCKD01_32_sprt1</t>
  </si>
  <si>
    <t>ISLE_SESS0015_BLOCKD01_36_sprt1</t>
  </si>
  <si>
    <t>ISLE_SESS0015_BLOCKD01_39_sprt1</t>
  </si>
  <si>
    <t>ISLE_SESS0015_BLOCKD01_44_sprt1</t>
  </si>
  <si>
    <t>ISLE_SESS0015_BLOCKD01_47_sprt1</t>
  </si>
  <si>
    <t>ISLE_SESS0015_BLOCKD01_50_sprt1</t>
  </si>
  <si>
    <t>ISLE_SESS0015_BLOCKD01_52_sprt1</t>
  </si>
  <si>
    <t>ISLE_SESS0015_BLOCKD01_53_sprt1</t>
  </si>
  <si>
    <t>ISLE_SESS0015_BLOCKD01_54_sprt1</t>
  </si>
  <si>
    <t>ISLE_SESS0015_BLOCKD01_57_sprt1</t>
  </si>
  <si>
    <t>ISLE_SESS0015_BLOCKD01_58_sprt1</t>
  </si>
  <si>
    <t>ISLE_SESS0015_BLOCKD01_77_sprt1</t>
  </si>
  <si>
    <t>ISLE_SESS0015_BLOCKD01_79_sprt1</t>
  </si>
  <si>
    <t>ISLE_SESS0015_BLOCKE_02_sprt1</t>
  </si>
  <si>
    <t>ISLE_SESS0015_BLOCKE_07_sprt1</t>
  </si>
  <si>
    <t>ISLE_SESS0015_BLOCKE_09_sprt1</t>
  </si>
  <si>
    <t>ISLE_SESS0015_BLOCKE_16_sprt1</t>
  </si>
  <si>
    <t>ISLE_SESS0015_BLOCKE_17_sprt1</t>
  </si>
  <si>
    <t>ISLE_SESS0015_BLOCKE_19_sprt1</t>
  </si>
  <si>
    <t>ISLE_SESS0015_BLOCKE_20_sprt1</t>
  </si>
  <si>
    <t>ISLE_SESS0015_BLOCKE_24_sprt1</t>
  </si>
  <si>
    <t>ISLE_SESS0015_BLOCKE_25_sprt1</t>
  </si>
  <si>
    <t>ISLE_SESS0015_BLOCKE_31_sprt1</t>
  </si>
  <si>
    <t>ISLE_SESS0015_BLOCKE_35_sprt1</t>
  </si>
  <si>
    <t>ISLE_SESS0015_BLOCKE_36_sprt1</t>
  </si>
  <si>
    <t>ISLE_SESS0015_BLOCKE_40_sprt1</t>
  </si>
  <si>
    <t>ISLE_SESS0015_BLOCKE_41_sprt1</t>
  </si>
  <si>
    <t>ISLE_SESS0015_BLOCKE_44_sprt1</t>
  </si>
  <si>
    <t>ISLE_SESS0015_BLOCKE_48_sprt1</t>
  </si>
  <si>
    <t>ISLE_SESS0015_BLOCKE_49_sprt1</t>
  </si>
  <si>
    <t>ISLE_SESS0015_BLOCKE_50_sprt1</t>
  </si>
  <si>
    <t>ISLE_SESS0015_BLOCKE_57_sprt1</t>
  </si>
  <si>
    <t>ISLE_SESS0015_BLOCKE_58_sprt1</t>
  </si>
  <si>
    <t>ISLE_SESS0015_BLOCKE_59_sprt1</t>
  </si>
  <si>
    <t>ISLE_SESS0015_BLOCKE_62_sprt1</t>
  </si>
  <si>
    <t>ISLE_SESS0015_BLOCKF_01_sprt1</t>
  </si>
  <si>
    <t>ISLE_SESS0015_BLOCKF_03_sprt1</t>
  </si>
  <si>
    <t>ISLE_SESS0015_BLOCKF_05_sprt1</t>
  </si>
  <si>
    <t>ISLE_SESS0015_BLOCKF_07_sprt1</t>
  </si>
  <si>
    <t>ISLE_SESS0015_BLOCKG_02_sprt1</t>
  </si>
  <si>
    <t>ISLE_SESS0015_BLOCKG_06_sprt1</t>
  </si>
  <si>
    <t>ISLE_SESS0020_BLOCKD01_06_sprt1</t>
  </si>
  <si>
    <t>ISLE_SESS0020_BLOCKD01_13_sprt1</t>
  </si>
  <si>
    <t>ISLE_SESS0020_BLOCKD01_19_sprt1</t>
  </si>
  <si>
    <t>ISLE_SESS0020_BLOCKD01_32_sprt1</t>
  </si>
  <si>
    <t>ISLE_SESS0020_BLOCKD01_36_sprt1</t>
  </si>
  <si>
    <t>ISLE_SESS0020_BLOCKD01_44_sprt1</t>
  </si>
  <si>
    <t>ISLE_SESS0020_BLOCKD01_45_sprt1</t>
  </si>
  <si>
    <t>ISLE_SESS0020_BLOCKD01_49_sprt1</t>
  </si>
  <si>
    <t>ISLE_SESS0020_BLOCKD01_50_sprt1</t>
  </si>
  <si>
    <t>ISLE_SESS0020_BLOCKD01_51_sprt1</t>
  </si>
  <si>
    <t>ISLE_SESS0020_BLOCKD01_53_sprt1</t>
  </si>
  <si>
    <t>ISLE_SESS0020_BLOCKD01_55_sprt1</t>
  </si>
  <si>
    <t>ISLE_SESS0020_BLOCKD01_58_sprt1</t>
  </si>
  <si>
    <t>ISLE_SESS0020_BLOCKD01_59_sprt1</t>
  </si>
  <si>
    <t>ISLE_SESS0020_BLOCKD01_79_sprt1</t>
  </si>
  <si>
    <t>ISLE_SESS0020_BLOCKD01_81_sprt1</t>
  </si>
  <si>
    <t>ISLE_SESS0020_BLOCKE_01_sprt1</t>
  </si>
  <si>
    <t>ISLE_SESS0020_BLOCKE_05_sprt1</t>
  </si>
  <si>
    <t>ISLE_SESS0020_BLOCKE_07_sprt1</t>
  </si>
  <si>
    <t>ISLE_SESS0020_BLOCKE_08_sprt1</t>
  </si>
  <si>
    <t>ISLE_SESS0020_BLOCKE_11_sprt1</t>
  </si>
  <si>
    <t>ISLE_SESS0020_BLOCKE_13_sprt1</t>
  </si>
  <si>
    <t>ISLE_SESS0020_BLOCKE_15_sprt1</t>
  </si>
  <si>
    <t>ISLE_SESS0020_BLOCKE_18_sprt1</t>
  </si>
  <si>
    <t>ISLE_SESS0020_BLOCKE_20_sprt1</t>
  </si>
  <si>
    <t>ISLE_SESS0020_BLOCKE_23_sprt1</t>
  </si>
  <si>
    <t>ISLE_SESS0020_BLOCKE_24_sprt1</t>
  </si>
  <si>
    <t>ISLE_SESS0020_BLOCKE_27_sprt1</t>
  </si>
  <si>
    <t>ISLE_SESS0020_BLOCKE_28_sprt1</t>
  </si>
  <si>
    <t>ISLE_SESS0020_BLOCKE_32_sprt1</t>
  </si>
  <si>
    <t>ISLE_SESS0020_BLOCKE_35_sprt1</t>
  </si>
  <si>
    <t>ISLE_SESS0020_BLOCKE_38_sprt1</t>
  </si>
  <si>
    <t>ISLE_SESS0020_BLOCKE_43_sprt1</t>
  </si>
  <si>
    <t>ISLE_SESS0020_BLOCKE_44_sprt1</t>
  </si>
  <si>
    <t>ISLE_SESS0020_BLOCKE_46_sprt1</t>
  </si>
  <si>
    <t>ISLE_SESS0020_BLOCKE_49_sprt1</t>
  </si>
  <si>
    <t>ISLE_SESS0020_BLOCKE_52_sprt1</t>
  </si>
  <si>
    <t>ISLE_SESS0020_BLOCKE_53_sprt1</t>
  </si>
  <si>
    <t>ISLE_SESS0020_BLOCKE_59_sprt1</t>
  </si>
  <si>
    <t>ISLE_SESS0020_BLOCKE_62_sprt1</t>
  </si>
  <si>
    <t>ISLE_SESS0020_BLOCKF_02_sprt1</t>
  </si>
  <si>
    <t>ISLE_SESS0020_BLOCKF_03_sprt1</t>
  </si>
  <si>
    <t>ISLE_SESS0020_BLOCKF_06_sprt1</t>
  </si>
  <si>
    <t>ISLE_SESS0020_BLOCKF_09_sprt1</t>
  </si>
  <si>
    <t>ISLE_SESS0020_BLOCKG_04_sprt1</t>
  </si>
  <si>
    <t>ISLE_SESS0020_BLOCKG_10_sprt1</t>
  </si>
  <si>
    <t>ISLE_SESS0021_BLOCKD01_06_sprt1</t>
  </si>
  <si>
    <t>ISLE_SESS0021_BLOCKD01_10_sprt1</t>
  </si>
  <si>
    <t>ISLE_SESS0021_BLOCKD01_18_sprt1</t>
  </si>
  <si>
    <t>ISLE_SESS0021_BLOCKD01_30_sprt1</t>
  </si>
  <si>
    <t>ISLE_SESS0021_BLOCKD01_34_sprt1</t>
  </si>
  <si>
    <t>ISLE_SESS0021_BLOCKD01_46_sprt1</t>
  </si>
  <si>
    <t>ISLE_SESS0021_BLOCKD01_53_sprt1</t>
  </si>
  <si>
    <t>ISLE_SESS0021_BLOCKD01_57_sprt1</t>
  </si>
  <si>
    <t>ISLE_SESS0021_BLOCKD01_59_sprt1</t>
  </si>
  <si>
    <t>ISLE_SESS0021_BLOCKD01_60_sprt1</t>
  </si>
  <si>
    <t>ISLE_SESS0021_BLOCKD01_81_sprt1</t>
  </si>
  <si>
    <t>ISLE_SESS0021_BLOCKE_01_sprt1</t>
  </si>
  <si>
    <t>ISLE_SESS0021_BLOCKE_03_sprt1</t>
  </si>
  <si>
    <t>ISLE_SESS0021_BLOCKE_09_sprt1</t>
  </si>
  <si>
    <t>ISLE_SESS0021_BLOCKE_10_sprt1</t>
  </si>
  <si>
    <t>ISLE_SESS0021_BLOCKE_17_sprt1</t>
  </si>
  <si>
    <t>ISLE_SESS0021_BLOCKE_18_sprt1</t>
  </si>
  <si>
    <t>ISLE_SESS0021_BLOCKE_19_sprt1</t>
  </si>
  <si>
    <t>ISLE_SESS0021_BLOCKE_20_sprt1</t>
  </si>
  <si>
    <t>ISLE_SESS0021_BLOCKE_23_sprt1</t>
  </si>
  <si>
    <t>ISLE_SESS0021_BLOCKE_25_sprt1</t>
  </si>
  <si>
    <t>ISLE_SESS0021_BLOCKE_26_sprt1</t>
  </si>
  <si>
    <t>ISLE_SESS0021_BLOCKE_28_sprt1</t>
  </si>
  <si>
    <t>ISLE_SESS0021_BLOCKE_31_sprt1</t>
  </si>
  <si>
    <t>ISLE_SESS0021_BLOCKE_36_sprt1</t>
  </si>
  <si>
    <t>ISLE_SESS0021_BLOCKE_37_sprt1</t>
  </si>
  <si>
    <t>ISLE_SESS0021_BLOCKE_38_sprt1</t>
  </si>
  <si>
    <t>ISLE_SESS0021_BLOCKE_40_sprt1</t>
  </si>
  <si>
    <t>ISLE_SESS0021_BLOCKE_41_sprt1</t>
  </si>
  <si>
    <t>ISLE_SESS0021_BLOCKE_46_sprt1</t>
  </si>
  <si>
    <t>ISLE_SESS0021_BLOCKE_49_sprt1</t>
  </si>
  <si>
    <t>ISLE_SESS0021_BLOCKE_50_sprt1</t>
  </si>
  <si>
    <t>ISLE_SESS0021_BLOCKE_53_sprt1</t>
  </si>
  <si>
    <t>ISLE_SESS0021_BLOCKE_54_sprt1</t>
  </si>
  <si>
    <t>ISLE_SESS0021_BLOCKE_55_sprt1</t>
  </si>
  <si>
    <t>ISLE_SESS0021_BLOCKE_59_sprt1</t>
  </si>
  <si>
    <t>ISLE_SESS0021_BLOCKE_61_sprt1</t>
  </si>
  <si>
    <t>ISLE_SESS0021_BLOCKF_02_sprt1</t>
  </si>
  <si>
    <t>ISLE_SESS0021_BLOCKF_05_sprt1</t>
  </si>
  <si>
    <t>ISLE_SESS0021_BLOCKF_06_sprt1</t>
  </si>
  <si>
    <t>ISLE_SESS0021_BLOCKG_11_sprt1</t>
  </si>
  <si>
    <t>ISLE_SESS0161_BLOCKD01_14_sprt1</t>
  </si>
  <si>
    <t>ISLE_SESS0161_BLOCKD01_18_sprt1</t>
  </si>
  <si>
    <t>ISLE_SESS0161_BLOCKD01_19_sprt1</t>
  </si>
  <si>
    <t>ISLE_SESS0161_BLOCKD01_23_sprt1</t>
  </si>
  <si>
    <t>ISLE_SESS0161_BLOCKD01_27_sprt1</t>
  </si>
  <si>
    <t>ISLE_SESS0161_BLOCKD01_30_sprt1</t>
  </si>
  <si>
    <t>ISLE_SESS0161_BLOCKD01_40_sprt1</t>
  </si>
  <si>
    <t>ISLE_SESS0161_BLOCKD01_42_sprt1</t>
  </si>
  <si>
    <t>ISLE_SESS0161_BLOCKD01_52_sprt1</t>
  </si>
  <si>
    <t>ISLE_SESS0161_BLOCKD01_53_sprt1</t>
  </si>
  <si>
    <t>ISLE_SESS0161_BLOCKD01_57_sprt1</t>
  </si>
  <si>
    <t>ISLE_SESS0161_BLOCKD01_66_sprt1</t>
  </si>
  <si>
    <t>ISLE_SESS0161_BLOCKD01_75_sprt1</t>
  </si>
  <si>
    <t>ISLE_SESS0161_BLOCKE_02_sprt1</t>
  </si>
  <si>
    <t>ISLE_SESS0161_BLOCKE_04_sprt1</t>
  </si>
  <si>
    <t>ISLE_SESS0161_BLOCKE_05_sprt1</t>
  </si>
  <si>
    <t>ISLE_SESS0161_BLOCKE_09_sprt1</t>
  </si>
  <si>
    <t>ISLE_SESS0161_BLOCKE_15_sprt1</t>
  </si>
  <si>
    <t>ISLE_SESS0161_BLOCKE_17_sprt1</t>
  </si>
  <si>
    <t>ISLE_SESS0161_BLOCKE_25_sprt1</t>
  </si>
  <si>
    <t>ISLE_SESS0161_BLOCKE_28_sprt1</t>
  </si>
  <si>
    <t>ISLE_SESS0161_BLOCKE_36_sprt1</t>
  </si>
  <si>
    <t>ISLE_SESS0161_BLOCKE_37_sprt1</t>
  </si>
  <si>
    <t>ISLE_SESS0161_BLOCKE_38_sprt1</t>
  </si>
  <si>
    <t>ISLE_SESS0161_BLOCKE_43_sprt1</t>
  </si>
  <si>
    <t>ISLE_SESS0161_BLOCKE_44_sprt1</t>
  </si>
  <si>
    <t>ISLE_SESS0161_BLOCKE_45_sprt1</t>
  </si>
  <si>
    <t>ISLE_SESS0161_BLOCKE_48_sprt1</t>
  </si>
  <si>
    <t>ISLE_SESS0161_BLOCKE_53_sprt1</t>
  </si>
  <si>
    <t>ISLE_SESS0161_BLOCKE_54_sprt1</t>
  </si>
  <si>
    <t>ISLE_SESS0161_BLOCKE_55_sprt1</t>
  </si>
  <si>
    <t>ISLE_SESS0161_BLOCKE_57_sprt1</t>
  </si>
  <si>
    <t>ISLE_SESS0161_BLOCKE_58_sprt1</t>
  </si>
  <si>
    <t>ISLE_SESS0161_BLOCKF_01_sprt1</t>
  </si>
  <si>
    <t>ISLE_SESS0161_BLOCKF_02_sprt1</t>
  </si>
  <si>
    <t>ISLE_SESS0161_BLOCKF_04_sprt1</t>
  </si>
  <si>
    <t>ISLE_SESS0161_BLOCKF_05_sprt1</t>
  </si>
  <si>
    <t>ISLE_SESS0161_BLOCKF_07_sprt1</t>
  </si>
  <si>
    <t>ISLE_SESS0161_BLOCKF_10_sprt1</t>
  </si>
  <si>
    <t>ISLE_SESS0161_BLOCKG_10_sprt1</t>
  </si>
  <si>
    <t>ISLE_SESS0162_BLOCKD01_06_sprt1</t>
  </si>
  <si>
    <t>ISLE_SESS0162_BLOCKD01_10_sprt1</t>
  </si>
  <si>
    <t>ISLE_SESS0162_BLOCKD01_13_sprt1</t>
  </si>
  <si>
    <t>ISLE_SESS0162_BLOCKD01_14_sprt1</t>
  </si>
  <si>
    <t>ISLE_SESS0162_BLOCKD01_22_sprt1</t>
  </si>
  <si>
    <t>ISLE_SESS0162_BLOCKD01_23_sprt1</t>
  </si>
  <si>
    <t>ISLE_SESS0162_BLOCKD01_32_sprt1</t>
  </si>
  <si>
    <t>ISLE_SESS0162_BLOCKD01_40_sprt1</t>
  </si>
  <si>
    <t>ISLE_SESS0162_BLOCKD01_42_sprt1</t>
  </si>
  <si>
    <t>ISLE_SESS0162_BLOCKD01_45_sprt1</t>
  </si>
  <si>
    <t>ISLE_SESS0162_BLOCKD01_46_sprt1</t>
  </si>
  <si>
    <t>ISLE_SESS0162_BLOCKD01_47_sprt1</t>
  </si>
  <si>
    <t>ISLE_SESS0162_BLOCKD01_50_sprt1</t>
  </si>
  <si>
    <t>ISLE_SESS0162_BLOCKE_01_sprt1</t>
  </si>
  <si>
    <t>ISLE_SESS0162_BLOCKE_03_sprt1</t>
  </si>
  <si>
    <t>ISLE_SESS0162_BLOCKE_04_sprt1</t>
  </si>
  <si>
    <t>ISLE_SESS0162_BLOCKE_07_sprt1</t>
  </si>
  <si>
    <t>ISLE_SESS0162_BLOCKE_09_sprt1</t>
  </si>
  <si>
    <t>ISLE_SESS0162_BLOCKE_16_sprt1</t>
  </si>
  <si>
    <t>ISLE_SESS0162_BLOCKE_20_sprt1</t>
  </si>
  <si>
    <t>ISLE_SESS0162_BLOCKE_24_sprt1</t>
  </si>
  <si>
    <t>ISLE_SESS0162_BLOCKE_25_sprt1</t>
  </si>
  <si>
    <t>ISLE_SESS0162_BLOCKE_27_sprt1</t>
  </si>
  <si>
    <t>ISLE_SESS0162_BLOCKE_28_sprt1</t>
  </si>
  <si>
    <t>ISLE_SESS0162_BLOCKE_30_sprt1</t>
  </si>
  <si>
    <t>ISLE_SESS0162_BLOCKE_37_sprt1</t>
  </si>
  <si>
    <t>ISLE_SESS0162_BLOCKE_42_sprt1</t>
  </si>
  <si>
    <t>ISLE_SESS0162_BLOCKE_43_sprt1</t>
  </si>
  <si>
    <t>ISLE_SESS0162_BLOCKE_45_sprt1</t>
  </si>
  <si>
    <t>ISLE_SESS0162_BLOCKE_48_sprt1</t>
  </si>
  <si>
    <t>ISLE_SESS0162_BLOCKE_49_sprt1</t>
  </si>
  <si>
    <t>ISLE_SESS0162_BLOCKE_51_sprt1</t>
  </si>
  <si>
    <t>ISLE_SESS0162_BLOCKE_55_sprt1</t>
  </si>
  <si>
    <t>ISLE_SESS0162_BLOCKE_60_sprt1</t>
  </si>
  <si>
    <t>ISLE_SESS0162_BLOCKE_61_sprt1</t>
  </si>
  <si>
    <t>ISLE_SESS0162_BLOCKF_02_sprt1</t>
  </si>
  <si>
    <t>ISLE_SESS0162_BLOCKF_06_sprt1</t>
  </si>
  <si>
    <t>ISLE_SESS0162_BLOCKF_07_sprt1</t>
  </si>
  <si>
    <t>ISLE_SESS0162_BLOCKG_04_sprt1</t>
  </si>
  <si>
    <t>ISLE_SESS0162_BLOCKG_06_sprt1</t>
  </si>
  <si>
    <t>ISLE_SESS0162_BLOCKG_11_sprt1</t>
  </si>
  <si>
    <t>ISLE_SESS0163_BLOCKD01_18_sprt1</t>
  </si>
  <si>
    <t>ISLE_SESS0163_BLOCKD01_22_sprt1</t>
  </si>
  <si>
    <t>ISLE_SESS0163_BLOCKD01_23_sprt1</t>
  </si>
  <si>
    <t>ISLE_SESS0163_BLOCKD01_30_sprt1</t>
  </si>
  <si>
    <t>ISLE_SESS0163_BLOCKD01_34_sprt1</t>
  </si>
  <si>
    <t>ISLE_SESS0163_BLOCKD01_43_sprt1</t>
  </si>
  <si>
    <t>ISLE_SESS0163_BLOCKD01_44_sprt1</t>
  </si>
  <si>
    <t>ISLE_SESS0163_BLOCKD01_46_sprt1</t>
  </si>
  <si>
    <t>ISLE_SESS0163_BLOCKD01_49_sprt1</t>
  </si>
  <si>
    <t>ISLE_SESS0163_BLOCKD01_50_sprt1</t>
  </si>
  <si>
    <t>ISLE_SESS0163_BLOCKD01_51_sprt1</t>
  </si>
  <si>
    <t>ISLE_SESS0163_BLOCKD01_52_sprt1</t>
  </si>
  <si>
    <t>ISLE_SESS0163_BLOCKD01_53_sprt1</t>
  </si>
  <si>
    <t>ISLE_SESS0163_BLOCKD01_55_sprt1</t>
  </si>
  <si>
    <t>ISLE_SESS0163_BLOCKD01_78_sprt1</t>
  </si>
  <si>
    <t>ISLE_SESS0163_BLOCKD01_79_sprt1</t>
  </si>
  <si>
    <t>ISLE_SESS0163_BLOCKD01_80_sprt1</t>
  </si>
  <si>
    <t>ISLE_SESS0163_BLOCKD01_81_sprt1</t>
  </si>
  <si>
    <t>ISLE_SESS0163_BLOCKE_01_sprt1</t>
  </si>
  <si>
    <t>ISLE_SESS0163_BLOCKE_03_sprt1</t>
  </si>
  <si>
    <t>ISLE_SESS0163_BLOCKE_10_sprt1</t>
  </si>
  <si>
    <t>ISLE_SESS0163_BLOCKE_11_sprt1</t>
  </si>
  <si>
    <t>ISLE_SESS0163_BLOCKE_12_sprt1</t>
  </si>
  <si>
    <t>ISLE_SESS0163_BLOCKE_15_sprt1</t>
  </si>
  <si>
    <t>ISLE_SESS0163_BLOCKE_28_sprt1</t>
  </si>
  <si>
    <t>ISLE_SESS0163_BLOCKE_40_sprt1</t>
  </si>
  <si>
    <t>ISLE_SESS0163_BLOCKE_42_sprt1</t>
  </si>
  <si>
    <t>ISLE_SESS0163_BLOCKE_46_sprt1</t>
  </si>
  <si>
    <t>ISLE_SESS0163_BLOCKE_55_sprt1</t>
  </si>
  <si>
    <t>ISLE_SESS0163_BLOCKE_58_sprt1</t>
  </si>
  <si>
    <t>ISLE_SESS0163_BLOCKE_60_sprt1</t>
  </si>
  <si>
    <t>ISLE_SESS0163_BLOCKE_62_sprt1</t>
  </si>
  <si>
    <t>ISLE_SESS0163_BLOCKE_63_sprt1</t>
  </si>
  <si>
    <t>ISLE_SESS0163_BLOCKF_03_sprt1</t>
  </si>
  <si>
    <t>ISLE_SESS0163_BLOCKF_04_sprt1</t>
  </si>
  <si>
    <t>ISLE_SESS0163_BLOCKF_06_sprt1</t>
  </si>
  <si>
    <t>ISLE_SESS0163_BLOCKF_07_sprt1</t>
  </si>
  <si>
    <t>ISLE_SESS0163_BLOCKF_08_sprt1</t>
  </si>
  <si>
    <t>ISLE_SESS0163_BLOCKF_09_sprt1</t>
  </si>
  <si>
    <t>ISLE_SESS0163_BLOCKG_04_sprt1</t>
  </si>
  <si>
    <t>ISLE_SESS0163_BLOCKG_10_sprt1</t>
  </si>
  <si>
    <t>ISLE_SESS0164_BLOCKD01_14_sprt1</t>
  </si>
  <si>
    <t>ISLE_SESS0164_BLOCKD01_19_sprt1</t>
  </si>
  <si>
    <t>ISLE_SESS0164_BLOCKD01_23_sprt1</t>
  </si>
  <si>
    <t>ISLE_SESS0164_BLOCKD01_30_sprt1</t>
  </si>
  <si>
    <t>ISLE_SESS0164_BLOCKD01_31_sprt1</t>
  </si>
  <si>
    <t>ISLE_SESS0164_BLOCKD01_34_sprt1</t>
  </si>
  <si>
    <t>ISLE_SESS0164_BLOCKD01_36_sprt1</t>
  </si>
  <si>
    <t>ISLE_SESS0164_BLOCKD01_40_sprt1</t>
  </si>
  <si>
    <t>ISLE_SESS0164_BLOCKD01_44_sprt1</t>
  </si>
  <si>
    <t>ISLE_SESS0164_BLOCKD01_51_sprt1</t>
  </si>
  <si>
    <t>ISLE_SESS0164_BLOCKD01_53_sprt1</t>
  </si>
  <si>
    <t>ISLE_SESS0164_BLOCKD01_59_sprt1</t>
  </si>
  <si>
    <t>ISLE_SESS0164_BLOCKD01_60_sprt1</t>
  </si>
  <si>
    <t>ISLE_SESS0164_BLOCKD01_66_sprt1</t>
  </si>
  <si>
    <t>ISLE_SESS0164_BLOCKD01_75_sprt1</t>
  </si>
  <si>
    <t>ISLE_SESS0164_BLOCKD01_79_sprt1</t>
  </si>
  <si>
    <t>ISLE_SESS0164_BLOCKD01_80_sprt1</t>
  </si>
  <si>
    <t>ISLE_SESS0164_BLOCKE_03_sprt1</t>
  </si>
  <si>
    <t>ISLE_SESS0164_BLOCKE_05_sprt1</t>
  </si>
  <si>
    <t>ISLE_SESS0164_BLOCKE_14_sprt1</t>
  </si>
  <si>
    <t>ISLE_SESS0164_BLOCKE_17_sprt1</t>
  </si>
  <si>
    <t>ISLE_SESS0164_BLOCKE_24_sprt1</t>
  </si>
  <si>
    <t>ISLE_SESS0164_BLOCKE_26_sprt1</t>
  </si>
  <si>
    <t>ISLE_SESS0164_BLOCKE_35_sprt1</t>
  </si>
  <si>
    <t>ISLE_SESS0164_BLOCKE_42_sprt1</t>
  </si>
  <si>
    <t>ISLE_SESS0164_BLOCKE_46_sprt1</t>
  </si>
  <si>
    <t>ISLE_SESS0164_BLOCKE_47_sprt1</t>
  </si>
  <si>
    <t>ISLE_SESS0164_BLOCKE_50_sprt1</t>
  </si>
  <si>
    <t>ISLE_SESS0164_BLOCKE_54_sprt1</t>
  </si>
  <si>
    <t>ISLE_SESS0164_BLOCKE_55_sprt1</t>
  </si>
  <si>
    <t>ISLE_SESS0164_BLOCKE_60_sprt1</t>
  </si>
  <si>
    <t>ISLE_SESS0164_BLOCKE_61_sprt1</t>
  </si>
  <si>
    <t>ISLE_SESS0164_BLOCKF_01_sprt1</t>
  </si>
  <si>
    <t>ISLE_SESS0164_BLOCKF_02_sprt1</t>
  </si>
  <si>
    <t>ISLE_SESS0164_BLOCKF_06_sprt1</t>
  </si>
  <si>
    <t>ISLE_SESS0164_BLOCKF_10_sprt1</t>
  </si>
  <si>
    <t>ISLE_SESS0164_BLOCKG_07_sprt1</t>
  </si>
  <si>
    <t>ISLE_SESS0164_BLOCKG_11_sprt1</t>
  </si>
  <si>
    <t>ISLE_SESS0181_BLOCKD01_13_sprt1</t>
  </si>
  <si>
    <t>ISLE_SESS0181_BLOCKD01_18_sprt1</t>
  </si>
  <si>
    <t>ISLE_SESS0181_BLOCKD01_19_sprt1</t>
  </si>
  <si>
    <t>ISLE_SESS0181_BLOCKD01_22_sprt1</t>
  </si>
  <si>
    <t>ISLE_SESS0181_BLOCKD01_23_sprt1</t>
  </si>
  <si>
    <t>ISLE_SESS0181_BLOCKD01_27_sprt1</t>
  </si>
  <si>
    <t>ISLE_SESS0181_BLOCKD01_36_sprt1</t>
  </si>
  <si>
    <t>ISLE_SESS0181_BLOCKD01_42_sprt1</t>
  </si>
  <si>
    <t>ISLE_SESS0181_BLOCKD01_44_sprt1</t>
  </si>
  <si>
    <t>ISLE_SESS0181_BLOCKD01_46_sprt1</t>
  </si>
  <si>
    <t>ISLE_SESS0181_BLOCKD01_47_sprt1</t>
  </si>
  <si>
    <t>ISLE_SESS0181_BLOCKD01_52_sprt1</t>
  </si>
  <si>
    <t>ISLE_SESS0181_BLOCKD01_54_sprt1</t>
  </si>
  <si>
    <t>ISLE_SESS0181_BLOCKD01_78_sprt1</t>
  </si>
  <si>
    <t>ISLE_SESS0181_BLOCKD01_80_sprt1</t>
  </si>
  <si>
    <t>ISLE_SESS0181_BLOCKE_07_sprt1</t>
  </si>
  <si>
    <t>ISLE_SESS0181_BLOCKE_08_sprt1</t>
  </si>
  <si>
    <t>ISLE_SESS0181_BLOCKE_09_sprt1</t>
  </si>
  <si>
    <t>ISLE_SESS0181_BLOCKE_10_sprt1</t>
  </si>
  <si>
    <t>ISLE_SESS0181_BLOCKE_11_sprt1</t>
  </si>
  <si>
    <t>ISLE_SESS0181_BLOCKE_17_sprt1</t>
  </si>
  <si>
    <t>ISLE_SESS0181_BLOCKE_19_sprt1</t>
  </si>
  <si>
    <t>ISLE_SESS0181_BLOCKE_23_sprt1</t>
  </si>
  <si>
    <t>ISLE_SESS0181_BLOCKE_25_sprt1</t>
  </si>
  <si>
    <t>ISLE_SESS0181_BLOCKE_27_sprt1</t>
  </si>
  <si>
    <t>ISLE_SESS0181_BLOCKE_35_sprt1</t>
  </si>
  <si>
    <t>ISLE_SESS0181_BLOCKE_38_sprt1</t>
  </si>
  <si>
    <t>ISLE_SESS0181_BLOCKE_42_sprt1</t>
  </si>
  <si>
    <t>ISLE_SESS0181_BLOCKE_43_sprt1</t>
  </si>
  <si>
    <t>ISLE_SESS0181_BLOCKE_44_sprt1</t>
  </si>
  <si>
    <t>ISLE_SESS0181_BLOCKE_45_sprt1</t>
  </si>
  <si>
    <t>ISLE_SESS0181_BLOCKE_46_sprt1</t>
  </si>
  <si>
    <t>ISLE_SESS0181_BLOCKE_48_sprt1</t>
  </si>
  <si>
    <t>ISLE_SESS0181_BLOCKE_53_sprt1</t>
  </si>
  <si>
    <t>ISLE_SESS0181_BLOCKG_01_sprt1</t>
  </si>
  <si>
    <t>ISLE_SESS0181_BLOCKG_02_sprt1</t>
  </si>
  <si>
    <t>ISLE_SESS0181_BLOCKG_10_sprt1</t>
  </si>
  <si>
    <t>ISLE_SESS0182_BLOCKD01_05_sprt1</t>
  </si>
  <si>
    <t>ISLE_SESS0182_BLOCKD01_27_sprt1</t>
  </si>
  <si>
    <t>ISLE_SESS0182_BLOCKD01_32_sprt1</t>
  </si>
  <si>
    <t>ISLE_SESS0182_BLOCKD01_49_sprt1</t>
  </si>
  <si>
    <t>ISLE_SESS0182_BLOCKD01_51_sprt1</t>
  </si>
  <si>
    <t>ISLE_SESS0182_BLOCKD01_53_sprt1</t>
  </si>
  <si>
    <t>ISLE_SESS0182_BLOCKD01_57_sprt1</t>
  </si>
  <si>
    <t>ISLE_SESS0182_BLOCKD01_58_sprt1</t>
  </si>
  <si>
    <t>ISLE_SESS0182_BLOCKD01_59_sprt1</t>
  </si>
  <si>
    <t>ISLE_SESS0182_BLOCKD01_60_sprt1</t>
  </si>
  <si>
    <t>ISLE_SESS0182_BLOCKD01_66_sprt1</t>
  </si>
  <si>
    <t>ISLE_SESS0182_BLOCKE_02_sprt1</t>
  </si>
  <si>
    <t>ISLE_SESS0182_BLOCKE_07_sprt1</t>
  </si>
  <si>
    <t>ISLE_SESS0182_BLOCKE_10_sprt1</t>
  </si>
  <si>
    <t>ISLE_SESS0182_BLOCKE_12_sprt1</t>
  </si>
  <si>
    <t>ISLE_SESS0182_BLOCKE_18_sprt1</t>
  </si>
  <si>
    <t>ISLE_SESS0182_BLOCKE_19_sprt1</t>
  </si>
  <si>
    <t>ISLE_SESS0182_BLOCKE_23_sprt1</t>
  </si>
  <si>
    <t>ISLE_SESS0182_BLOCKE_24_sprt1</t>
  </si>
  <si>
    <t>ISLE_SESS0182_BLOCKE_27_sprt1</t>
  </si>
  <si>
    <t>ISLE_SESS0182_BLOCKE_28_sprt1</t>
  </si>
  <si>
    <t>ISLE_SESS0182_BLOCKE_30_sprt1</t>
  </si>
  <si>
    <t>ISLE_SESS0182_BLOCKE_32_sprt1</t>
  </si>
  <si>
    <t>ISLE_SESS0182_BLOCKE_47_sprt1</t>
  </si>
  <si>
    <t>ISLE_SESS0182_BLOCKE_48_sprt1</t>
  </si>
  <si>
    <t>ISLE_SESS0182_BLOCKE_49_sprt1</t>
  </si>
  <si>
    <t>ISLE_SESS0182_BLOCKE_51_sprt1</t>
  </si>
  <si>
    <t>ISLE_SESS0182_BLOCKE_53_sprt1</t>
  </si>
  <si>
    <t>ISLE_SESS0182_BLOCKE_58_sprt1</t>
  </si>
  <si>
    <t>ISLE_SESS0182_BLOCKE_60_sprt1</t>
  </si>
  <si>
    <t>ISLE_SESS0182_BLOCKE_61_sprt1</t>
  </si>
  <si>
    <t>ISLE_SESS0182_BLOCKE_62_sprt1</t>
  </si>
  <si>
    <t>ISLE_SESS0182_BLOCKF_08_sprt1</t>
  </si>
  <si>
    <t>ISLE_SESS0182_BLOCKG_02_sprt1</t>
  </si>
  <si>
    <t>ISLE_SESS0182_BLOCKG_04_sprt1</t>
  </si>
  <si>
    <t>ISLE_SESS0182_BLOCKG_06_sprt1</t>
  </si>
  <si>
    <t>ISLE_SESS0182_BLOCKG_07_sprt1</t>
  </si>
  <si>
    <t>ISLE_SESS0182_BLOCKG_09_sprt1</t>
  </si>
  <si>
    <t>ISLE_SESS0182_BLOCKG_10_sprt1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</si>
</sst>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1.0"/>
      <color rgb="FF000000"/>
      <name val="Arial"/>
    </font>
    <font>
      <u/>
      <sz val="11.0"/>
      <color rgb="FF0000FF"/>
      <name val="Cambria"/>
    </font>
    <font>
      <sz val="11.0"/>
      <color rgb="FF000000"/>
      <name val="Calibri"/>
    </font>
    <font>
      <sz val="10.0"/>
      <color rgb="FFFFFF00"/>
      <name val="Arial"/>
    </font>
    <font>
      <sz val="11.0"/>
      <color rgb="FFF10D0C"/>
      <name val="Calibri"/>
    </font>
    <font>
      <sz val="11.0"/>
      <color rgb="FFC9211E"/>
      <name val="Calibri"/>
    </font>
    <font>
      <sz val="11.0"/>
      <color theme="1"/>
      <name val="Aptos Narrow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5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0" fillId="2" fontId="3" numFmtId="0" xfId="0" applyAlignment="1" applyFill="1" applyFont="1">
      <alignment horizontal="right" shrinkToFit="0" vertical="bottom" wrapText="0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right" vertical="bottom"/>
    </xf>
    <xf borderId="0" fillId="0" fontId="7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G5FD5AItzbxAXdG4aW-vKd1g5f9IQg5Q/view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127.75"/>
  </cols>
  <sheetData>
    <row r="1" ht="12.75" customHeight="1">
      <c r="A1" s="1" t="s">
        <v>0</v>
      </c>
      <c r="B1" s="1" t="s">
        <v>1</v>
      </c>
    </row>
    <row r="2" ht="12.75" customHeight="1">
      <c r="A2" s="2" t="str">
        <f>HYPERLINK("https://drive.google.com/file/d/14065XnIWSTgBPtOWG1YUtOrqdQO6C_B2/view", "ISLE_SESS0006_BLOCKD01_01_sprt1")</f>
        <v>ISLE_SESS0006_BLOCKD01_01_sprt1</v>
      </c>
      <c r="B2" s="1" t="s">
        <v>2</v>
      </c>
      <c r="C2" s="3">
        <v>0.0</v>
      </c>
      <c r="D2" s="3">
        <v>0.0</v>
      </c>
      <c r="E2" s="3">
        <v>1.0</v>
      </c>
      <c r="F2" s="3">
        <v>0.0</v>
      </c>
      <c r="G2" s="3">
        <v>1.0</v>
      </c>
      <c r="H2" s="1"/>
    </row>
    <row r="3" ht="12.75" customHeight="1">
      <c r="A3" s="2" t="str">
        <f>HYPERLINK("https://drive.google.com/file/d/1vPFj_QlapEuglML81tXfcSoUwMs2lyIA/view", "ISLE_SESS0006_BLOCKD01_02_sprt1")</f>
        <v>ISLE_SESS0006_BLOCKD01_02_sprt1</v>
      </c>
      <c r="B3" s="1" t="s">
        <v>3</v>
      </c>
      <c r="C3" s="3">
        <v>0.0</v>
      </c>
      <c r="D3" s="3">
        <v>0.0</v>
      </c>
      <c r="E3" s="3">
        <v>1.0</v>
      </c>
      <c r="F3" s="3">
        <v>0.0</v>
      </c>
      <c r="G3" s="3">
        <v>0.0</v>
      </c>
      <c r="H3" s="4"/>
    </row>
    <row r="4" ht="12.75" customHeight="1">
      <c r="A4" s="2" t="str">
        <f>HYPERLINK("https://drive.google.com/file/d/1l8ek-qC6ugVd9W4NSMZX25R_Xzaei69W/view", "ISLE_SESS0006_BLOCKD01_03_sprt1")</f>
        <v>ISLE_SESS0006_BLOCKD01_03_sprt1</v>
      </c>
      <c r="B4" s="1" t="s">
        <v>4</v>
      </c>
      <c r="C4" s="3">
        <v>0.0</v>
      </c>
      <c r="D4" s="3">
        <v>0.0</v>
      </c>
      <c r="E4" s="3">
        <v>1.0</v>
      </c>
      <c r="F4" s="3">
        <v>0.0</v>
      </c>
      <c r="G4" s="3">
        <v>1.0</v>
      </c>
    </row>
    <row r="5" ht="12.75" customHeight="1">
      <c r="A5" s="2" t="str">
        <f>HYPERLINK("https://drive.google.com/file/d/1WBnEX0piRTEGVTbgbeYd8SDjaUvBObcl/view", "ISLE_SESS0006_BLOCKD01_04_sprt1")</f>
        <v>ISLE_SESS0006_BLOCKD01_04_sprt1</v>
      </c>
      <c r="B5" s="1" t="s">
        <v>5</v>
      </c>
      <c r="C5" s="3">
        <v>0.0</v>
      </c>
      <c r="D5" s="3">
        <v>0.0</v>
      </c>
      <c r="E5" s="3">
        <v>0.0</v>
      </c>
      <c r="F5" s="3">
        <v>0.0</v>
      </c>
      <c r="G5" s="3">
        <v>1.0</v>
      </c>
    </row>
    <row r="6" ht="12.75" customHeight="1">
      <c r="A6" s="2" t="str">
        <f>HYPERLINK("https://drive.google.com/file/d/1V1RUKD58JRh03u1CE8ETjP2T1HAjUsqO/view", "ISLE_SESS0006_BLOCKD01_05_sprt1")</f>
        <v>ISLE_SESS0006_BLOCKD01_05_sprt1</v>
      </c>
      <c r="B6" s="1" t="s">
        <v>6</v>
      </c>
      <c r="C6" s="3">
        <v>0.0</v>
      </c>
      <c r="D6" s="3">
        <v>0.0</v>
      </c>
      <c r="E6" s="3">
        <v>1.0</v>
      </c>
      <c r="F6" s="3">
        <v>0.0</v>
      </c>
      <c r="G6" s="3">
        <v>1.0</v>
      </c>
    </row>
    <row r="7" ht="12.75" customHeight="1">
      <c r="A7" s="2" t="str">
        <f>HYPERLINK("https://drive.google.com/file/d/1A1m61N4oAFV1sl3VIwDKyU_xlkjv3MNd/view", "ISLE_SESS0006_BLOCKD01_06_sprt1")</f>
        <v>ISLE_SESS0006_BLOCKD01_06_sprt1</v>
      </c>
      <c r="B7" s="1" t="s">
        <v>7</v>
      </c>
      <c r="C7" s="3">
        <v>0.0</v>
      </c>
      <c r="D7" s="3">
        <v>0.0</v>
      </c>
      <c r="E7" s="3">
        <v>0.0</v>
      </c>
      <c r="F7" s="3">
        <v>0.0</v>
      </c>
      <c r="G7" s="3">
        <v>1.0</v>
      </c>
    </row>
    <row r="8" ht="12.75" customHeight="1">
      <c r="A8" s="2" t="str">
        <f>HYPERLINK("https://drive.google.com/file/d/1pzII8jyxeTtQGpsIcXAill-LXLeIaKyP/view", "ISLE_SESS0006_BLOCKD01_07_sprt1")</f>
        <v>ISLE_SESS0006_BLOCKD01_07_sprt1</v>
      </c>
      <c r="B8" s="1" t="s">
        <v>8</v>
      </c>
      <c r="C8" s="3">
        <v>0.0</v>
      </c>
      <c r="D8" s="3">
        <v>0.0</v>
      </c>
      <c r="E8" s="3">
        <v>0.0</v>
      </c>
      <c r="F8" s="3">
        <v>0.0</v>
      </c>
      <c r="G8" s="3">
        <v>1.0</v>
      </c>
    </row>
    <row r="9" ht="12.75" customHeight="1">
      <c r="A9" s="2" t="str">
        <f>HYPERLINK("https://drive.google.com/file/d/1bNtMSge00pyNZH7r94295xPV2kluMGNp/view", "ISLE_SESS0006_BLOCKD01_08_sprt1")</f>
        <v>ISLE_SESS0006_BLOCKD01_08_sprt1</v>
      </c>
      <c r="B9" s="1" t="s">
        <v>9</v>
      </c>
      <c r="C9" s="3">
        <v>0.0</v>
      </c>
      <c r="D9" s="3">
        <v>0.0</v>
      </c>
      <c r="E9" s="3">
        <v>1.0</v>
      </c>
      <c r="F9" s="3">
        <v>0.0</v>
      </c>
      <c r="G9" s="3">
        <v>0.0</v>
      </c>
    </row>
    <row r="10" ht="12.75" customHeight="1">
      <c r="A10" s="2" t="str">
        <f>HYPERLINK("https://drive.google.com/file/d/1O2rY8d84-4401uzh8507aokBxmILcRyf/view", "ISLE_SESS0006_BLOCKD01_09_sprt1")</f>
        <v>ISLE_SESS0006_BLOCKD01_09_sprt1</v>
      </c>
      <c r="B10" s="1" t="s">
        <v>10</v>
      </c>
      <c r="C10" s="5">
        <v>0.0</v>
      </c>
      <c r="D10" s="5">
        <v>0.0</v>
      </c>
      <c r="E10" s="5">
        <v>1.0</v>
      </c>
      <c r="F10" s="5">
        <v>1.0</v>
      </c>
      <c r="G10" s="5">
        <v>0.0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12.75" customHeight="1">
      <c r="A11" s="2" t="str">
        <f>HYPERLINK("https://drive.google.com/file/d/1SXsxinUaoz8TwqXeLHzOzgzlEH5Hkefy/view", "ISLE_SESS0006_BLOCKD01_10_sprt1")</f>
        <v>ISLE_SESS0006_BLOCKD01_10_sprt1</v>
      </c>
      <c r="B11" s="1" t="s">
        <v>11</v>
      </c>
      <c r="C11" s="5">
        <v>0.0</v>
      </c>
      <c r="D11" s="5">
        <v>0.0</v>
      </c>
      <c r="E11" s="5">
        <v>0.0</v>
      </c>
      <c r="F11" s="5">
        <v>0.0</v>
      </c>
      <c r="G11" s="5">
        <v>1.0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12.75" customHeight="1">
      <c r="A12" s="2" t="str">
        <f>HYPERLINK("https://drive.google.com/file/d/1RRgjNd5RGx4Q4ZAtLpS2fyS3bdWwmOaN/view", "ISLE_SESS0006_BLOCKD01_11_sprt1")</f>
        <v>ISLE_SESS0006_BLOCKD01_11_sprt1</v>
      </c>
      <c r="B12" s="1" t="s">
        <v>12</v>
      </c>
      <c r="C12" s="5">
        <v>0.0</v>
      </c>
      <c r="D12" s="5">
        <v>0.0</v>
      </c>
      <c r="E12" s="5">
        <v>0.0</v>
      </c>
      <c r="F12" s="5">
        <v>0.0</v>
      </c>
      <c r="G12" s="5">
        <v>1.0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12.75" customHeight="1">
      <c r="A13" s="2" t="str">
        <f>HYPERLINK("https://drive.google.com/file/d/1_9FeUpR7eQDdgh5OkaMI1o--B_K2tVg5/view", "ISLE_SESS0006_BLOCKD01_12_sprt1")</f>
        <v>ISLE_SESS0006_BLOCKD01_12_sprt1</v>
      </c>
      <c r="B13" s="1" t="s">
        <v>13</v>
      </c>
      <c r="C13" s="5">
        <v>0.0</v>
      </c>
      <c r="D13" s="5">
        <v>0.0</v>
      </c>
      <c r="E13" s="5">
        <v>1.0</v>
      </c>
      <c r="F13" s="5">
        <v>0.0</v>
      </c>
      <c r="G13" s="5">
        <v>1.0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12.75" customHeight="1">
      <c r="A14" s="2" t="str">
        <f>HYPERLINK("https://drive.google.com/file/d/12TWdPkEbXBj58xiHliGorIuUqK4AvT0U/view", "ISLE_SESS0006_BLOCKD01_13_sprt1")</f>
        <v>ISLE_SESS0006_BLOCKD01_13_sprt1</v>
      </c>
      <c r="B14" s="1" t="s">
        <v>14</v>
      </c>
      <c r="C14" s="5">
        <v>0.0</v>
      </c>
      <c r="D14" s="5">
        <v>0.0</v>
      </c>
      <c r="E14" s="5">
        <v>1.0</v>
      </c>
      <c r="F14" s="5">
        <v>0.0</v>
      </c>
      <c r="G14" s="5">
        <v>1.0</v>
      </c>
      <c r="H14" s="6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12.75" customHeight="1">
      <c r="A15" s="2" t="str">
        <f>HYPERLINK("https://drive.google.com/file/d/1eGyctbQi3lJZNUi-aP6K4tHGwasHQNC1/view", "ISLE_SESS0006_BLOCKD01_15_sprt1")</f>
        <v>ISLE_SESS0006_BLOCKD01_15_sprt1</v>
      </c>
      <c r="B15" s="1" t="s">
        <v>15</v>
      </c>
      <c r="C15" s="5">
        <v>0.0</v>
      </c>
      <c r="D15" s="5">
        <v>0.0</v>
      </c>
      <c r="E15" s="5">
        <v>1.0</v>
      </c>
      <c r="F15" s="5">
        <v>0.0</v>
      </c>
      <c r="G15" s="5">
        <v>1.0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12.75" customHeight="1">
      <c r="A16" s="2" t="str">
        <f>HYPERLINK("https://drive.google.com/file/d/1ciGRqnDjfrFtVYfy0aLC4YASKgkOqEEV/view", "ISLE_SESS0006_BLOCKD01_16_sprt1")</f>
        <v>ISLE_SESS0006_BLOCKD01_16_sprt1</v>
      </c>
      <c r="B16" s="1" t="s">
        <v>16</v>
      </c>
      <c r="C16" s="5">
        <v>0.0</v>
      </c>
      <c r="D16" s="5">
        <v>0.0</v>
      </c>
      <c r="E16" s="5">
        <v>1.0</v>
      </c>
      <c r="F16" s="5">
        <v>0.0</v>
      </c>
      <c r="G16" s="5">
        <v>0.0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12.75" customHeight="1">
      <c r="A17" s="2" t="str">
        <f>HYPERLINK("https://drive.google.com/file/d/1JBItE7lq3HyiLB5eFEvmoUCJ6mWNsdrb/view", "ISLE_SESS0006_BLOCKD01_17_sprt1")</f>
        <v>ISLE_SESS0006_BLOCKD01_17_sprt1</v>
      </c>
      <c r="B17" s="1" t="s">
        <v>17</v>
      </c>
      <c r="C17" s="5">
        <v>0.0</v>
      </c>
      <c r="D17" s="5">
        <v>0.0</v>
      </c>
      <c r="E17" s="5">
        <v>1.0</v>
      </c>
      <c r="F17" s="5">
        <v>0.0</v>
      </c>
      <c r="G17" s="5">
        <v>0.0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12.75" customHeight="1">
      <c r="A18" s="2" t="str">
        <f>HYPERLINK("https://drive.google.com/file/d/10VsmrH37McentnycGdhVXDxu-bQtwFaT/view", "ISLE_SESS0006_BLOCKD01_20_sprt1")</f>
        <v>ISLE_SESS0006_BLOCKD01_20_sprt1</v>
      </c>
      <c r="B18" s="1" t="s">
        <v>18</v>
      </c>
      <c r="C18" s="5">
        <v>0.0</v>
      </c>
      <c r="D18" s="5">
        <v>0.0</v>
      </c>
      <c r="E18" s="5">
        <v>0.0</v>
      </c>
      <c r="F18" s="5">
        <v>0.0</v>
      </c>
      <c r="G18" s="5">
        <v>1.0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12.75" customHeight="1">
      <c r="A19" s="2" t="str">
        <f>HYPERLINK("https://drive.google.com/file/d/1FytJVKkRnOq1f48uInOm0VUSzaOi5cQ6/view", "ISLE_SESS0006_BLOCKD01_21_sprt1")</f>
        <v>ISLE_SESS0006_BLOCKD01_21_sprt1</v>
      </c>
      <c r="B19" s="1" t="s">
        <v>19</v>
      </c>
      <c r="C19" s="5">
        <v>0.0</v>
      </c>
      <c r="D19" s="5">
        <v>0.0</v>
      </c>
      <c r="E19" s="5">
        <v>0.0</v>
      </c>
      <c r="F19" s="5">
        <v>0.0</v>
      </c>
      <c r="G19" s="5">
        <v>1.0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12.75" customHeight="1">
      <c r="A20" s="2" t="str">
        <f>HYPERLINK("https://drive.google.com/file/d/1eK-SyRDeKfm-Ic38_lBmDCw8SVthoe59/view", "ISLE_SESS0006_BLOCKD01_23_sprt1")</f>
        <v>ISLE_SESS0006_BLOCKD01_23_sprt1</v>
      </c>
      <c r="B20" s="1" t="s">
        <v>20</v>
      </c>
      <c r="C20" s="5">
        <v>0.0</v>
      </c>
      <c r="D20" s="5">
        <v>0.0</v>
      </c>
      <c r="E20" s="5">
        <v>1.0</v>
      </c>
      <c r="F20" s="5">
        <v>0.0</v>
      </c>
      <c r="G20" s="5">
        <v>1.0</v>
      </c>
      <c r="H20" s="5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12.75" customHeight="1">
      <c r="A21" s="2" t="str">
        <f>HYPERLINK("https://drive.google.com/file/d/1wpYLTE3iOTL6OGSLA5p_sSVPV7WsGzLm/view", "ISLE_SESS0006_BLOCKD01_24_sprt1")</f>
        <v>ISLE_SESS0006_BLOCKD01_24_sprt1</v>
      </c>
      <c r="B21" s="1" t="s">
        <v>21</v>
      </c>
      <c r="C21" s="5">
        <v>0.0</v>
      </c>
      <c r="D21" s="5">
        <v>0.0</v>
      </c>
      <c r="E21" s="5">
        <v>1.0</v>
      </c>
      <c r="F21" s="5">
        <v>0.0</v>
      </c>
      <c r="G21" s="5">
        <v>1.0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12.75" customHeight="1">
      <c r="A22" s="2" t="str">
        <f>HYPERLINK("https://drive.google.com/file/d/1jYfvCCpcB_C35k0oEq475Rkl8YCeunso/view", "ISLE_SESS0006_BLOCKD01_25_sprt1")</f>
        <v>ISLE_SESS0006_BLOCKD01_25_sprt1</v>
      </c>
      <c r="B22" s="1" t="s">
        <v>22</v>
      </c>
      <c r="C22" s="5">
        <v>0.0</v>
      </c>
      <c r="D22" s="5">
        <v>0.0</v>
      </c>
      <c r="E22" s="5">
        <v>0.0</v>
      </c>
      <c r="F22" s="5">
        <v>1.0</v>
      </c>
      <c r="G22" s="5">
        <v>0.0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12.75" customHeight="1">
      <c r="A23" s="2" t="str">
        <f>HYPERLINK("https://drive.google.com/file/d/1D-DsMBsf9VQu5U_ss_5cylr2zG-v4Fn3/view", "ISLE_SESS0006_BLOCKD01_26_sprt1")</f>
        <v>ISLE_SESS0006_BLOCKD01_26_sprt1</v>
      </c>
      <c r="B23" s="1" t="s">
        <v>23</v>
      </c>
      <c r="C23" s="5">
        <v>0.0</v>
      </c>
      <c r="D23" s="5">
        <v>0.0</v>
      </c>
      <c r="E23" s="5">
        <v>1.0</v>
      </c>
      <c r="F23" s="5">
        <v>0.0</v>
      </c>
      <c r="G23" s="5">
        <v>1.0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12.75" customHeight="1">
      <c r="A24" s="2" t="str">
        <f>HYPERLINK("https://drive.google.com/file/d/1Vqgi11I_6TrnNynIlPsXh1xIRlfj5lLo/view", "ISLE_SESS0006_BLOCKD01_27_sprt1")</f>
        <v>ISLE_SESS0006_BLOCKD01_27_sprt1</v>
      </c>
      <c r="B24" s="1" t="s">
        <v>24</v>
      </c>
      <c r="C24" s="5">
        <v>0.0</v>
      </c>
      <c r="D24" s="5">
        <v>0.0</v>
      </c>
      <c r="E24" s="5">
        <v>1.0</v>
      </c>
      <c r="F24" s="5">
        <v>0.0</v>
      </c>
      <c r="G24" s="5">
        <v>0.0</v>
      </c>
      <c r="H24" s="5">
        <v>0.0</v>
      </c>
      <c r="I24" s="5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12.75" customHeight="1">
      <c r="A25" s="2" t="str">
        <f>HYPERLINK("https://drive.google.com/file/d/1cqlrmsgxFo-L1-GVlCR6Yg7UNhjXrwIa/view", "ISLE_SESS0006_BLOCKD01_29_sprt1")</f>
        <v>ISLE_SESS0006_BLOCKD01_29_sprt1</v>
      </c>
      <c r="B25" s="1" t="s">
        <v>25</v>
      </c>
      <c r="C25" s="5">
        <v>0.0</v>
      </c>
      <c r="D25" s="5">
        <v>0.0</v>
      </c>
      <c r="E25" s="5">
        <v>1.0</v>
      </c>
      <c r="F25" s="5">
        <v>1.0</v>
      </c>
      <c r="G25" s="5">
        <v>0.0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12.75" customHeight="1">
      <c r="A26" s="2" t="str">
        <f>HYPERLINK("https://drive.google.com/file/d/108eYKmh9MPtPnwVuL8aXCxdWEnxMHXVz/view", "ISLE_SESS0006_BLOCKD01_30_sprt1")</f>
        <v>ISLE_SESS0006_BLOCKD01_30_sprt1</v>
      </c>
      <c r="B26" s="1" t="s">
        <v>26</v>
      </c>
      <c r="C26" s="5">
        <v>0.0</v>
      </c>
      <c r="D26" s="5">
        <v>0.0</v>
      </c>
      <c r="E26" s="5">
        <v>1.0</v>
      </c>
      <c r="F26" s="5">
        <v>0.0</v>
      </c>
      <c r="G26" s="5">
        <v>1.0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12.75" customHeight="1">
      <c r="A27" s="2" t="str">
        <f>HYPERLINK("https://drive.google.com/file/d/15Z306znR4qfKuGb-yJwSnNfry2v6RWJo/view", "ISLE_SESS0006_BLOCKD01_31_sprt1")</f>
        <v>ISLE_SESS0006_BLOCKD01_31_sprt1</v>
      </c>
      <c r="B27" s="1" t="s">
        <v>27</v>
      </c>
      <c r="C27" s="5">
        <v>0.0</v>
      </c>
      <c r="D27" s="5">
        <v>0.0</v>
      </c>
      <c r="E27" s="5">
        <v>0.0</v>
      </c>
      <c r="F27" s="5">
        <v>1.0</v>
      </c>
      <c r="G27" s="5">
        <v>0.0</v>
      </c>
      <c r="H27" s="5">
        <v>0.0</v>
      </c>
      <c r="I27" s="5">
        <v>0.0</v>
      </c>
      <c r="J27" s="5">
        <v>1.0</v>
      </c>
      <c r="K27" s="7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12.75" customHeight="1">
      <c r="A28" s="2" t="str">
        <f>HYPERLINK("https://drive.google.com/file/d/1Ude4r71efaYC7vteeUm1d4K_qbKnVCR5/view", "ISLE_SESS0006_BLOCKD01_33_sprt1")</f>
        <v>ISLE_SESS0006_BLOCKD01_33_sprt1</v>
      </c>
      <c r="B28" s="1" t="s">
        <v>28</v>
      </c>
      <c r="C28" s="5">
        <v>0.0</v>
      </c>
      <c r="D28" s="5">
        <v>1.0</v>
      </c>
      <c r="E28" s="5">
        <v>0.0</v>
      </c>
      <c r="F28" s="5">
        <v>0.0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12.75" customHeight="1">
      <c r="A29" s="2" t="str">
        <f>HYPERLINK("https://drive.google.com/file/d/1wywWLhYCrKe8LybeS3qdxAx1MfxphaGD/view", "ISLE_SESS0006_BLOCKD01_34_sprt1")</f>
        <v>ISLE_SESS0006_BLOCKD01_34_sprt1</v>
      </c>
      <c r="B29" s="1" t="s">
        <v>29</v>
      </c>
      <c r="C29" s="5">
        <v>0.0</v>
      </c>
      <c r="D29" s="5">
        <v>0.0</v>
      </c>
      <c r="E29" s="5">
        <v>0.0</v>
      </c>
      <c r="F29" s="5">
        <v>1.0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12.75" customHeight="1">
      <c r="A30" s="2" t="str">
        <f>HYPERLINK("https://drive.google.com/file/d/1_TZi2HjpRu1fIJE_GIcDPSUOy7L6GwvD/view", "ISLE_SESS0006_BLOCKD01_35_sprt1")</f>
        <v>ISLE_SESS0006_BLOCKD01_35_sprt1</v>
      </c>
      <c r="B30" s="1" t="s">
        <v>30</v>
      </c>
      <c r="C30" s="5">
        <v>0.0</v>
      </c>
      <c r="D30" s="5">
        <v>0.0</v>
      </c>
      <c r="E30" s="5">
        <v>1.0</v>
      </c>
      <c r="F30" s="5">
        <v>0.0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12.75" customHeight="1">
      <c r="A31" s="2" t="str">
        <f>HYPERLINK("https://drive.google.com/file/d/1wWzaZEPrI-1rIcNuLPKCneIB4vg4citV/view", "ISLE_SESS0006_BLOCKD01_37_sprt1")</f>
        <v>ISLE_SESS0006_BLOCKD01_37_sprt1</v>
      </c>
      <c r="B31" s="1" t="s">
        <v>31</v>
      </c>
      <c r="C31" s="5">
        <v>0.0</v>
      </c>
      <c r="D31" s="5">
        <v>0.0</v>
      </c>
      <c r="E31" s="5">
        <v>1.0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12.75" customHeight="1">
      <c r="A32" s="2" t="str">
        <f>HYPERLINK("https://drive.google.com/file/d/1LM348ejQL2pwZn2phlzzbiKGGMpBpKor/view", "ISLE_SESS0006_BLOCKD01_38_sprt1")</f>
        <v>ISLE_SESS0006_BLOCKD01_38_sprt1</v>
      </c>
      <c r="B32" s="1" t="s">
        <v>32</v>
      </c>
      <c r="C32" s="5">
        <v>0.0</v>
      </c>
      <c r="D32" s="5">
        <v>0.0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12.75" customHeight="1">
      <c r="A33" s="2" t="str">
        <f>HYPERLINK("https://drive.google.com/file/d/1Hoku5ZoJ1b6iGalC7ludjyquekwU3Dk1/view", "ISLE_SESS0006_BLOCKD01_40_sprt1")</f>
        <v>ISLE_SESS0006_BLOCKD01_40_sprt1</v>
      </c>
      <c r="B33" s="1" t="s">
        <v>33</v>
      </c>
      <c r="C33" s="5">
        <v>0.0</v>
      </c>
      <c r="D33" s="5">
        <v>0.0</v>
      </c>
      <c r="E33" s="5">
        <v>1.0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12.75" customHeight="1">
      <c r="A34" s="2" t="str">
        <f>HYPERLINK("https://drive.google.com/file/d/1gP_HEmcDd7GsZcPUS3T7lKVmBzD2bn4i/view", "ISLE_SESS0006_BLOCKD01_41_sprt1")</f>
        <v>ISLE_SESS0006_BLOCKD01_41_sprt1</v>
      </c>
      <c r="B34" s="1" t="s">
        <v>34</v>
      </c>
      <c r="C34" s="5">
        <v>0.0</v>
      </c>
      <c r="D34" s="5">
        <v>0.0</v>
      </c>
      <c r="E34" s="5">
        <v>1.0</v>
      </c>
      <c r="F34" s="5">
        <v>0.0</v>
      </c>
      <c r="G34" s="5">
        <v>0.0</v>
      </c>
      <c r="H34" s="5">
        <v>1.0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12.75" customHeight="1">
      <c r="A35" s="2" t="str">
        <f>HYPERLINK("https://drive.google.com/file/d/1bqGokZZwCMGUAHJV8mPcfX3AZvFuDWBJ/view", "ISLE_SESS0006_BLOCKD01_43_sprt1")</f>
        <v>ISLE_SESS0006_BLOCKD01_43_sprt1</v>
      </c>
      <c r="B35" s="1" t="s">
        <v>35</v>
      </c>
      <c r="C35" s="5">
        <v>0.0</v>
      </c>
      <c r="D35" s="5">
        <v>0.0</v>
      </c>
      <c r="E35" s="5">
        <v>1.0</v>
      </c>
      <c r="F35" s="5">
        <v>0.0</v>
      </c>
      <c r="G35" s="5">
        <v>0.0</v>
      </c>
      <c r="H35" s="5">
        <v>1.0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12.75" customHeight="1">
      <c r="A36" s="2" t="str">
        <f>HYPERLINK("https://drive.google.com/file/d/14xhol00OrniEGw0LPUUCQJ39zPKfiI1e/view", "ISLE_SESS0006_BLOCKD01_44_sprt1")</f>
        <v>ISLE_SESS0006_BLOCKD01_44_sprt1</v>
      </c>
      <c r="B36" s="1" t="s">
        <v>36</v>
      </c>
      <c r="C36" s="5">
        <v>0.0</v>
      </c>
      <c r="D36" s="5">
        <v>0.0</v>
      </c>
      <c r="E36" s="5">
        <v>1.0</v>
      </c>
      <c r="F36" s="5">
        <v>0.0</v>
      </c>
      <c r="G36" s="5">
        <v>0.0</v>
      </c>
      <c r="H36" s="5">
        <v>1.0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12.75" customHeight="1">
      <c r="A37" s="2" t="str">
        <f>HYPERLINK("https://drive.google.com/file/d/17hydQtjiW2o7KYiYag8bbmjHhwiEcfO2/view", "ISLE_SESS0006_BLOCKD01_46_sprt1")</f>
        <v>ISLE_SESS0006_BLOCKD01_46_sprt1</v>
      </c>
      <c r="B37" s="1" t="s">
        <v>37</v>
      </c>
      <c r="C37" s="5">
        <v>0.0</v>
      </c>
      <c r="D37" s="5">
        <v>0.0</v>
      </c>
      <c r="E37" s="5">
        <v>1.0</v>
      </c>
      <c r="F37" s="5">
        <v>0.0</v>
      </c>
      <c r="G37" s="5">
        <v>0.0</v>
      </c>
      <c r="H37" s="5">
        <v>1.0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12.75" customHeight="1">
      <c r="A38" s="2" t="str">
        <f>HYPERLINK("https://drive.google.com/file/d/1bn4zz9JajrMkHRxICCWBUQDUUUy0o0VH/view", "ISLE_SESS0006_BLOCKD01_48_sprt1")</f>
        <v>ISLE_SESS0006_BLOCKD01_48_sprt1</v>
      </c>
      <c r="B38" s="1" t="s">
        <v>38</v>
      </c>
      <c r="C38" s="5">
        <v>0.0</v>
      </c>
      <c r="D38" s="5">
        <v>0.0</v>
      </c>
      <c r="E38" s="5">
        <v>1.0</v>
      </c>
      <c r="F38" s="5">
        <v>0.0</v>
      </c>
      <c r="G38" s="5">
        <v>0.0</v>
      </c>
      <c r="H38" s="5">
        <v>1.0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12.75" customHeight="1">
      <c r="A39" s="2" t="str">
        <f>HYPERLINK("https://drive.google.com/file/d/175JjTQFHpKwPVCBB1rkZ50hw0pSh5h_b/view", "ISLE_SESS0006_BLOCKD01_50_sprt1")</f>
        <v>ISLE_SESS0006_BLOCKD01_50_sprt1</v>
      </c>
      <c r="B39" s="1" t="s">
        <v>39</v>
      </c>
      <c r="C39" s="5">
        <v>0.0</v>
      </c>
      <c r="D39" s="5">
        <v>0.0</v>
      </c>
      <c r="E39" s="5">
        <v>1.0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12.75" customHeight="1">
      <c r="A40" s="2" t="str">
        <f>HYPERLINK("https://drive.google.com/file/d/1c-lFMzpto_wc9MJKKWNnpU1Lz4_DWw88/view", "ISLE_SESS0006_BLOCKD01_51_sprt1")</f>
        <v>ISLE_SESS0006_BLOCKD01_51_sprt1</v>
      </c>
      <c r="B40" s="1" t="s">
        <v>40</v>
      </c>
      <c r="C40" s="5">
        <v>0.0</v>
      </c>
      <c r="D40" s="5">
        <v>0.0</v>
      </c>
      <c r="E40" s="5">
        <v>0.0</v>
      </c>
      <c r="F40" s="5">
        <v>0.0</v>
      </c>
      <c r="G40" s="5">
        <v>0.0</v>
      </c>
      <c r="H40" s="5">
        <v>0.0</v>
      </c>
      <c r="I40" s="5">
        <v>1.0</v>
      </c>
      <c r="J40" s="5">
        <v>0.0</v>
      </c>
      <c r="K40" s="5">
        <v>0.0</v>
      </c>
      <c r="L40" s="5">
        <v>1.0</v>
      </c>
      <c r="M40" s="5">
        <v>0.0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12.75" customHeight="1">
      <c r="A41" s="2" t="str">
        <f>HYPERLINK("https://drive.google.com/file/d/1ACPNzzRQ5XOSf4JXfX-xH8sjwYidMlh4/view", "ISLE_SESS0006_BLOCKD01_52_sprt1")</f>
        <v>ISLE_SESS0006_BLOCKD01_52_sprt1</v>
      </c>
      <c r="B41" s="1" t="s">
        <v>41</v>
      </c>
      <c r="C41" s="5">
        <v>0.0</v>
      </c>
      <c r="D41" s="5">
        <v>0.0</v>
      </c>
      <c r="E41" s="5">
        <v>0.0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12.75" customHeight="1">
      <c r="A42" s="2" t="str">
        <f>HYPERLINK("https://drive.google.com/file/d/1G18OCzOZcutNOHT5_BUPcKBieG9bnJxp/view", "ISLE_SESS0006_BLOCKD01_56_sprt1")</f>
        <v>ISLE_SESS0006_BLOCKD01_56_sprt1</v>
      </c>
      <c r="B42" s="1" t="s">
        <v>42</v>
      </c>
      <c r="C42" s="5">
        <v>0.0</v>
      </c>
      <c r="D42" s="5">
        <v>1.0</v>
      </c>
      <c r="E42" s="5">
        <v>0.0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12.75" customHeight="1">
      <c r="A43" s="2" t="str">
        <f>HYPERLINK("https://drive.google.com/file/d/1I1ES2ZwJ9dezPd19NhuUbQjTQ2sME_mT/view", "ISLE_SESS0006_BLOCKD01_58_sprt1")</f>
        <v>ISLE_SESS0006_BLOCKD01_58_sprt1</v>
      </c>
      <c r="B43" s="1" t="s">
        <v>43</v>
      </c>
      <c r="C43" s="5">
        <v>0.0</v>
      </c>
      <c r="D43" s="5">
        <v>0.0</v>
      </c>
      <c r="E43" s="5">
        <v>0.0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12.75" customHeight="1">
      <c r="A44" s="2" t="str">
        <f>HYPERLINK("https://drive.google.com/file/d/1WHrXK6U860HmQeLwl_oEGlXlqNXYZKXz/view", "ISLE_SESS0006_BLOCKD01_59_sprt1")</f>
        <v>ISLE_SESS0006_BLOCKD01_59_sprt1</v>
      </c>
      <c r="B44" s="1" t="s">
        <v>44</v>
      </c>
      <c r="C44" s="5">
        <v>0.0</v>
      </c>
      <c r="D44" s="5">
        <v>0.0</v>
      </c>
      <c r="E44" s="5">
        <v>0.0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12.75" customHeight="1">
      <c r="A45" s="2" t="str">
        <f>HYPERLINK("https://drive.google.com/file/d/1mm6HvgjG1dvsOdEioSG8hpzscOY7uif4/view", "ISLE_SESS0006_BLOCKD01_60_sprt1")</f>
        <v>ISLE_SESS0006_BLOCKD01_60_sprt1</v>
      </c>
      <c r="B45" s="1" t="s">
        <v>45</v>
      </c>
      <c r="C45" s="5">
        <v>0.0</v>
      </c>
      <c r="D45" s="5">
        <v>0.0</v>
      </c>
      <c r="E45" s="5">
        <v>0.0</v>
      </c>
      <c r="F45" s="5">
        <v>0.0</v>
      </c>
      <c r="G45" s="5">
        <v>1.0</v>
      </c>
      <c r="H45" s="5">
        <v>0.0</v>
      </c>
      <c r="I45" s="5">
        <v>0.0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12.75" customHeight="1">
      <c r="A46" s="2" t="str">
        <f>HYPERLINK("https://drive.google.com/file/d/1KCFjxcRwNvKrJt-bWW2MDcbmwveTrh13/view", "ISLE_SESS0006_BLOCKD01_61_sprt1")</f>
        <v>ISLE_SESS0006_BLOCKD01_61_sprt1</v>
      </c>
      <c r="B46" s="1" t="s">
        <v>46</v>
      </c>
      <c r="C46" s="5">
        <v>0.0</v>
      </c>
      <c r="D46" s="5">
        <v>1.0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12.75" customHeight="1">
      <c r="A47" s="2" t="str">
        <f>HYPERLINK("https://drive.google.com/file/d/14GhIP9wEa8elJfoik3HKh8vKrioV7K7J/view", "ISLE_SESS0006_BLOCKD01_62_sprt1")</f>
        <v>ISLE_SESS0006_BLOCKD01_62_sprt1</v>
      </c>
      <c r="B47" s="1" t="s">
        <v>47</v>
      </c>
      <c r="C47" s="5">
        <v>0.0</v>
      </c>
      <c r="D47" s="5">
        <v>0.0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ht="12.75" customHeight="1">
      <c r="A48" s="2" t="str">
        <f>HYPERLINK("https://drive.google.com/file/d/1ftOx9SHIEMv-IHZOvBDvVPcUEOwqJdgJ/view", "ISLE_SESS0006_BLOCKD01_63_sprt1")</f>
        <v>ISLE_SESS0006_BLOCKD01_63_sprt1</v>
      </c>
      <c r="B48" s="1" t="s">
        <v>48</v>
      </c>
      <c r="C48" s="5">
        <v>0.0</v>
      </c>
      <c r="D48" s="5">
        <v>0.0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ht="12.75" customHeight="1">
      <c r="A49" s="2" t="str">
        <f>HYPERLINK("https://drive.google.com/file/d/1MoZFQywphiQO-c9Qw4KgKc7ARERtTTBi/view", "ISLE_SESS0006_BLOCKD01_64_sprt1")</f>
        <v>ISLE_SESS0006_BLOCKD01_64_sprt1</v>
      </c>
      <c r="B49" s="1" t="s">
        <v>49</v>
      </c>
      <c r="C49" s="5">
        <v>0.0</v>
      </c>
      <c r="D49" s="5">
        <v>0.0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ht="12.75" customHeight="1">
      <c r="A50" s="2" t="str">
        <f>HYPERLINK("https://drive.google.com/file/d/1SCv-MO2Tp4r5Eh93U_xsavdwT4q5pRig/view", "ISLE_SESS0006_BLOCKD01_65_sprt1")</f>
        <v>ISLE_SESS0006_BLOCKD01_65_sprt1</v>
      </c>
      <c r="B50" s="1" t="s">
        <v>50</v>
      </c>
      <c r="C50" s="5">
        <v>0.0</v>
      </c>
      <c r="D50" s="5">
        <v>1.0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ht="12.75" customHeight="1">
      <c r="A51" s="2" t="str">
        <f>HYPERLINK("https://drive.google.com/file/d/18upNagWFXu0Daal-6Jb7mo1p55yNPh3h/view", "ISLE_SESS0006_BLOCKD01_66_sprt1")</f>
        <v>ISLE_SESS0006_BLOCKD01_66_sprt1</v>
      </c>
      <c r="B51" s="1" t="s">
        <v>51</v>
      </c>
      <c r="C51" s="5">
        <v>0.0</v>
      </c>
      <c r="D51" s="5">
        <v>0.0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ht="12.75" customHeight="1">
      <c r="A52" s="2" t="str">
        <f>HYPERLINK("https://drive.google.com/file/d/1b4zBi5CcJhk35C_GHIYlQQKB7YEbFBiW/view", "ISLE_SESS0006_BLOCKD01_67_sprt1")</f>
        <v>ISLE_SESS0006_BLOCKD01_67_sprt1</v>
      </c>
      <c r="B52" s="1" t="s">
        <v>52</v>
      </c>
      <c r="C52" s="5">
        <v>0.0</v>
      </c>
      <c r="D52" s="5">
        <v>1.0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ht="12.75" customHeight="1">
      <c r="A53" s="2" t="str">
        <f>HYPERLINK("https://drive.google.com/file/d/1KmTde3IWUFJBjpGaNmyh-IPgzF7XWxIP/view", "ISLE_SESS0006_BLOCKD01_68_sprt1")</f>
        <v>ISLE_SESS0006_BLOCKD01_68_sprt1</v>
      </c>
      <c r="B53" s="1" t="s">
        <v>53</v>
      </c>
      <c r="C53" s="5">
        <v>0.0</v>
      </c>
      <c r="D53" s="5">
        <v>0.0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ht="12.75" customHeight="1">
      <c r="A54" s="2" t="str">
        <f>HYPERLINK("https://drive.google.com/file/d/1i1nrQR3974dReRXNmV4JXfuZsoTt_Paj/view", "ISLE_SESS0006_BLOCKD01_69_sprt1")</f>
        <v>ISLE_SESS0006_BLOCKD01_69_sprt1</v>
      </c>
      <c r="B54" s="1" t="s">
        <v>54</v>
      </c>
      <c r="C54" s="5">
        <v>0.0</v>
      </c>
      <c r="D54" s="5">
        <v>0.0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ht="12.75" customHeight="1">
      <c r="A55" s="2" t="str">
        <f>HYPERLINK("https://drive.google.com/file/d/1CZ8TLjv-aR8yA-cjN1e9jKx3zkUXE9hf/view", "ISLE_SESS0006_BLOCKD01_70_sprt1")</f>
        <v>ISLE_SESS0006_BLOCKD01_70_sprt1</v>
      </c>
      <c r="B55" s="1" t="s">
        <v>55</v>
      </c>
      <c r="C55" s="5">
        <v>0.0</v>
      </c>
      <c r="D55" s="5">
        <v>0.0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ht="12.75" customHeight="1">
      <c r="A56" s="2" t="str">
        <f>HYPERLINK("https://drive.google.com/file/d/1mW17EC4C-CrT2M4PHw7993yecIj-2pes/view", "ISLE_SESS0006_BLOCKD01_71_sprt1")</f>
        <v>ISLE_SESS0006_BLOCKD01_71_sprt1</v>
      </c>
      <c r="B56" s="1" t="s">
        <v>56</v>
      </c>
      <c r="C56" s="5">
        <v>0.0</v>
      </c>
      <c r="D56" s="5">
        <v>1.0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ht="12.75" customHeight="1">
      <c r="A57" s="2" t="str">
        <f>HYPERLINK("https://drive.google.com/file/d/1muI-VielGiTev6wu2hb9VdOAiIYlbUv0/view", "ISLE_SESS0006_BLOCKD01_72_sprt1")</f>
        <v>ISLE_SESS0006_BLOCKD01_72_sprt1</v>
      </c>
      <c r="B57" s="1" t="s">
        <v>57</v>
      </c>
      <c r="C57" s="5">
        <v>0.0</v>
      </c>
      <c r="D57" s="5">
        <v>1.0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ht="12.75" customHeight="1">
      <c r="A58" s="2" t="str">
        <f>HYPERLINK("https://drive.google.com/file/d/1uXVzCQFV-gvjxkMHQeMzSf_Us7xVYckE/view", "ISLE_SESS0006_BLOCKD01_73_sprt1")</f>
        <v>ISLE_SESS0006_BLOCKD01_73_sprt1</v>
      </c>
      <c r="B58" s="1" t="s">
        <v>58</v>
      </c>
      <c r="C58" s="5">
        <v>0.0</v>
      </c>
      <c r="D58" s="5">
        <v>0.0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ht="12.75" customHeight="1">
      <c r="A59" s="2" t="str">
        <f>HYPERLINK("https://drive.google.com/file/d/16E0bZ1oqU-GMXinLxJ-6Yj0AJDnJ55eN/view", "ISLE_SESS0006_BLOCKD01_74_sprt1")</f>
        <v>ISLE_SESS0006_BLOCKD01_74_sprt1</v>
      </c>
      <c r="B59" s="1" t="s">
        <v>59</v>
      </c>
      <c r="C59" s="5">
        <v>0.0</v>
      </c>
      <c r="D59" s="5">
        <v>0.0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ht="12.75" customHeight="1">
      <c r="A60" s="2" t="str">
        <f>HYPERLINK("https://drive.google.com/file/d/1YCoHRu5m-z2ljMZinP-po96FPXomCHBy/view", "ISLE_SESS0006_BLOCKD01_75_sprt1")</f>
        <v>ISLE_SESS0006_BLOCKD01_75_sprt1</v>
      </c>
      <c r="B60" s="1" t="s">
        <v>60</v>
      </c>
      <c r="C60" s="5">
        <v>0.0</v>
      </c>
      <c r="D60" s="5">
        <v>0.0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ht="12.75" customHeight="1">
      <c r="A61" s="2" t="str">
        <f>HYPERLINK("https://drive.google.com/file/d/1-FKmGA_9RGEuSIC1xHutbsUVPN7DZnPK/view", "ISLE_SESS0006_BLOCKD01_76_sprt1")</f>
        <v>ISLE_SESS0006_BLOCKD01_76_sprt1</v>
      </c>
      <c r="B61" s="1" t="s">
        <v>61</v>
      </c>
      <c r="C61" s="5">
        <v>0.0</v>
      </c>
      <c r="D61" s="5">
        <v>0.0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ht="12.75" customHeight="1">
      <c r="A62" s="2" t="str">
        <f>HYPERLINK("https://drive.google.com/file/d/17gclrN0BNYTf1MV-zkYjeNyHrtiWrx99/view", "ISLE_SESS0006_BLOCKD01_77_sprt1")</f>
        <v>ISLE_SESS0006_BLOCKD01_77_sprt1</v>
      </c>
      <c r="B62" s="1" t="s">
        <v>62</v>
      </c>
      <c r="C62" s="5">
        <v>0.0</v>
      </c>
      <c r="D62" s="5">
        <v>0.0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ht="12.75" customHeight="1">
      <c r="A63" s="2" t="str">
        <f>HYPERLINK("https://drive.google.com/file/d/1Yd4Onu-etI50qkThQdcDLP8t6zYSNHlL/view", "ISLE_SESS0006_BLOCKD01_78_sprt1")</f>
        <v>ISLE_SESS0006_BLOCKD01_78_sprt1</v>
      </c>
      <c r="B63" s="1" t="s">
        <v>63</v>
      </c>
      <c r="C63" s="5">
        <v>0.0</v>
      </c>
      <c r="D63" s="5">
        <v>1.0</v>
      </c>
      <c r="E63" s="5">
        <v>1.0</v>
      </c>
      <c r="F63" s="5">
        <v>0.0</v>
      </c>
      <c r="G63" s="5">
        <v>0.0</v>
      </c>
      <c r="H63" s="5">
        <v>0.0</v>
      </c>
      <c r="I63" s="5">
        <v>0.0</v>
      </c>
      <c r="J63" s="5">
        <v>0.0</v>
      </c>
      <c r="K63" s="5">
        <v>0.0</v>
      </c>
      <c r="L63" s="5">
        <v>0.0</v>
      </c>
      <c r="M63" s="5">
        <v>1.0</v>
      </c>
      <c r="N63" s="5">
        <v>1.0</v>
      </c>
      <c r="O63" s="5"/>
      <c r="P63" s="5"/>
      <c r="Q63" s="5">
        <v>1.0</v>
      </c>
      <c r="R63" s="5">
        <v>0.0</v>
      </c>
      <c r="S63" s="5">
        <v>1.0</v>
      </c>
      <c r="T63" s="3"/>
      <c r="U63" s="3"/>
      <c r="V63" s="3"/>
      <c r="W63" s="3"/>
      <c r="X63" s="3"/>
    </row>
    <row r="64" ht="12.75" customHeight="1">
      <c r="A64" s="2" t="str">
        <f>HYPERLINK("https://drive.google.com/file/d/1UEec5Twy2FODt96SibbajkmPLJa6j3TI/view", "ISLE_SESS0006_BLOCKD01_80_sprt1")</f>
        <v>ISLE_SESS0006_BLOCKD01_80_sprt1</v>
      </c>
      <c r="B64" s="1" t="s">
        <v>64</v>
      </c>
      <c r="C64" s="5">
        <v>0.0</v>
      </c>
      <c r="D64" s="5">
        <v>0.0</v>
      </c>
      <c r="E64" s="5">
        <v>1.0</v>
      </c>
      <c r="F64" s="5">
        <v>0.0</v>
      </c>
      <c r="G64" s="5">
        <v>1.0</v>
      </c>
      <c r="H64" s="5">
        <v>0.0</v>
      </c>
      <c r="I64" s="5">
        <v>1.0</v>
      </c>
      <c r="J64" s="5">
        <v>0.0</v>
      </c>
      <c r="K64" s="5">
        <v>0.0</v>
      </c>
      <c r="L64" s="5">
        <v>1.0</v>
      </c>
      <c r="M64" s="5">
        <v>1.0</v>
      </c>
      <c r="N64" s="5"/>
      <c r="O64" s="5"/>
      <c r="P64" s="3"/>
      <c r="Q64" s="3"/>
      <c r="R64" s="3"/>
      <c r="S64" s="3"/>
      <c r="T64" s="3"/>
      <c r="U64" s="3"/>
      <c r="V64" s="3"/>
      <c r="W64" s="3"/>
      <c r="X64" s="3"/>
    </row>
    <row r="65" ht="12.75" customHeight="1">
      <c r="A65" s="2" t="str">
        <f>HYPERLINK("https://drive.google.com/file/d/1x_XZwXP4kKW9dOBuckc3Dj9i-YAO-ZFQ/view", "ISLE_SESS0006_BLOCKE_02_sprt1")</f>
        <v>ISLE_SESS0006_BLOCKE_02_sprt1</v>
      </c>
      <c r="B65" s="1" t="s">
        <v>65</v>
      </c>
      <c r="C65" s="5">
        <v>0.0</v>
      </c>
      <c r="D65" s="5">
        <v>0.0</v>
      </c>
      <c r="E65" s="5">
        <v>1.0</v>
      </c>
      <c r="F65" s="5">
        <v>0.0</v>
      </c>
      <c r="G65" s="5">
        <v>0.0</v>
      </c>
      <c r="H65" s="5">
        <v>0.0</v>
      </c>
      <c r="I65" s="5">
        <v>1.0</v>
      </c>
      <c r="J65" s="5">
        <v>0.0</v>
      </c>
      <c r="K65" s="5"/>
      <c r="L65" s="5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12.75" customHeight="1">
      <c r="A66" s="2" t="str">
        <f>HYPERLINK("https://drive.google.com/file/d/1Wei0P7f6k2MzcMFBL-9GUriFk8wM4Ye5/view", "ISLE_SESS0006_BLOCKE_03_sprt1")</f>
        <v>ISLE_SESS0006_BLOCKE_03_sprt1</v>
      </c>
      <c r="B66" s="1" t="s">
        <v>66</v>
      </c>
      <c r="C66" s="5">
        <v>0.0</v>
      </c>
      <c r="D66" s="5">
        <v>0.0</v>
      </c>
      <c r="E66" s="5">
        <v>1.0</v>
      </c>
      <c r="F66" s="5">
        <v>0.0</v>
      </c>
      <c r="G66" s="5">
        <v>0.0</v>
      </c>
      <c r="H66" s="5">
        <v>1.0</v>
      </c>
      <c r="I66" s="5">
        <v>0.0</v>
      </c>
      <c r="J66" s="5"/>
      <c r="K66" s="5"/>
      <c r="L66" s="5"/>
      <c r="M66" s="5"/>
      <c r="N66" s="5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12.75" customHeight="1">
      <c r="A67" s="2" t="str">
        <f>HYPERLINK("https://drive.google.com/file/d/1KrwHKU-5Rey4P94oH5j5fPMsjiRUfDwb/view", "ISLE_SESS0006_BLOCKE_04_sprt1")</f>
        <v>ISLE_SESS0006_BLOCKE_04_sprt1</v>
      </c>
      <c r="B67" s="1" t="s">
        <v>67</v>
      </c>
      <c r="C67" s="5">
        <v>0.0</v>
      </c>
      <c r="D67" s="5">
        <v>1.0</v>
      </c>
      <c r="E67" s="5">
        <v>0.0</v>
      </c>
      <c r="F67" s="5">
        <v>1.0</v>
      </c>
      <c r="G67" s="5">
        <v>0.0</v>
      </c>
      <c r="H67" s="5">
        <v>1.0</v>
      </c>
      <c r="I67" s="5">
        <v>0.0</v>
      </c>
      <c r="J67" s="5"/>
      <c r="K67" s="5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12.75" customHeight="1">
      <c r="A68" s="2" t="str">
        <f>HYPERLINK("https://drive.google.com/file/d/1yN-PAp_1Asc2w8q7oXKkITWii9oUYD43/view", "ISLE_SESS0006_BLOCKE_05_sprt1")</f>
        <v>ISLE_SESS0006_BLOCKE_05_sprt1</v>
      </c>
      <c r="B68" s="1" t="s">
        <v>68</v>
      </c>
      <c r="C68" s="5">
        <v>0.0</v>
      </c>
      <c r="D68" s="5">
        <v>0.0</v>
      </c>
      <c r="E68" s="5">
        <v>0.0</v>
      </c>
      <c r="F68" s="5">
        <v>1.0</v>
      </c>
      <c r="G68" s="5">
        <v>1.0</v>
      </c>
      <c r="H68" s="5">
        <v>1.0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12.75" customHeight="1">
      <c r="A69" s="2" t="str">
        <f>HYPERLINK("https://drive.google.com/file/d/1XhvQoYtDMEoxJdtNRooG86w4X8eHbWLC/view", "ISLE_SESS0006_BLOCKE_06_sprt1")</f>
        <v>ISLE_SESS0006_BLOCKE_06_sprt1</v>
      </c>
      <c r="B69" s="1" t="s">
        <v>69</v>
      </c>
      <c r="C69" s="5">
        <v>1.0</v>
      </c>
      <c r="D69" s="5">
        <v>0.0</v>
      </c>
      <c r="E69" s="5">
        <v>1.0</v>
      </c>
      <c r="F69" s="5">
        <v>1.0</v>
      </c>
      <c r="G69" s="5">
        <v>0.0</v>
      </c>
      <c r="H69" s="5">
        <v>0.0</v>
      </c>
      <c r="I69" s="5"/>
      <c r="J69" s="5"/>
      <c r="K69" s="5"/>
      <c r="L69" s="5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12.75" customHeight="1">
      <c r="A70" s="2" t="str">
        <f>HYPERLINK("https://drive.google.com/file/d/1A1jCwcc3XhrH22tC8c1J-s8Q6SINcphn/view", "ISLE_SESS0006_BLOCKE_08_sprt1")</f>
        <v>ISLE_SESS0006_BLOCKE_08_sprt1</v>
      </c>
      <c r="B70" s="1" t="s">
        <v>70</v>
      </c>
      <c r="C70" s="5">
        <v>0.0</v>
      </c>
      <c r="D70" s="5">
        <v>0.0</v>
      </c>
      <c r="E70" s="5">
        <v>1.0</v>
      </c>
      <c r="F70" s="5">
        <v>0.0</v>
      </c>
      <c r="G70" s="5">
        <v>1.0</v>
      </c>
      <c r="H70" s="5">
        <v>0.0</v>
      </c>
      <c r="I70" s="5">
        <v>1.0</v>
      </c>
      <c r="J70" s="5"/>
      <c r="K70" s="5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12.75" customHeight="1">
      <c r="A71" s="2" t="str">
        <f>HYPERLINK("https://drive.google.com/file/d/1ot2IDFwBTfEKgtiCTWwnG1-vpnT3BlzL/view", "ISLE_SESS0006_BLOCKE_09_sprt1")</f>
        <v>ISLE_SESS0006_BLOCKE_09_sprt1</v>
      </c>
      <c r="B71" s="1" t="s">
        <v>71</v>
      </c>
      <c r="C71" s="5">
        <v>0.0</v>
      </c>
      <c r="D71" s="5">
        <v>0.0</v>
      </c>
      <c r="E71" s="5">
        <v>0.0</v>
      </c>
      <c r="F71" s="5">
        <v>1.0</v>
      </c>
      <c r="G71" s="5">
        <v>0.0</v>
      </c>
      <c r="H71" s="5">
        <v>1.0</v>
      </c>
      <c r="I71" s="5"/>
      <c r="J71" s="5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12.75" customHeight="1">
      <c r="A72" s="2" t="str">
        <f>HYPERLINK("https://drive.google.com/file/d/1aFLPKMOGh9NGSCySruW8GxI-RAQoZ4h4/view", "ISLE_SESS0006_BLOCKE_10_sprt1")</f>
        <v>ISLE_SESS0006_BLOCKE_10_sprt1</v>
      </c>
      <c r="B72" s="1" t="s">
        <v>72</v>
      </c>
      <c r="C72" s="5">
        <v>0.0</v>
      </c>
      <c r="D72" s="5">
        <v>0.0</v>
      </c>
      <c r="E72" s="5">
        <v>0.0</v>
      </c>
      <c r="F72" s="5">
        <v>0.0</v>
      </c>
      <c r="G72" s="5">
        <v>1.0</v>
      </c>
      <c r="H72" s="5">
        <v>0.0</v>
      </c>
      <c r="I72" s="5">
        <v>1.0</v>
      </c>
      <c r="J72" s="5"/>
      <c r="K72" s="5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12.75" customHeight="1">
      <c r="A73" s="2" t="str">
        <f>HYPERLINK("https://drive.google.com/file/d/1sM0KItMP35XpbJNif3sYwLvhhWy8QNYE/view", "ISLE_SESS0006_BLOCKE_12_sprt1")</f>
        <v>ISLE_SESS0006_BLOCKE_12_sprt1</v>
      </c>
      <c r="B73" s="1" t="s">
        <v>73</v>
      </c>
      <c r="C73" s="5">
        <v>0.0</v>
      </c>
      <c r="D73" s="5">
        <v>0.0</v>
      </c>
      <c r="E73" s="5">
        <v>1.0</v>
      </c>
      <c r="F73" s="5">
        <v>0.0</v>
      </c>
      <c r="G73" s="5">
        <v>0.0</v>
      </c>
      <c r="H73" s="5">
        <v>0.0</v>
      </c>
      <c r="I73" s="5">
        <v>1.0</v>
      </c>
      <c r="J73" s="5">
        <v>1.0</v>
      </c>
      <c r="K73" s="5">
        <v>0.0</v>
      </c>
      <c r="L73" s="5"/>
      <c r="M73" s="5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12.75" customHeight="1">
      <c r="A74" s="2" t="str">
        <f>HYPERLINK("https://drive.google.com/file/d/1mIi3d6Zq8EgMMUvVq2DOAfH0Qj_ZEVd3/view", "ISLE_SESS0006_BLOCKE_13_sprt1")</f>
        <v>ISLE_SESS0006_BLOCKE_13_sprt1</v>
      </c>
      <c r="B74" s="1" t="s">
        <v>74</v>
      </c>
      <c r="C74" s="5">
        <v>0.0</v>
      </c>
      <c r="D74" s="5">
        <v>1.0</v>
      </c>
      <c r="E74" s="5">
        <v>0.0</v>
      </c>
      <c r="F74" s="5">
        <v>1.0</v>
      </c>
      <c r="G74" s="5">
        <v>0.0</v>
      </c>
      <c r="H74" s="5">
        <v>0.0</v>
      </c>
      <c r="I74" s="5">
        <v>0.0</v>
      </c>
      <c r="J74" s="5">
        <v>0.0</v>
      </c>
      <c r="K74" s="5">
        <v>0.0</v>
      </c>
      <c r="L74" s="5">
        <v>0.0</v>
      </c>
      <c r="M74" s="5"/>
      <c r="N74" s="5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12.75" customHeight="1">
      <c r="A75" s="2" t="str">
        <f>HYPERLINK("https://drive.google.com/file/d/1nakXxxImsIo0-zU_fWbUXuJkqNzQ3eZN/view", "ISLE_SESS0006_BLOCKE_15_sprt1")</f>
        <v>ISLE_SESS0006_BLOCKE_15_sprt1</v>
      </c>
      <c r="B75" s="1" t="s">
        <v>75</v>
      </c>
      <c r="C75" s="5">
        <v>0.0</v>
      </c>
      <c r="D75" s="5">
        <v>0.0</v>
      </c>
      <c r="E75" s="5">
        <v>0.0</v>
      </c>
      <c r="F75" s="5">
        <v>1.0</v>
      </c>
      <c r="G75" s="5">
        <v>0.0</v>
      </c>
      <c r="H75" s="5">
        <v>0.0</v>
      </c>
      <c r="I75" s="5">
        <v>0.0</v>
      </c>
      <c r="J75" s="5">
        <v>0.0</v>
      </c>
      <c r="K75" s="5"/>
      <c r="L75" s="5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12.75" customHeight="1">
      <c r="A76" s="2" t="str">
        <f>HYPERLINK("https://drive.google.com/file/d/1tWyCWTNe0_JfoJPG3goBRGS_72Jry95H/view", "ISLE_SESS0006_BLOCKE_16_sprt1")</f>
        <v>ISLE_SESS0006_BLOCKE_16_sprt1</v>
      </c>
      <c r="B76" s="1" t="s">
        <v>76</v>
      </c>
      <c r="C76" s="5">
        <v>0.0</v>
      </c>
      <c r="D76" s="5">
        <v>0.0</v>
      </c>
      <c r="E76" s="5">
        <v>0.0</v>
      </c>
      <c r="F76" s="5">
        <v>1.0</v>
      </c>
      <c r="G76" s="5">
        <v>0.0</v>
      </c>
      <c r="H76" s="5">
        <v>0.0</v>
      </c>
      <c r="I76" s="5">
        <v>1.0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12.75" customHeight="1">
      <c r="A77" s="2" t="str">
        <f>HYPERLINK("https://drive.google.com/file/d/1vZ3ZU0mpbFRKd3zWTGbfZ6E16_dM2auO/view", "ISLE_SESS0006_BLOCKE_19_sprt1")</f>
        <v>ISLE_SESS0006_BLOCKE_19_sprt1</v>
      </c>
      <c r="B77" s="1" t="s">
        <v>77</v>
      </c>
      <c r="C77" s="5">
        <v>0.0</v>
      </c>
      <c r="D77" s="5">
        <v>0.0</v>
      </c>
      <c r="E77" s="5">
        <v>0.0</v>
      </c>
      <c r="F77" s="5">
        <v>1.0</v>
      </c>
      <c r="G77" s="5">
        <v>0.0</v>
      </c>
      <c r="H77" s="5">
        <v>1.0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12.75" customHeight="1">
      <c r="A78" s="2" t="str">
        <f>HYPERLINK("https://drive.google.com/file/d/16LX-qNWL8uddxveb59mIUJurD9Xu9ncD/view", "ISLE_SESS0006_BLOCKE_20_sprt1")</f>
        <v>ISLE_SESS0006_BLOCKE_20_sprt1</v>
      </c>
      <c r="B78" s="1" t="s">
        <v>78</v>
      </c>
      <c r="C78" s="5">
        <v>0.0</v>
      </c>
      <c r="D78" s="5">
        <v>1.0</v>
      </c>
      <c r="E78" s="5">
        <v>0.0</v>
      </c>
      <c r="F78" s="5">
        <v>1.0</v>
      </c>
      <c r="G78" s="5">
        <v>0.0</v>
      </c>
      <c r="H78" s="5">
        <v>0.0</v>
      </c>
      <c r="I78" s="5">
        <v>0.0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12.75" customHeight="1">
      <c r="A79" s="2" t="str">
        <f>HYPERLINK("https://drive.google.com/file/d/1LxbeziQQ_-jZiLtbsejCiAjupQIsJ7Ub/view", "ISLE_SESS0006_BLOCKE_21_sprt1")</f>
        <v>ISLE_SESS0006_BLOCKE_21_sprt1</v>
      </c>
      <c r="B79" s="1" t="s">
        <v>79</v>
      </c>
      <c r="C79" s="5">
        <v>0.0</v>
      </c>
      <c r="D79" s="5">
        <v>0.0</v>
      </c>
      <c r="E79" s="5">
        <v>1.0</v>
      </c>
      <c r="F79" s="5">
        <v>0.0</v>
      </c>
      <c r="G79" s="5">
        <v>1.0</v>
      </c>
      <c r="H79" s="5">
        <v>0.0</v>
      </c>
      <c r="I79" s="5">
        <v>1.0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12.75" customHeight="1">
      <c r="A80" s="2" t="str">
        <f>HYPERLINK("https://drive.google.com/file/d/1520uLT0UyktP1bAose9hYlJ1xraNL1lC/view", "ISLE_SESS0006_BLOCKE_23_sprt1")</f>
        <v>ISLE_SESS0006_BLOCKE_23_sprt1</v>
      </c>
      <c r="B80" s="1" t="s">
        <v>80</v>
      </c>
      <c r="C80" s="5">
        <v>0.0</v>
      </c>
      <c r="D80" s="5">
        <v>0.0</v>
      </c>
      <c r="E80" s="5">
        <v>0.0</v>
      </c>
      <c r="F80" s="5">
        <v>1.0</v>
      </c>
      <c r="G80" s="5">
        <v>0.0</v>
      </c>
      <c r="H80" s="5">
        <v>1.0</v>
      </c>
      <c r="I80" s="5">
        <v>0.0</v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12.75" customHeight="1">
      <c r="A81" s="2" t="str">
        <f>HYPERLINK("https://drive.google.com/file/d/1-y6zv-FXMpekCuKYpKXzQP7h4p2q7MAV/view", "ISLE_SESS0006_BLOCKE_24_sprt1")</f>
        <v>ISLE_SESS0006_BLOCKE_24_sprt1</v>
      </c>
      <c r="B81" s="1" t="s">
        <v>81</v>
      </c>
      <c r="C81" s="5">
        <v>0.0</v>
      </c>
      <c r="D81" s="5">
        <v>0.0</v>
      </c>
      <c r="E81" s="5">
        <v>0.0</v>
      </c>
      <c r="F81" s="5">
        <v>1.0</v>
      </c>
      <c r="G81" s="5">
        <v>0.0</v>
      </c>
      <c r="H81" s="5">
        <v>1.0</v>
      </c>
      <c r="I81" s="5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12.75" customHeight="1">
      <c r="A82" s="2" t="str">
        <f>HYPERLINK("https://drive.google.com/file/d/1qyA6EbKzD0qasWO0UwhSYhWpTHWytnTd/view", "ISLE_SESS0006_BLOCKE_25_sprt1")</f>
        <v>ISLE_SESS0006_BLOCKE_25_sprt1</v>
      </c>
      <c r="B82" s="1" t="s">
        <v>82</v>
      </c>
      <c r="C82" s="5">
        <v>0.0</v>
      </c>
      <c r="D82" s="5">
        <v>1.0</v>
      </c>
      <c r="E82" s="5">
        <v>0.0</v>
      </c>
      <c r="F82" s="5">
        <v>0.0</v>
      </c>
      <c r="G82" s="5">
        <v>0.0</v>
      </c>
      <c r="H82" s="5">
        <v>0.0</v>
      </c>
      <c r="I82" s="5">
        <v>1.0</v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12.75" customHeight="1">
      <c r="A83" s="2" t="str">
        <f>HYPERLINK("https://drive.google.com/file/d/1pnCJdJz-XzfpEyT7r_7s7QVtIXojqLjK/view", "ISLE_SESS0006_BLOCKE_26_sprt1")</f>
        <v>ISLE_SESS0006_BLOCKE_26_sprt1</v>
      </c>
      <c r="B83" s="1" t="s">
        <v>83</v>
      </c>
      <c r="C83" s="5">
        <v>0.0</v>
      </c>
      <c r="D83" s="5">
        <v>1.0</v>
      </c>
      <c r="E83" s="5">
        <v>0.0</v>
      </c>
      <c r="F83" s="5">
        <v>0.0</v>
      </c>
      <c r="G83" s="5">
        <v>0.0</v>
      </c>
      <c r="H83" s="5">
        <v>0.0</v>
      </c>
      <c r="I83" s="5">
        <v>0.0</v>
      </c>
      <c r="J83" s="5">
        <v>0.0</v>
      </c>
      <c r="K83" s="5">
        <v>1.0</v>
      </c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12.75" customHeight="1">
      <c r="A84" s="2" t="str">
        <f>HYPERLINK("https://drive.google.com/file/d/1Ni-G8dfY4-9Ibo6cv0rwZrbfzjW702hX/view", "ISLE_SESS0006_BLOCKE_27_sprt1")</f>
        <v>ISLE_SESS0006_BLOCKE_27_sprt1</v>
      </c>
      <c r="B84" s="1" t="s">
        <v>84</v>
      </c>
      <c r="C84" s="5">
        <v>0.0</v>
      </c>
      <c r="D84" s="5">
        <v>1.0</v>
      </c>
      <c r="E84" s="5">
        <v>0.0</v>
      </c>
      <c r="F84" s="5">
        <v>0.0</v>
      </c>
      <c r="G84" s="5">
        <v>0.0</v>
      </c>
      <c r="H84" s="5">
        <v>0.0</v>
      </c>
      <c r="I84" s="5">
        <v>0.0</v>
      </c>
      <c r="J84" s="5">
        <v>0.0</v>
      </c>
      <c r="K84" s="5">
        <v>0.0</v>
      </c>
      <c r="L84" s="5">
        <v>0.0</v>
      </c>
      <c r="M84" s="5">
        <v>1.0</v>
      </c>
      <c r="N84" s="5">
        <v>1.0</v>
      </c>
      <c r="O84" s="5"/>
      <c r="P84" s="5"/>
      <c r="Q84" s="3"/>
      <c r="R84" s="3"/>
      <c r="S84" s="3"/>
      <c r="T84" s="3"/>
      <c r="U84" s="3"/>
      <c r="V84" s="3"/>
      <c r="W84" s="3"/>
      <c r="X84" s="3"/>
    </row>
    <row r="85" ht="12.75" customHeight="1">
      <c r="A85" s="2" t="str">
        <f>HYPERLINK("https://drive.google.com/file/d/11g1k9QIsLInwZWo3fUjOGacDXfaQDzGc/view", "ISLE_SESS0006_BLOCKE_28_sprt1")</f>
        <v>ISLE_SESS0006_BLOCKE_28_sprt1</v>
      </c>
      <c r="B85" s="1" t="s">
        <v>85</v>
      </c>
      <c r="C85" s="5">
        <v>0.0</v>
      </c>
      <c r="D85" s="5">
        <v>1.0</v>
      </c>
      <c r="E85" s="5">
        <v>0.0</v>
      </c>
      <c r="F85" s="5">
        <v>0.0</v>
      </c>
      <c r="G85" s="5">
        <v>0.0</v>
      </c>
      <c r="H85" s="5">
        <v>0.0</v>
      </c>
      <c r="I85" s="5">
        <v>1.0</v>
      </c>
      <c r="J85" s="5"/>
      <c r="K85" s="5"/>
      <c r="L85" s="5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12.75" customHeight="1">
      <c r="A86" s="2" t="str">
        <f>HYPERLINK("https://drive.google.com/file/d/1KQGSYWVAigix1yhmiekjmKtvRRBdZn-7/view", "ISLE_SESS0006_BLOCKE_29_sprt1")</f>
        <v>ISLE_SESS0006_BLOCKE_29_sprt1</v>
      </c>
      <c r="B86" s="1" t="s">
        <v>86</v>
      </c>
      <c r="C86" s="5">
        <v>0.0</v>
      </c>
      <c r="D86" s="5">
        <v>0.0</v>
      </c>
      <c r="E86" s="5">
        <v>0.0</v>
      </c>
      <c r="F86" s="5">
        <v>1.0</v>
      </c>
      <c r="G86" s="5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12.75" customHeight="1">
      <c r="A87" s="2" t="str">
        <f>HYPERLINK("https://drive.google.com/file/d/1wcAsIC1v70UrIvxD0TM506AyXE3XWLwt/view", "ISLE_SESS0006_BLOCKE_30_sprt1")</f>
        <v>ISLE_SESS0006_BLOCKE_30_sprt1</v>
      </c>
      <c r="B87" s="1" t="s">
        <v>87</v>
      </c>
      <c r="C87" s="5">
        <v>0.0</v>
      </c>
      <c r="D87" s="5">
        <v>0.0</v>
      </c>
      <c r="E87" s="5">
        <v>1.0</v>
      </c>
      <c r="F87" s="5">
        <v>1.0</v>
      </c>
      <c r="G87" s="5">
        <v>0.0</v>
      </c>
      <c r="H87" s="5">
        <v>0.0</v>
      </c>
      <c r="I87" s="5"/>
      <c r="J87" s="5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12.75" customHeight="1">
      <c r="A88" s="2" t="str">
        <f>HYPERLINK("https://drive.google.com/file/d/1pqWWiauBCnEvOVaDBLL9k5dxUZHNz1AX/view", "ISLE_SESS0006_BLOCKE_31_sprt1")</f>
        <v>ISLE_SESS0006_BLOCKE_31_sprt1</v>
      </c>
      <c r="B88" s="1" t="s">
        <v>88</v>
      </c>
      <c r="C88" s="5">
        <v>0.0</v>
      </c>
      <c r="D88" s="5">
        <v>1.0</v>
      </c>
      <c r="E88" s="5">
        <v>0.0</v>
      </c>
      <c r="F88" s="5">
        <v>0.0</v>
      </c>
      <c r="G88" s="5">
        <v>0.0</v>
      </c>
      <c r="H88" s="5">
        <v>0.0</v>
      </c>
      <c r="I88" s="5">
        <v>1.0</v>
      </c>
      <c r="J88" s="5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12.75" customHeight="1">
      <c r="A89" s="2" t="str">
        <f>HYPERLINK("https://drive.google.com/file/d/1G2AueFQ_fjhl_iTEwsfiuLIlk6nXVNNj/view", "ISLE_SESS0006_BLOCKE_33_sprt1")</f>
        <v>ISLE_SESS0006_BLOCKE_33_sprt1</v>
      </c>
      <c r="B89" s="1" t="s">
        <v>89</v>
      </c>
      <c r="C89" s="5">
        <v>0.0</v>
      </c>
      <c r="D89" s="5">
        <v>1.0</v>
      </c>
      <c r="E89" s="5">
        <v>0.0</v>
      </c>
      <c r="F89" s="5">
        <v>1.0</v>
      </c>
      <c r="G89" s="5">
        <v>1.0</v>
      </c>
      <c r="H89" s="5">
        <v>0.0</v>
      </c>
      <c r="I89" s="5">
        <v>0.0</v>
      </c>
      <c r="J89" s="5">
        <v>0.0</v>
      </c>
      <c r="K89" s="5">
        <v>0.0</v>
      </c>
      <c r="L89" s="5"/>
      <c r="M89" s="5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12.75" customHeight="1">
      <c r="A90" s="2" t="str">
        <f>HYPERLINK("https://drive.google.com/file/d/1_5l_BSVHhyXVT0ysuZfMlecBLXygslG9/view", "ISLE_SESS0006_BLOCKE_34_sprt1")</f>
        <v>ISLE_SESS0006_BLOCKE_34_sprt1</v>
      </c>
      <c r="B90" s="1" t="s">
        <v>90</v>
      </c>
      <c r="C90" s="5">
        <v>0.0</v>
      </c>
      <c r="D90" s="5">
        <v>0.0</v>
      </c>
      <c r="E90" s="5">
        <v>0.0</v>
      </c>
      <c r="F90" s="5">
        <v>1.0</v>
      </c>
      <c r="G90" s="5">
        <v>0.0</v>
      </c>
      <c r="H90" s="5">
        <v>0.0</v>
      </c>
      <c r="I90" s="5">
        <v>1.0</v>
      </c>
      <c r="J90" s="5"/>
      <c r="K90" s="5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12.75" customHeight="1">
      <c r="A91" s="2" t="str">
        <f>HYPERLINK("https://drive.google.com/file/d/122DY3ZX1VPTwFRxHbm16TtGm90S0gdnX/view", "ISLE_SESS0006_BLOCKE_35_sprt1")</f>
        <v>ISLE_SESS0006_BLOCKE_35_sprt1</v>
      </c>
      <c r="B91" s="1" t="s">
        <v>91</v>
      </c>
      <c r="C91" s="5">
        <v>0.0</v>
      </c>
      <c r="D91" s="5">
        <v>1.0</v>
      </c>
      <c r="E91" s="5">
        <v>0.0</v>
      </c>
      <c r="F91" s="5">
        <v>1.0</v>
      </c>
      <c r="G91" s="5">
        <v>0.0</v>
      </c>
      <c r="H91" s="5">
        <v>0.0</v>
      </c>
      <c r="I91" s="5">
        <v>1.0</v>
      </c>
      <c r="J91" s="5">
        <v>0.0</v>
      </c>
      <c r="K91" s="5"/>
      <c r="L91" s="5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12.75" customHeight="1">
      <c r="A92" s="2" t="str">
        <f>HYPERLINK("https://drive.google.com/file/d/1EdkspyTADl6Ht6F6yjT3br1lPG0ZJClJ/view", "ISLE_SESS0006_BLOCKE_38_sprt1")</f>
        <v>ISLE_SESS0006_BLOCKE_38_sprt1</v>
      </c>
      <c r="B92" s="1" t="s">
        <v>92</v>
      </c>
      <c r="C92" s="5">
        <v>0.0</v>
      </c>
      <c r="D92" s="5">
        <v>0.0</v>
      </c>
      <c r="E92" s="5">
        <v>0.0</v>
      </c>
      <c r="F92" s="5">
        <v>0.0</v>
      </c>
      <c r="G92" s="5">
        <v>0.0</v>
      </c>
      <c r="H92" s="5">
        <v>1.0</v>
      </c>
      <c r="I92" s="5">
        <v>1.0</v>
      </c>
      <c r="J92" s="5"/>
      <c r="K92" s="5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12.75" customHeight="1">
      <c r="A93" s="2" t="str">
        <f>HYPERLINK("https://drive.google.com/file/d/1oscaW6wXiiwZHRyc7BA2X6YIdqRbPkl8/view", "ISLE_SESS0006_BLOCKE_39_sprt1")</f>
        <v>ISLE_SESS0006_BLOCKE_39_sprt1</v>
      </c>
      <c r="B93" s="1" t="s">
        <v>93</v>
      </c>
      <c r="C93" s="5">
        <v>0.0</v>
      </c>
      <c r="D93" s="5">
        <v>1.0</v>
      </c>
      <c r="E93" s="5">
        <v>0.0</v>
      </c>
      <c r="F93" s="5">
        <v>1.0</v>
      </c>
      <c r="G93" s="5">
        <v>0.0</v>
      </c>
      <c r="H93" s="5">
        <v>0.0</v>
      </c>
      <c r="I93" s="5"/>
      <c r="J93" s="5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12.75" customHeight="1">
      <c r="A94" s="2" t="str">
        <f>HYPERLINK("https://drive.google.com/file/d/1qao2-ant9BkDdVfhfLvbWYETmBuyf5N1/view", "ISLE_SESS0006_BLOCKE_41_sprt1")</f>
        <v>ISLE_SESS0006_BLOCKE_41_sprt1</v>
      </c>
      <c r="B94" s="1" t="s">
        <v>94</v>
      </c>
      <c r="C94" s="5">
        <v>0.0</v>
      </c>
      <c r="D94" s="5">
        <v>0.0</v>
      </c>
      <c r="E94" s="5">
        <v>0.0</v>
      </c>
      <c r="F94" s="5">
        <v>0.0</v>
      </c>
      <c r="G94" s="5">
        <v>1.0</v>
      </c>
      <c r="H94" s="5">
        <v>0.0</v>
      </c>
      <c r="I94" s="5">
        <v>1.0</v>
      </c>
      <c r="J94" s="5">
        <v>1.0</v>
      </c>
      <c r="K94" s="5"/>
      <c r="L94" s="5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12.75" customHeight="1">
      <c r="A95" s="2" t="str">
        <f>HYPERLINK("https://drive.google.com/file/d/1hbP2XfWZ6O2xatInbixmYGrC1Q3WgVMk/view", "ISLE_SESS0006_BLOCKE_43_sprt1")</f>
        <v>ISLE_SESS0006_BLOCKE_43_sprt1</v>
      </c>
      <c r="B95" s="1" t="s">
        <v>95</v>
      </c>
      <c r="C95" s="5">
        <v>0.0</v>
      </c>
      <c r="D95" s="5">
        <v>0.0</v>
      </c>
      <c r="E95" s="5">
        <v>0.0</v>
      </c>
      <c r="F95" s="5">
        <v>0.0</v>
      </c>
      <c r="G95" s="5">
        <v>1.0</v>
      </c>
      <c r="H95" s="5">
        <v>0.0</v>
      </c>
      <c r="I95" s="5">
        <v>0.0</v>
      </c>
      <c r="J95" s="5">
        <v>1.0</v>
      </c>
      <c r="K95" s="5"/>
      <c r="L95" s="5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12.75" customHeight="1">
      <c r="A96" s="2" t="str">
        <f>HYPERLINK("https://drive.google.com/file/d/1LBvToVrXbCT7hCUNkgUp_nzfp0tJZpqf/view", "ISLE_SESS0006_BLOCKE_44_sprt1")</f>
        <v>ISLE_SESS0006_BLOCKE_44_sprt1</v>
      </c>
      <c r="B96" s="1" t="s">
        <v>96</v>
      </c>
      <c r="C96" s="5">
        <v>0.0</v>
      </c>
      <c r="D96" s="5">
        <v>0.0</v>
      </c>
      <c r="E96" s="5">
        <v>1.0</v>
      </c>
      <c r="F96" s="5">
        <v>0.0</v>
      </c>
      <c r="G96" s="5">
        <v>0.0</v>
      </c>
      <c r="H96" s="5">
        <v>0.0</v>
      </c>
      <c r="I96" s="5">
        <v>1.0</v>
      </c>
      <c r="J96" s="5"/>
      <c r="K96" s="5">
        <v>0.0</v>
      </c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12.75" customHeight="1">
      <c r="A97" s="2" t="str">
        <f>HYPERLINK("https://drive.google.com/file/d/1210lCIqlrI0LMeHnckeRTn1WUx-Tf2sW/view", "ISLE_SESS0006_BLOCKE_45_sprt1")</f>
        <v>ISLE_SESS0006_BLOCKE_45_sprt1</v>
      </c>
      <c r="B97" s="1" t="s">
        <v>97</v>
      </c>
      <c r="C97" s="5">
        <v>0.0</v>
      </c>
      <c r="D97" s="5">
        <v>0.0</v>
      </c>
      <c r="E97" s="5">
        <v>0.0</v>
      </c>
      <c r="F97" s="5">
        <v>0.0</v>
      </c>
      <c r="G97" s="5">
        <v>1.0</v>
      </c>
      <c r="H97" s="5">
        <v>0.0</v>
      </c>
      <c r="I97" s="5">
        <v>0.0</v>
      </c>
      <c r="J97" s="5">
        <v>1.0</v>
      </c>
      <c r="K97" s="5">
        <v>0.0</v>
      </c>
      <c r="L97" s="5">
        <v>0.0</v>
      </c>
      <c r="M97" s="5">
        <v>1.0</v>
      </c>
      <c r="N97" s="5"/>
      <c r="O97" s="5"/>
      <c r="P97" s="3"/>
      <c r="Q97" s="3"/>
      <c r="R97" s="3"/>
      <c r="S97" s="3"/>
      <c r="T97" s="3"/>
      <c r="U97" s="3"/>
      <c r="V97" s="3"/>
      <c r="W97" s="3"/>
      <c r="X97" s="3"/>
    </row>
    <row r="98" ht="12.75" customHeight="1">
      <c r="A98" s="2" t="str">
        <f>HYPERLINK("https://drive.google.com/file/d/1CtELzOcqiX9Iyi1VpQ1RtGsdFGZchAbV/view", "ISLE_SESS0006_BLOCKE_47_sprt1")</f>
        <v>ISLE_SESS0006_BLOCKE_47_sprt1</v>
      </c>
      <c r="B98" s="1" t="s">
        <v>98</v>
      </c>
      <c r="C98" s="5">
        <v>0.0</v>
      </c>
      <c r="D98" s="5">
        <v>0.0</v>
      </c>
      <c r="E98" s="5">
        <v>0.0</v>
      </c>
      <c r="F98" s="5">
        <v>0.0</v>
      </c>
      <c r="G98" s="5">
        <v>1.0</v>
      </c>
      <c r="H98" s="5">
        <v>1.0</v>
      </c>
      <c r="I98" s="5">
        <v>0.0</v>
      </c>
      <c r="J98" s="5">
        <v>1.0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12.75" customHeight="1">
      <c r="A99" s="2" t="str">
        <f>HYPERLINK("https://drive.google.com/file/d/1poIrbWQMOLUH81xpe0ADV5og2XYVWeDj/view", "ISLE_SESS0006_BLOCKE_48_sprt1")</f>
        <v>ISLE_SESS0006_BLOCKE_48_sprt1</v>
      </c>
      <c r="B99" s="1" t="s">
        <v>99</v>
      </c>
      <c r="C99" s="5">
        <v>0.0</v>
      </c>
      <c r="D99" s="5">
        <v>0.0</v>
      </c>
      <c r="E99" s="5">
        <v>0.0</v>
      </c>
      <c r="F99" s="5">
        <v>1.0</v>
      </c>
      <c r="G99" s="5">
        <v>0.0</v>
      </c>
      <c r="H99" s="5">
        <v>1.0</v>
      </c>
      <c r="I99" s="5"/>
      <c r="J99" s="5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12.75" customHeight="1">
      <c r="A100" s="2" t="str">
        <f>HYPERLINK("https://drive.google.com/file/d/1G6a9BJt7ZlHPuSabl-DabRhcn96lVKAq/view", "ISLE_SESS0006_BLOCKE_49_sprt1")</f>
        <v>ISLE_SESS0006_BLOCKE_49_sprt1</v>
      </c>
      <c r="B100" s="1" t="s">
        <v>100</v>
      </c>
      <c r="C100" s="5">
        <v>0.0</v>
      </c>
      <c r="D100" s="5">
        <v>1.0</v>
      </c>
      <c r="E100" s="5">
        <v>0.0</v>
      </c>
      <c r="F100" s="5">
        <v>1.0</v>
      </c>
      <c r="G100" s="5">
        <v>1.0</v>
      </c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12.75" customHeight="1">
      <c r="A101" s="2" t="str">
        <f>HYPERLINK("https://drive.google.com/file/d/1XSqIlxvKyu2O_ivOuz8iD3fyLWR5ELDh/view", "ISLE_SESS0006_BLOCKE_50_sprt1")</f>
        <v>ISLE_SESS0006_BLOCKE_50_sprt1</v>
      </c>
      <c r="B101" s="1" t="s">
        <v>101</v>
      </c>
      <c r="C101" s="5">
        <v>1.0</v>
      </c>
      <c r="D101" s="5">
        <v>0.0</v>
      </c>
      <c r="E101" s="5">
        <v>1.0</v>
      </c>
      <c r="F101" s="5">
        <v>0.0</v>
      </c>
      <c r="G101" s="5">
        <v>0.0</v>
      </c>
      <c r="H101" s="5"/>
      <c r="I101" s="5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12.75" customHeight="1">
      <c r="A102" s="2" t="str">
        <f>HYPERLINK("https://drive.google.com/file/d/1IhM271co4A1gQ90UwqxS19aOoYAcvv39/view", "ISLE_SESS0006_BLOCKE_51_sprt1")</f>
        <v>ISLE_SESS0006_BLOCKE_51_sprt1</v>
      </c>
      <c r="B102" s="1" t="s">
        <v>102</v>
      </c>
      <c r="C102" s="5">
        <v>0.0</v>
      </c>
      <c r="D102" s="5">
        <v>1.0</v>
      </c>
      <c r="E102" s="5">
        <v>0.0</v>
      </c>
      <c r="F102" s="5">
        <v>0.0</v>
      </c>
      <c r="G102" s="5">
        <v>1.0</v>
      </c>
      <c r="H102" s="5"/>
      <c r="I102" s="5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12.75" customHeight="1">
      <c r="A103" s="2" t="str">
        <f>HYPERLINK("https://drive.google.com/file/d/1md1MQiadmh778gYCkEecWjDBOkbrQr4U/view", "ISLE_SESS0006_BLOCKE_52_sprt1")</f>
        <v>ISLE_SESS0006_BLOCKE_52_sprt1</v>
      </c>
      <c r="B103" s="1" t="s">
        <v>103</v>
      </c>
      <c r="C103" s="5">
        <v>0.0</v>
      </c>
      <c r="D103" s="5">
        <v>0.0</v>
      </c>
      <c r="E103" s="5">
        <v>0.0</v>
      </c>
      <c r="F103" s="5">
        <v>1.0</v>
      </c>
      <c r="G103" s="5">
        <v>1.0</v>
      </c>
      <c r="H103" s="5"/>
      <c r="I103" s="5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12.75" customHeight="1">
      <c r="A104" s="2" t="str">
        <f>HYPERLINK("https://drive.google.com/file/d/12eiH-cTF9SdFmhR1ZsSpH_0QS2HtHEf5/view", "ISLE_SESS0006_BLOCKE_56_sprt1")</f>
        <v>ISLE_SESS0006_BLOCKE_56_sprt1</v>
      </c>
      <c r="B104" s="1" t="s">
        <v>104</v>
      </c>
      <c r="C104" s="5">
        <v>0.0</v>
      </c>
      <c r="D104" s="5">
        <v>0.0</v>
      </c>
      <c r="E104" s="5">
        <v>1.0</v>
      </c>
      <c r="F104" s="5">
        <v>0.0</v>
      </c>
      <c r="G104" s="5">
        <v>0.0</v>
      </c>
      <c r="H104" s="5">
        <v>1.0</v>
      </c>
      <c r="I104" s="5">
        <v>1.0</v>
      </c>
      <c r="J104" s="5"/>
      <c r="K104" s="5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12.75" customHeight="1">
      <c r="A105" s="2" t="str">
        <f>HYPERLINK("https://drive.google.com/file/d/1tdjphsEhkRQXVOvZ4gWZ9ES2TsT8J8qd/view", "ISLE_SESS0006_BLOCKE_57_sprt1")</f>
        <v>ISLE_SESS0006_BLOCKE_57_sprt1</v>
      </c>
      <c r="B105" s="1" t="s">
        <v>105</v>
      </c>
      <c r="C105" s="5">
        <v>1.0</v>
      </c>
      <c r="D105" s="5">
        <v>0.0</v>
      </c>
      <c r="E105" s="5">
        <v>0.0</v>
      </c>
      <c r="F105" s="5">
        <v>1.0</v>
      </c>
      <c r="G105" s="5">
        <v>0.0</v>
      </c>
      <c r="H105" s="5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12.75" customHeight="1">
      <c r="A106" s="2" t="str">
        <f>HYPERLINK("https://drive.google.com/file/d/1_hTiJypKYcs1tTI9DEjIg0cpFMGoAUDY/view", "ISLE_SESS0006_BLOCKE_59_sprt1")</f>
        <v>ISLE_SESS0006_BLOCKE_59_sprt1</v>
      </c>
      <c r="B106" s="1" t="s">
        <v>106</v>
      </c>
      <c r="C106" s="5">
        <v>0.0</v>
      </c>
      <c r="D106" s="5">
        <v>1.0</v>
      </c>
      <c r="E106" s="5">
        <v>1.0</v>
      </c>
      <c r="F106" s="5">
        <v>0.0</v>
      </c>
      <c r="G106" s="5">
        <v>0.0</v>
      </c>
      <c r="H106" s="5">
        <v>0.0</v>
      </c>
      <c r="I106" s="5">
        <v>0.0</v>
      </c>
      <c r="J106" s="5">
        <v>0.0</v>
      </c>
      <c r="K106" s="5"/>
      <c r="L106" s="5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12.75" customHeight="1">
      <c r="A107" s="2" t="str">
        <f>HYPERLINK("https://drive.google.com/file/d/1aZVNPatzaqCJl8o1MA3DLqviUBS9gO1_/view", "ISLE_SESS0006_BLOCKE_61_sprt1")</f>
        <v>ISLE_SESS0006_BLOCKE_61_sprt1</v>
      </c>
      <c r="B107" s="1" t="s">
        <v>107</v>
      </c>
      <c r="C107" s="5">
        <v>0.0</v>
      </c>
      <c r="D107" s="5">
        <v>0.0</v>
      </c>
      <c r="E107" s="5">
        <v>1.0</v>
      </c>
      <c r="F107" s="5">
        <v>0.0</v>
      </c>
      <c r="G107" s="5">
        <v>0.0</v>
      </c>
      <c r="H107" s="5">
        <v>1.0</v>
      </c>
      <c r="I107" s="5">
        <v>0.0</v>
      </c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12.75" customHeight="1">
      <c r="A108" s="2" t="str">
        <f>HYPERLINK("https://drive.google.com/file/d/1Js-S8B8lnRDh4YV3rF5Y4UqbPg6iTTP9/view", "ISLE_SESS0006_BLOCKE_62_sprt1")</f>
        <v>ISLE_SESS0006_BLOCKE_62_sprt1</v>
      </c>
      <c r="B108" s="1" t="s">
        <v>108</v>
      </c>
      <c r="C108" s="5">
        <v>0.0</v>
      </c>
      <c r="D108" s="5">
        <v>0.0</v>
      </c>
      <c r="E108" s="5">
        <v>0.0</v>
      </c>
      <c r="F108" s="5">
        <v>1.0</v>
      </c>
      <c r="G108" s="5">
        <v>0.0</v>
      </c>
      <c r="H108" s="5">
        <v>0.0</v>
      </c>
      <c r="I108" s="5">
        <v>1.0</v>
      </c>
      <c r="J108" s="5"/>
      <c r="K108" s="5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12.75" customHeight="1">
      <c r="A109" s="2" t="str">
        <f>HYPERLINK("https://drive.google.com/file/d/1GFml6Qs5T-0PSnh6s2mix7uN40Rfj9qB/view", "ISLE_SESS0006_BLOCKE_63_sprt1")</f>
        <v>ISLE_SESS0006_BLOCKE_63_sprt1</v>
      </c>
      <c r="B109" s="1" t="s">
        <v>109</v>
      </c>
      <c r="C109" s="5">
        <v>0.0</v>
      </c>
      <c r="D109" s="5">
        <v>0.0</v>
      </c>
      <c r="E109" s="5">
        <v>1.0</v>
      </c>
      <c r="F109" s="5">
        <v>0.0</v>
      </c>
      <c r="G109" s="5">
        <v>1.0</v>
      </c>
      <c r="H109" s="5">
        <v>0.0</v>
      </c>
      <c r="I109" s="5">
        <v>0.0</v>
      </c>
      <c r="J109" s="5">
        <v>1.0</v>
      </c>
      <c r="K109" s="5"/>
      <c r="L109" s="5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12.75" customHeight="1">
      <c r="A110" s="2" t="str">
        <f>HYPERLINK("https://drive.google.com/file/d/1gmIwob4KRpxDq3VXzOJ_dAEaa9V9YSfS/view", "ISLE_SESS0006_BLOCKF_05_sprt1")</f>
        <v>ISLE_SESS0006_BLOCKF_05_sprt1</v>
      </c>
      <c r="B110" s="1" t="s">
        <v>110</v>
      </c>
      <c r="C110" s="5">
        <v>0.0</v>
      </c>
      <c r="D110" s="5">
        <v>0.0</v>
      </c>
      <c r="E110" s="5">
        <v>1.0</v>
      </c>
      <c r="F110" s="5">
        <v>0.0</v>
      </c>
      <c r="G110" s="5">
        <v>0.0</v>
      </c>
      <c r="H110" s="5">
        <v>0.0</v>
      </c>
      <c r="I110" s="5">
        <v>0.0</v>
      </c>
      <c r="J110" s="5">
        <v>0.0</v>
      </c>
      <c r="K110" s="5">
        <v>1.0</v>
      </c>
      <c r="L110" s="5">
        <v>0.0</v>
      </c>
      <c r="M110" s="5">
        <v>0.0</v>
      </c>
      <c r="N110" s="5">
        <v>0.0</v>
      </c>
      <c r="O110" s="5">
        <v>0.0</v>
      </c>
      <c r="P110" s="5">
        <v>1.0</v>
      </c>
      <c r="Q110" s="5">
        <v>0.0</v>
      </c>
      <c r="R110" s="5">
        <v>1.0</v>
      </c>
      <c r="S110" s="5">
        <v>0.0</v>
      </c>
      <c r="T110" s="3"/>
      <c r="U110" s="3"/>
      <c r="V110" s="3"/>
      <c r="W110" s="3"/>
      <c r="X110" s="3"/>
    </row>
    <row r="111" ht="12.75" customHeight="1">
      <c r="A111" s="2" t="str">
        <f>HYPERLINK("https://drive.google.com/file/d/1fpOrr1DrH37rfQO-cVj-o89D-g4C5OzX/view", "ISLE_SESS0006_BLOCKF_07_sprt1")</f>
        <v>ISLE_SESS0006_BLOCKF_07_sprt1</v>
      </c>
      <c r="B111" s="1" t="s">
        <v>111</v>
      </c>
      <c r="C111" s="5">
        <v>0.0</v>
      </c>
      <c r="D111" s="5">
        <v>0.0</v>
      </c>
      <c r="E111" s="5">
        <v>0.0</v>
      </c>
      <c r="F111" s="5">
        <v>0.0</v>
      </c>
      <c r="G111" s="5">
        <v>0.0</v>
      </c>
      <c r="H111" s="5">
        <v>0.0</v>
      </c>
      <c r="I111" s="5">
        <v>0.0</v>
      </c>
      <c r="J111" s="5">
        <v>0.0</v>
      </c>
      <c r="K111" s="5">
        <v>0.0</v>
      </c>
      <c r="L111" s="5">
        <v>1.0</v>
      </c>
      <c r="M111" s="5">
        <v>1.0</v>
      </c>
      <c r="N111" s="5">
        <v>0.0</v>
      </c>
      <c r="O111" s="5">
        <v>0.0</v>
      </c>
      <c r="P111" s="5">
        <v>1.0</v>
      </c>
      <c r="Q111" s="5">
        <v>0.0</v>
      </c>
      <c r="R111" s="5">
        <v>0.0</v>
      </c>
      <c r="S111" s="5">
        <v>1.0</v>
      </c>
      <c r="T111" s="5">
        <v>0.0</v>
      </c>
      <c r="U111" s="5">
        <v>1.0</v>
      </c>
      <c r="V111" s="3"/>
      <c r="W111" s="3"/>
      <c r="X111" s="3"/>
    </row>
    <row r="112" ht="12.75" customHeight="1">
      <c r="A112" s="2" t="str">
        <f>HYPERLINK("https://drive.google.com/file/d/1St-RCB7rXX5o86inKDN0lt46Jypl-rwr/view", "ISLE_SESS0006_BLOCKF_08_sprt1")</f>
        <v>ISLE_SESS0006_BLOCKF_08_sprt1</v>
      </c>
      <c r="B112" s="1" t="s">
        <v>112</v>
      </c>
      <c r="C112" s="5">
        <v>0.0</v>
      </c>
      <c r="D112" s="5">
        <v>0.0</v>
      </c>
      <c r="E112" s="5">
        <v>0.0</v>
      </c>
      <c r="F112" s="5">
        <v>0.0</v>
      </c>
      <c r="G112" s="5">
        <v>0.0</v>
      </c>
      <c r="H112" s="5">
        <v>0.0</v>
      </c>
      <c r="I112" s="5">
        <v>1.0</v>
      </c>
      <c r="J112" s="5">
        <v>0.0</v>
      </c>
      <c r="K112" s="5">
        <v>0.0</v>
      </c>
      <c r="L112" s="5">
        <v>0.0</v>
      </c>
      <c r="M112" s="5">
        <v>0.0</v>
      </c>
      <c r="N112" s="5">
        <v>0.0</v>
      </c>
      <c r="O112" s="5">
        <v>1.0</v>
      </c>
      <c r="P112" s="5">
        <v>0.0</v>
      </c>
      <c r="Q112" s="5">
        <v>0.0</v>
      </c>
      <c r="R112" s="5">
        <v>1.0</v>
      </c>
      <c r="S112" s="5">
        <v>0.0</v>
      </c>
      <c r="T112" s="5">
        <v>0.0</v>
      </c>
      <c r="U112" s="5">
        <v>1.0</v>
      </c>
      <c r="V112" s="5">
        <v>0.0</v>
      </c>
      <c r="W112" s="3"/>
      <c r="X112" s="3"/>
    </row>
    <row r="113" ht="12.75" customHeight="1">
      <c r="A113" s="2" t="str">
        <f>HYPERLINK("https://drive.google.com/file/d/1D7U6pC6vrcUp-S3uugR7EWXN5I4lUeNi/view", "ISLE_SESS0006_BLOCKF_09_sprt1")</f>
        <v>ISLE_SESS0006_BLOCKF_09_sprt1</v>
      </c>
      <c r="B113" s="1" t="s">
        <v>113</v>
      </c>
      <c r="C113" s="5">
        <v>0.0</v>
      </c>
      <c r="D113" s="5">
        <v>0.0</v>
      </c>
      <c r="E113" s="5">
        <v>0.0</v>
      </c>
      <c r="F113" s="5">
        <v>1.0</v>
      </c>
      <c r="G113" s="5">
        <v>0.0</v>
      </c>
      <c r="H113" s="5">
        <v>1.0</v>
      </c>
      <c r="I113" s="5">
        <v>0.0</v>
      </c>
      <c r="J113" s="5">
        <v>1.0</v>
      </c>
      <c r="K113" s="5">
        <v>0.0</v>
      </c>
      <c r="L113" s="5">
        <v>1.0</v>
      </c>
      <c r="M113" s="5">
        <v>0.0</v>
      </c>
      <c r="N113" s="5">
        <v>0.0</v>
      </c>
      <c r="O113" s="5">
        <v>0.0</v>
      </c>
      <c r="P113" s="5">
        <v>0.0</v>
      </c>
      <c r="Q113" s="5">
        <v>0.0</v>
      </c>
      <c r="R113" s="5">
        <v>1.0</v>
      </c>
      <c r="S113" s="3"/>
      <c r="T113" s="3"/>
      <c r="U113" s="3"/>
      <c r="V113" s="3"/>
      <c r="W113" s="3"/>
      <c r="X113" s="3"/>
    </row>
    <row r="114" ht="12.75" customHeight="1">
      <c r="A114" s="2" t="str">
        <f>HYPERLINK("https://drive.google.com/file/d/1qkuozFdWN6xPviVPMkpxoolzNBVXdN53/view", "ISLE_SESS0006_BLOCKG_01_sprt1")</f>
        <v>ISLE_SESS0006_BLOCKG_01_sprt1</v>
      </c>
      <c r="B114" s="1" t="s">
        <v>114</v>
      </c>
      <c r="C114" s="5">
        <v>0.0</v>
      </c>
      <c r="D114" s="5">
        <v>1.0</v>
      </c>
      <c r="E114" s="5">
        <v>0.0</v>
      </c>
      <c r="F114" s="5">
        <v>0.0</v>
      </c>
      <c r="G114" s="5">
        <v>0.0</v>
      </c>
      <c r="H114" s="5">
        <v>0.0</v>
      </c>
      <c r="I114" s="5">
        <v>1.0</v>
      </c>
      <c r="J114" s="5">
        <v>0.0</v>
      </c>
      <c r="K114" s="5">
        <v>0.0</v>
      </c>
      <c r="L114" s="5">
        <v>0.0</v>
      </c>
      <c r="M114" s="5">
        <v>1.0</v>
      </c>
      <c r="N114" s="5">
        <v>1.0</v>
      </c>
      <c r="O114" s="5"/>
      <c r="P114" s="3"/>
      <c r="Q114" s="3"/>
      <c r="R114" s="3"/>
      <c r="S114" s="3"/>
      <c r="T114" s="3"/>
      <c r="U114" s="3"/>
      <c r="V114" s="3"/>
      <c r="W114" s="3"/>
      <c r="X114" s="3"/>
    </row>
    <row r="115" ht="12.75" customHeight="1">
      <c r="A115" s="2" t="str">
        <f>HYPERLINK("https://drive.google.com/file/d/1R4osISS48BEMUktqfqFU5-g6A1kDnOOi/view", "ISLE_SESS0006_BLOCKG_02_sprt1")</f>
        <v>ISLE_SESS0006_BLOCKG_02_sprt1</v>
      </c>
      <c r="B115" s="1" t="s">
        <v>115</v>
      </c>
      <c r="C115" s="5">
        <v>0.0</v>
      </c>
      <c r="D115" s="5">
        <v>1.0</v>
      </c>
      <c r="E115" s="5">
        <v>0.0</v>
      </c>
      <c r="F115" s="5">
        <v>0.0</v>
      </c>
      <c r="G115" s="5">
        <v>1.0</v>
      </c>
      <c r="H115" s="5">
        <v>0.0</v>
      </c>
      <c r="I115" s="5">
        <v>1.0</v>
      </c>
      <c r="J115" s="5">
        <v>0.0</v>
      </c>
      <c r="K115" s="5">
        <v>0.0</v>
      </c>
      <c r="L115" s="5">
        <v>0.0</v>
      </c>
      <c r="M115" s="5">
        <v>1.0</v>
      </c>
      <c r="N115" s="5"/>
      <c r="O115" s="5"/>
      <c r="P115" s="3"/>
      <c r="Q115" s="3"/>
      <c r="R115" s="3"/>
      <c r="S115" s="3"/>
      <c r="T115" s="3"/>
      <c r="U115" s="3"/>
      <c r="V115" s="3"/>
      <c r="W115" s="3"/>
      <c r="X115" s="3"/>
    </row>
    <row r="116" ht="12.75" customHeight="1">
      <c r="A116" s="2" t="str">
        <f>HYPERLINK("https://drive.google.com/file/d/1cZVfkpDX1_1kkddFnO52QCiDGwoRmbkU/view", "ISLE_SESS0006_BLOCKG_03_sprt1")</f>
        <v>ISLE_SESS0006_BLOCKG_03_sprt1</v>
      </c>
      <c r="B116" s="1" t="s">
        <v>116</v>
      </c>
      <c r="C116" s="5">
        <v>0.0</v>
      </c>
      <c r="D116" s="5">
        <v>0.0</v>
      </c>
      <c r="E116" s="5">
        <v>1.0</v>
      </c>
      <c r="F116" s="5">
        <v>0.0</v>
      </c>
      <c r="G116" s="5">
        <v>0.0</v>
      </c>
      <c r="H116" s="5">
        <v>0.0</v>
      </c>
      <c r="I116" s="5">
        <v>1.0</v>
      </c>
      <c r="J116" s="5">
        <v>0.0</v>
      </c>
      <c r="K116" s="5">
        <v>0.0</v>
      </c>
      <c r="L116" s="5">
        <v>0.0</v>
      </c>
      <c r="M116" s="5">
        <v>1.0</v>
      </c>
      <c r="N116" s="5">
        <v>0.0</v>
      </c>
      <c r="O116" s="5"/>
      <c r="P116" s="3"/>
      <c r="Q116" s="3"/>
      <c r="R116" s="3"/>
      <c r="S116" s="3"/>
      <c r="T116" s="3"/>
      <c r="U116" s="3"/>
      <c r="V116" s="3"/>
      <c r="W116" s="3"/>
      <c r="X116" s="3"/>
    </row>
    <row r="117" ht="12.75" customHeight="1">
      <c r="A117" s="2" t="str">
        <f>HYPERLINK("https://drive.google.com/file/d/1TuiXsZpwBXFNu2Gf-9e36TKSkb37i_V7/view", "ISLE_SESS0006_BLOCKG_05_sprt1")</f>
        <v>ISLE_SESS0006_BLOCKG_05_sprt1</v>
      </c>
      <c r="B117" s="1" t="s">
        <v>117</v>
      </c>
      <c r="C117" s="5">
        <v>0.0</v>
      </c>
      <c r="D117" s="5">
        <v>0.0</v>
      </c>
      <c r="E117" s="5">
        <v>1.0</v>
      </c>
      <c r="F117" s="5">
        <v>0.0</v>
      </c>
      <c r="G117" s="5">
        <v>0.0</v>
      </c>
      <c r="H117" s="5">
        <v>1.0</v>
      </c>
      <c r="I117" s="5">
        <v>0.0</v>
      </c>
      <c r="J117" s="5">
        <v>0.0</v>
      </c>
      <c r="K117" s="5">
        <v>0.0</v>
      </c>
      <c r="L117" s="5">
        <v>1.0</v>
      </c>
      <c r="M117" s="5">
        <v>0.0</v>
      </c>
      <c r="N117" s="5">
        <v>1.0</v>
      </c>
      <c r="O117" s="5"/>
      <c r="P117" s="3"/>
      <c r="Q117" s="3"/>
      <c r="R117" s="3"/>
      <c r="S117" s="3"/>
      <c r="T117" s="3"/>
      <c r="U117" s="3"/>
      <c r="V117" s="3"/>
      <c r="W117" s="3"/>
      <c r="X117" s="3"/>
    </row>
    <row r="118" ht="12.75" customHeight="1">
      <c r="A118" s="2" t="str">
        <f>HYPERLINK("https://drive.google.com/file/d/1BqnCXenHMvvIymcoI1IvmVpWKuhVvRqs/view", "ISLE_SESS0006_BLOCKG_07_sprt1")</f>
        <v>ISLE_SESS0006_BLOCKG_07_sprt1</v>
      </c>
      <c r="B118" s="1" t="s">
        <v>118</v>
      </c>
      <c r="C118" s="5">
        <v>0.0</v>
      </c>
      <c r="D118" s="5">
        <v>0.0</v>
      </c>
      <c r="E118" s="5">
        <v>0.0</v>
      </c>
      <c r="F118" s="5">
        <v>0.0</v>
      </c>
      <c r="G118" s="5">
        <v>0.0</v>
      </c>
      <c r="H118" s="5">
        <v>0.0</v>
      </c>
      <c r="I118" s="5">
        <v>1.0</v>
      </c>
      <c r="J118" s="5">
        <v>0.0</v>
      </c>
      <c r="K118" s="5">
        <v>0.0</v>
      </c>
      <c r="L118" s="5">
        <v>1.0</v>
      </c>
      <c r="M118" s="5">
        <v>0.0</v>
      </c>
      <c r="N118" s="5">
        <v>1.0</v>
      </c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12.75" customHeight="1">
      <c r="A119" s="2" t="str">
        <f>HYPERLINK("https://drive.google.com/file/d/1XW2mLNq7ybsi9ODTz8ZwM2Pegf06qAtz/view", "ISLE_SESS0006_BLOCKG_08_sprt1")</f>
        <v>ISLE_SESS0006_BLOCKG_08_sprt1</v>
      </c>
      <c r="B119" s="1" t="s">
        <v>119</v>
      </c>
      <c r="C119" s="5">
        <v>0.0</v>
      </c>
      <c r="D119" s="5">
        <v>0.0</v>
      </c>
      <c r="E119" s="5">
        <v>0.0</v>
      </c>
      <c r="F119" s="5">
        <v>1.0</v>
      </c>
      <c r="G119" s="5">
        <v>0.0</v>
      </c>
      <c r="H119" s="5">
        <v>1.0</v>
      </c>
      <c r="I119" s="5">
        <v>0.0</v>
      </c>
      <c r="J119" s="5">
        <v>1.0</v>
      </c>
      <c r="K119" s="5">
        <v>1.0</v>
      </c>
      <c r="L119" s="5">
        <v>0.0</v>
      </c>
      <c r="M119" s="5">
        <v>1.0</v>
      </c>
      <c r="N119" s="5">
        <v>0.0</v>
      </c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12.75" customHeight="1">
      <c r="A120" s="2" t="str">
        <f>HYPERLINK("https://drive.google.com/file/d/1cPtp-iC8ibUsLnOHQunKp6LIIeFG5y8B/view", "ISLE_SESS0006_BLOCKG_09_sprt1")</f>
        <v>ISLE_SESS0006_BLOCKG_09_sprt1</v>
      </c>
      <c r="B120" s="1" t="s">
        <v>120</v>
      </c>
      <c r="C120" s="5">
        <v>0.0</v>
      </c>
      <c r="D120" s="5">
        <v>0.0</v>
      </c>
      <c r="E120" s="5">
        <v>0.0</v>
      </c>
      <c r="F120" s="5">
        <v>0.0</v>
      </c>
      <c r="G120" s="5">
        <v>0.0</v>
      </c>
      <c r="H120" s="5">
        <v>0.0</v>
      </c>
      <c r="I120" s="5">
        <v>0.0</v>
      </c>
      <c r="J120" s="5">
        <v>0.0</v>
      </c>
      <c r="K120" s="5">
        <v>1.0</v>
      </c>
      <c r="L120" s="5">
        <v>0.0</v>
      </c>
      <c r="M120" s="5">
        <v>0.0</v>
      </c>
      <c r="N120" s="5">
        <v>0.0</v>
      </c>
      <c r="O120" s="5">
        <v>1.0</v>
      </c>
      <c r="P120" s="5">
        <v>0.0</v>
      </c>
      <c r="Q120" s="5">
        <v>1.0</v>
      </c>
      <c r="R120" s="5"/>
      <c r="S120" s="3"/>
      <c r="T120" s="3"/>
      <c r="U120" s="3"/>
      <c r="V120" s="3"/>
      <c r="W120" s="3"/>
      <c r="X120" s="3"/>
    </row>
    <row r="121" ht="12.75" customHeight="1">
      <c r="A121" s="2" t="str">
        <f>HYPERLINK("https://drive.google.com/file/d/19KPMNq7h7dX_lpK3BraDAJolsDq7qPKj/view", "ISLE_SESS0006_BLOCKG_10_sprt1")</f>
        <v>ISLE_SESS0006_BLOCKG_10_sprt1</v>
      </c>
      <c r="B121" s="1" t="s">
        <v>121</v>
      </c>
      <c r="C121" s="5">
        <v>0.0</v>
      </c>
      <c r="D121" s="5">
        <v>1.0</v>
      </c>
      <c r="E121" s="5">
        <v>1.0</v>
      </c>
      <c r="F121" s="5">
        <v>0.0</v>
      </c>
      <c r="G121" s="5">
        <v>1.0</v>
      </c>
      <c r="H121" s="5">
        <v>0.0</v>
      </c>
      <c r="I121" s="5">
        <v>1.0</v>
      </c>
      <c r="J121" s="5">
        <v>0.0</v>
      </c>
      <c r="K121" s="5">
        <v>0.0</v>
      </c>
      <c r="L121" s="5">
        <v>0.0</v>
      </c>
      <c r="M121" s="5">
        <v>0.0</v>
      </c>
      <c r="N121" s="5">
        <v>0.0</v>
      </c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12.75" customHeight="1">
      <c r="A122" s="2" t="str">
        <f>HYPERLINK("https://drive.google.com/file/d/1r4_yGmD8eAtOqQ4QSQnQFen6JjbTe0nK/view", "ISLE_SESS0011_BLOCKD01_01_sprt1")</f>
        <v>ISLE_SESS0011_BLOCKD01_01_sprt1</v>
      </c>
      <c r="B122" s="1" t="s">
        <v>2</v>
      </c>
      <c r="C122" s="5">
        <v>0.0</v>
      </c>
      <c r="D122" s="5">
        <v>0.0</v>
      </c>
      <c r="E122" s="5">
        <v>1.0</v>
      </c>
      <c r="F122" s="5">
        <v>0.0</v>
      </c>
      <c r="G122" s="5">
        <v>1.0</v>
      </c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12.75" customHeight="1">
      <c r="A123" s="2" t="str">
        <f>HYPERLINK("https://drive.google.com/file/d/10yaxs93Dywq68DPSbSJhgQ9o0GzSkusv/view", "ISLE_SESS0011_BLOCKD01_02_sprt1")</f>
        <v>ISLE_SESS0011_BLOCKD01_02_sprt1</v>
      </c>
      <c r="B123" s="1" t="s">
        <v>3</v>
      </c>
      <c r="C123" s="5">
        <v>0.0</v>
      </c>
      <c r="D123" s="5">
        <v>1.0</v>
      </c>
      <c r="E123" s="5">
        <v>1.0</v>
      </c>
      <c r="F123" s="5">
        <v>0.0</v>
      </c>
      <c r="G123" s="5">
        <v>0.0</v>
      </c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12.75" customHeight="1">
      <c r="A124" s="2" t="str">
        <f>HYPERLINK("https://drive.google.com/file/d/1gdRH1fSqF3lT8VeHZ_IAxPZFwK7EMXES/view", "ISLE_SESS0011_BLOCKD01_03_sprt1")</f>
        <v>ISLE_SESS0011_BLOCKD01_03_sprt1</v>
      </c>
      <c r="B124" s="1" t="s">
        <v>4</v>
      </c>
      <c r="C124" s="5">
        <v>0.0</v>
      </c>
      <c r="D124" s="5">
        <v>0.0</v>
      </c>
      <c r="E124" s="5">
        <v>1.0</v>
      </c>
      <c r="F124" s="5">
        <v>0.0</v>
      </c>
      <c r="G124" s="5">
        <v>0.0</v>
      </c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12.75" customHeight="1">
      <c r="A125" s="2" t="str">
        <f>HYPERLINK("https://drive.google.com/file/d/1IKbMPwld2_7awi7o0sBJehh-dfU5Dt8D/view", "ISLE_SESS0011_BLOCKD01_04_sprt1")</f>
        <v>ISLE_SESS0011_BLOCKD01_04_sprt1</v>
      </c>
      <c r="B125" s="1" t="s">
        <v>5</v>
      </c>
      <c r="C125" s="5">
        <v>0.0</v>
      </c>
      <c r="D125" s="5">
        <v>0.0</v>
      </c>
      <c r="E125" s="5">
        <v>1.0</v>
      </c>
      <c r="F125" s="5">
        <v>0.0</v>
      </c>
      <c r="G125" s="5">
        <v>1.0</v>
      </c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12.75" customHeight="1">
      <c r="A126" s="2" t="str">
        <f>HYPERLINK("https://drive.google.com/file/d/1GvSIo94gsRxPQNAgcykWK0rehvuCsoVW/view", "ISLE_SESS0011_BLOCKD01_06_sprt1")</f>
        <v>ISLE_SESS0011_BLOCKD01_06_sprt1</v>
      </c>
      <c r="B126" s="1" t="s">
        <v>7</v>
      </c>
      <c r="C126" s="5">
        <v>0.0</v>
      </c>
      <c r="D126" s="5">
        <v>0.0</v>
      </c>
      <c r="E126" s="5">
        <v>1.0</v>
      </c>
      <c r="F126" s="5">
        <v>0.0</v>
      </c>
      <c r="G126" s="5">
        <v>0.0</v>
      </c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12.75" customHeight="1">
      <c r="A127" s="2" t="str">
        <f>HYPERLINK("https://drive.google.com/file/d/1aTNRBdEfIqAnIWkLNKQTNpfm9i5Qrr60/view", "ISLE_SESS0011_BLOCKD01_08_sprt1")</f>
        <v>ISLE_SESS0011_BLOCKD01_08_sprt1</v>
      </c>
      <c r="B127" s="1" t="s">
        <v>9</v>
      </c>
      <c r="C127" s="5">
        <v>0.0</v>
      </c>
      <c r="D127" s="5">
        <v>1.0</v>
      </c>
      <c r="E127" s="5">
        <v>0.0</v>
      </c>
      <c r="F127" s="5">
        <v>0.0</v>
      </c>
      <c r="G127" s="5">
        <v>0.0</v>
      </c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12.75" customHeight="1">
      <c r="A128" s="2" t="str">
        <f>HYPERLINK("https://drive.google.com/file/d/1EBtMIPCWHdrLvxtaz-ZOApRh4-kus1yU/view", "ISLE_SESS0011_BLOCKD01_09_sprt1")</f>
        <v>ISLE_SESS0011_BLOCKD01_09_sprt1</v>
      </c>
      <c r="B128" s="1" t="s">
        <v>10</v>
      </c>
      <c r="C128" s="5">
        <v>0.0</v>
      </c>
      <c r="D128" s="5">
        <v>0.0</v>
      </c>
      <c r="E128" s="5">
        <v>0.0</v>
      </c>
      <c r="F128" s="5">
        <v>1.0</v>
      </c>
      <c r="G128" s="5">
        <v>0.0</v>
      </c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12.75" customHeight="1">
      <c r="A129" s="2" t="str">
        <f>HYPERLINK("https://drive.google.com/file/d/1b-L7Nyb_mEszH7ycRZwKpJrIaStXxkCJ/view", "ISLE_SESS0011_BLOCKD01_10_sprt1")</f>
        <v>ISLE_SESS0011_BLOCKD01_10_sprt1</v>
      </c>
      <c r="B129" s="1" t="s">
        <v>11</v>
      </c>
      <c r="C129" s="5">
        <v>0.0</v>
      </c>
      <c r="D129" s="5">
        <v>0.0</v>
      </c>
      <c r="E129" s="5">
        <v>1.0</v>
      </c>
      <c r="F129" s="5">
        <v>0.0</v>
      </c>
      <c r="G129" s="5">
        <v>1.0</v>
      </c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12.75" customHeight="1">
      <c r="A130" s="2" t="str">
        <f>HYPERLINK("https://drive.google.com/file/d/1LvY7roNDhodt15vDMJQ6EIZtHZwHQt4a/view", "ISLE_SESS0011_BLOCKD01_11_sprt1")</f>
        <v>ISLE_SESS0011_BLOCKD01_11_sprt1</v>
      </c>
      <c r="B130" s="1" t="s">
        <v>12</v>
      </c>
      <c r="C130" s="5">
        <v>0.0</v>
      </c>
      <c r="D130" s="5">
        <v>0.0</v>
      </c>
      <c r="E130" s="5">
        <v>1.0</v>
      </c>
      <c r="F130" s="5">
        <v>0.0</v>
      </c>
      <c r="G130" s="5">
        <v>0.0</v>
      </c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12.75" customHeight="1">
      <c r="A131" s="2" t="str">
        <f>HYPERLINK("https://drive.google.com/file/d/1jZDhMyW-ys3zxesHC59GRd-xXv78sQYy/view", "ISLE_SESS0011_BLOCKD01_12_sprt1")</f>
        <v>ISLE_SESS0011_BLOCKD01_12_sprt1</v>
      </c>
      <c r="B131" s="1" t="s">
        <v>13</v>
      </c>
      <c r="C131" s="5">
        <v>0.0</v>
      </c>
      <c r="D131" s="5">
        <v>0.0</v>
      </c>
      <c r="E131" s="5">
        <v>1.0</v>
      </c>
      <c r="F131" s="5">
        <v>0.0</v>
      </c>
      <c r="G131" s="5">
        <v>0.0</v>
      </c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12.75" customHeight="1">
      <c r="A132" s="2" t="str">
        <f>HYPERLINK("https://drive.google.com/file/d/15UtAUBW_quVXbqNVd0zutkkc9gL8DX68/view", "ISLE_SESS0011_BLOCKD01_13_sprt1")</f>
        <v>ISLE_SESS0011_BLOCKD01_13_sprt1</v>
      </c>
      <c r="B132" s="1" t="s">
        <v>14</v>
      </c>
      <c r="C132" s="5">
        <v>0.0</v>
      </c>
      <c r="D132" s="5">
        <v>0.0</v>
      </c>
      <c r="E132" s="5">
        <v>1.0</v>
      </c>
      <c r="F132" s="5">
        <v>0.0</v>
      </c>
      <c r="G132" s="5">
        <v>0.0</v>
      </c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12.75" customHeight="1">
      <c r="A133" s="2" t="str">
        <f>HYPERLINK("https://drive.google.com/file/d/1lzeeczDbelZA-QknVP3I4CozVT6XbbAA/view", "ISLE_SESS0011_BLOCKD01_14_sprt1")</f>
        <v>ISLE_SESS0011_BLOCKD01_14_sprt1</v>
      </c>
      <c r="B133" s="1" t="s">
        <v>122</v>
      </c>
      <c r="C133" s="5">
        <v>0.0</v>
      </c>
      <c r="D133" s="5">
        <v>0.0</v>
      </c>
      <c r="E133" s="5">
        <v>1.0</v>
      </c>
      <c r="F133" s="5">
        <v>0.0</v>
      </c>
      <c r="G133" s="5">
        <v>0.0</v>
      </c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12.75" customHeight="1">
      <c r="A134" s="2" t="str">
        <f>HYPERLINK("https://drive.google.com/file/d/1UweeyrG62F8JeFIiVhPJixXWhtbmaEEs/view", "ISLE_SESS0011_BLOCKD01_15_sprt1")</f>
        <v>ISLE_SESS0011_BLOCKD01_15_sprt1</v>
      </c>
      <c r="B134" s="1" t="s">
        <v>15</v>
      </c>
      <c r="C134" s="5">
        <v>0.0</v>
      </c>
      <c r="D134" s="5">
        <v>0.0</v>
      </c>
      <c r="E134" s="5">
        <v>0.0</v>
      </c>
      <c r="F134" s="5">
        <v>0.0</v>
      </c>
      <c r="G134" s="5">
        <v>1.0</v>
      </c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12.75" customHeight="1">
      <c r="A135" s="2" t="str">
        <f>HYPERLINK("https://drive.google.com/file/d/1m2oDGbe3EAjl3N9n1NVQ7YvPY7465yQC/view", "ISLE_SESS0011_BLOCKD01_16_sprt1")</f>
        <v>ISLE_SESS0011_BLOCKD01_16_sprt1</v>
      </c>
      <c r="B135" s="1" t="s">
        <v>16</v>
      </c>
      <c r="C135" s="5">
        <v>0.0</v>
      </c>
      <c r="D135" s="5">
        <v>0.0</v>
      </c>
      <c r="E135" s="5">
        <v>1.0</v>
      </c>
      <c r="F135" s="5">
        <v>0.0</v>
      </c>
      <c r="G135" s="5">
        <v>0.0</v>
      </c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12.75" customHeight="1">
      <c r="A136" s="2" t="str">
        <f>HYPERLINK("https://drive.google.com/file/d/18b5LZOeSGJgJ2H6m17-ldwGXJ3BxyL90/view", "ISLE_SESS0011_BLOCKD01_17_sprt1")</f>
        <v>ISLE_SESS0011_BLOCKD01_17_sprt1</v>
      </c>
      <c r="B136" s="1" t="s">
        <v>17</v>
      </c>
      <c r="C136" s="5">
        <v>0.0</v>
      </c>
      <c r="D136" s="5">
        <v>0.0</v>
      </c>
      <c r="E136" s="5">
        <v>1.0</v>
      </c>
      <c r="F136" s="5">
        <v>0.0</v>
      </c>
      <c r="G136" s="5">
        <v>0.0</v>
      </c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12.75" customHeight="1">
      <c r="A137" s="2" t="str">
        <f>HYPERLINK("https://drive.google.com/file/d/1mh6OKQ6L0umrOEa_s-KfyY5AjViMoaZG/view", "ISLE_SESS0011_BLOCKD01_19_sprt1")</f>
        <v>ISLE_SESS0011_BLOCKD01_19_sprt1</v>
      </c>
      <c r="B137" s="1" t="s">
        <v>123</v>
      </c>
      <c r="C137" s="5">
        <v>0.0</v>
      </c>
      <c r="D137" s="5">
        <v>0.0</v>
      </c>
      <c r="E137" s="5">
        <v>0.0</v>
      </c>
      <c r="F137" s="5">
        <v>1.0</v>
      </c>
      <c r="G137" s="5">
        <v>0.0</v>
      </c>
      <c r="H137" s="5"/>
      <c r="I137" s="5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12.75" customHeight="1">
      <c r="A138" s="2" t="str">
        <f>HYPERLINK("https://drive.google.com/file/d/1MqizEGhbmGuud9GzRMh7Dq1nOeIoOmKE/view", "ISLE_SESS0011_BLOCKD01_20_sprt1")</f>
        <v>ISLE_SESS0011_BLOCKD01_20_sprt1</v>
      </c>
      <c r="B138" s="1" t="s">
        <v>18</v>
      </c>
      <c r="C138" s="5">
        <v>0.0</v>
      </c>
      <c r="D138" s="5">
        <v>0.0</v>
      </c>
      <c r="E138" s="5">
        <v>1.0</v>
      </c>
      <c r="F138" s="5">
        <v>0.0</v>
      </c>
      <c r="G138" s="5">
        <v>1.0</v>
      </c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12.75" customHeight="1">
      <c r="A139" s="2" t="str">
        <f>HYPERLINK("https://drive.google.com/file/d/1QfpImeMJ85bvfuk2FhvsREW6malHCVG-/view", "ISLE_SESS0011_BLOCKD01_21_sprt1")</f>
        <v>ISLE_SESS0011_BLOCKD01_21_sprt1</v>
      </c>
      <c r="B139" s="1" t="s">
        <v>19</v>
      </c>
      <c r="C139" s="5">
        <v>0.0</v>
      </c>
      <c r="D139" s="5">
        <v>0.0</v>
      </c>
      <c r="E139" s="5">
        <v>1.0</v>
      </c>
      <c r="F139" s="5">
        <v>0.0</v>
      </c>
      <c r="G139" s="5">
        <v>0.0</v>
      </c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12.75" customHeight="1">
      <c r="A140" s="2" t="str">
        <f>HYPERLINK("https://drive.google.com/file/d/1_PJ4VwyBtmSROQhPyAOMgwpH1Ze1Kuv0/view", "ISLE_SESS0011_BLOCKD01_24_sprt1")</f>
        <v>ISLE_SESS0011_BLOCKD01_24_sprt1</v>
      </c>
      <c r="B140" s="1" t="s">
        <v>21</v>
      </c>
      <c r="C140" s="5">
        <v>0.0</v>
      </c>
      <c r="D140" s="5">
        <v>0.0</v>
      </c>
      <c r="E140" s="5">
        <v>1.0</v>
      </c>
      <c r="F140" s="5">
        <v>0.0</v>
      </c>
      <c r="G140" s="5">
        <v>1.0</v>
      </c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12.75" customHeight="1">
      <c r="A141" s="2" t="str">
        <f>HYPERLINK("https://drive.google.com/file/d/1zauxLKiuk_lUHlX7Tz7CpD8hRuZLbZ5i/view", "ISLE_SESS0011_BLOCKD01_25_sprt1")</f>
        <v>ISLE_SESS0011_BLOCKD01_25_sprt1</v>
      </c>
      <c r="B141" s="1" t="s">
        <v>22</v>
      </c>
      <c r="C141" s="5">
        <v>0.0</v>
      </c>
      <c r="D141" s="5">
        <v>0.0</v>
      </c>
      <c r="E141" s="5">
        <v>1.0</v>
      </c>
      <c r="F141" s="5">
        <v>1.0</v>
      </c>
      <c r="G141" s="5">
        <v>0.0</v>
      </c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12.75" customHeight="1">
      <c r="A142" s="2" t="str">
        <f>HYPERLINK("https://drive.google.com/file/d/133zT79jYUyplJnrjUoDi0uZJ86KYjdhc/view", "ISLE_SESS0011_BLOCKD01_26_sprt1")</f>
        <v>ISLE_SESS0011_BLOCKD01_26_sprt1</v>
      </c>
      <c r="B142" s="1" t="s">
        <v>23</v>
      </c>
      <c r="C142" s="5">
        <v>0.0</v>
      </c>
      <c r="D142" s="5">
        <v>0.0</v>
      </c>
      <c r="E142" s="5">
        <v>1.0</v>
      </c>
      <c r="F142" s="5">
        <v>0.0</v>
      </c>
      <c r="G142" s="5">
        <v>1.0</v>
      </c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12.75" customHeight="1">
      <c r="A143" s="2" t="str">
        <f>HYPERLINK("https://drive.google.com/file/d/1c9F1ZoEJMzO0E4d5ZTspClrLCTRBZW1u/view", "ISLE_SESS0011_BLOCKD01_28_sprt1")</f>
        <v>ISLE_SESS0011_BLOCKD01_28_sprt1</v>
      </c>
      <c r="B143" s="1" t="s">
        <v>124</v>
      </c>
      <c r="C143" s="5">
        <v>0.0</v>
      </c>
      <c r="D143" s="5">
        <v>0.0</v>
      </c>
      <c r="E143" s="5">
        <v>0.0</v>
      </c>
      <c r="F143" s="5">
        <v>0.0</v>
      </c>
      <c r="G143" s="5">
        <v>1.0</v>
      </c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12.75" customHeight="1">
      <c r="A144" s="2" t="str">
        <f>HYPERLINK("https://drive.google.com/file/d/1s4mqJkuY8NNpZjegDzQSpFRQFqpXgudm/view", "ISLE_SESS0011_BLOCKD01_29_sprt1")</f>
        <v>ISLE_SESS0011_BLOCKD01_29_sprt1</v>
      </c>
      <c r="B144" s="1" t="s">
        <v>25</v>
      </c>
      <c r="C144" s="5">
        <v>0.0</v>
      </c>
      <c r="D144" s="5">
        <v>0.0</v>
      </c>
      <c r="E144" s="5">
        <v>1.0</v>
      </c>
      <c r="F144" s="5">
        <v>0.0</v>
      </c>
      <c r="G144" s="5">
        <v>0.0</v>
      </c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12.75" customHeight="1">
      <c r="A145" s="2" t="str">
        <f>HYPERLINK("https://drive.google.com/file/d/1OLVpMBvfso7_lrje4vZ3IMBhSe7E_Nkg/view", "ISLE_SESS0011_BLOCKD01_30_sprt1")</f>
        <v>ISLE_SESS0011_BLOCKD01_30_sprt1</v>
      </c>
      <c r="B145" s="1" t="s">
        <v>26</v>
      </c>
      <c r="C145" s="5">
        <v>0.0</v>
      </c>
      <c r="D145" s="5">
        <v>0.0</v>
      </c>
      <c r="E145" s="5">
        <v>1.0</v>
      </c>
      <c r="F145" s="5">
        <v>0.0</v>
      </c>
      <c r="G145" s="5">
        <v>0.0</v>
      </c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12.75" customHeight="1">
      <c r="A146" s="2" t="str">
        <f>HYPERLINK("https://drive.google.com/file/d/1H3oDZwUhi0P9OpuZsuT3a9Zx97yIG19D/view", "ISLE_SESS0011_BLOCKD01_33_sprt1")</f>
        <v>ISLE_SESS0011_BLOCKD01_33_sprt1</v>
      </c>
      <c r="B146" s="1" t="s">
        <v>28</v>
      </c>
      <c r="C146" s="5">
        <v>0.0</v>
      </c>
      <c r="D146" s="5">
        <v>1.0</v>
      </c>
      <c r="E146" s="5">
        <v>0.0</v>
      </c>
      <c r="F146" s="5">
        <v>0.0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12.75" customHeight="1">
      <c r="A147" s="2" t="str">
        <f>HYPERLINK("https://drive.google.com/file/d/1pmxrGRywAQg9FcWyo4zinfRsDm-o-1ST/view", "ISLE_SESS0011_BLOCKD01_34_sprt1")</f>
        <v>ISLE_SESS0011_BLOCKD01_34_sprt1</v>
      </c>
      <c r="B147" s="1" t="s">
        <v>29</v>
      </c>
      <c r="C147" s="5">
        <v>0.0</v>
      </c>
      <c r="D147" s="5">
        <v>0.0</v>
      </c>
      <c r="E147" s="5">
        <v>0.0</v>
      </c>
      <c r="F147" s="5">
        <v>1.0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12.75" customHeight="1">
      <c r="A148" s="2" t="str">
        <f>HYPERLINK("https://drive.google.com/file/d/1I4dS1yfIa30OtEN6-RVNAoYWFB-2iiFF/view", "ISLE_SESS0011_BLOCKD01_35_sprt1")</f>
        <v>ISLE_SESS0011_BLOCKD01_35_sprt1</v>
      </c>
      <c r="B148" s="1" t="s">
        <v>30</v>
      </c>
      <c r="C148" s="5">
        <v>0.0</v>
      </c>
      <c r="D148" s="5">
        <v>1.0</v>
      </c>
      <c r="E148" s="5">
        <v>0.0</v>
      </c>
      <c r="F148" s="5">
        <v>0.0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12.75" customHeight="1">
      <c r="A149" s="2" t="str">
        <f>HYPERLINK("https://drive.google.com/file/d/15SsrsrmKLJ-NLbEuRYixtV1x_cZFv_WV/view", "ISLE_SESS0011_BLOCKD01_37_sprt1")</f>
        <v>ISLE_SESS0011_BLOCKD01_37_sprt1</v>
      </c>
      <c r="B149" s="1" t="s">
        <v>31</v>
      </c>
      <c r="C149" s="5">
        <v>0.0</v>
      </c>
      <c r="D149" s="5">
        <v>0.0</v>
      </c>
      <c r="E149" s="5">
        <v>0.0</v>
      </c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12.75" customHeight="1">
      <c r="A150" s="2" t="str">
        <f>HYPERLINK("https://drive.google.com/file/d/135gjKUTIixLC_rc3aAHUrQN5thH1MMHq/view", "ISLE_SESS0011_BLOCKD01_38_sprt1")</f>
        <v>ISLE_SESS0011_BLOCKD01_38_sprt1</v>
      </c>
      <c r="B150" s="1" t="s">
        <v>32</v>
      </c>
      <c r="C150" s="5">
        <v>0.0</v>
      </c>
      <c r="D150" s="5">
        <v>0.0</v>
      </c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12.75" customHeight="1">
      <c r="A151" s="2" t="str">
        <f>HYPERLINK("https://drive.google.com/file/d/1b67B4MeDBrer5R_A4A3GGvQSk_AQamDC/view", "ISLE_SESS0011_BLOCKD01_41_sprt1")</f>
        <v>ISLE_SESS0011_BLOCKD01_41_sprt1</v>
      </c>
      <c r="B151" s="1" t="s">
        <v>34</v>
      </c>
      <c r="C151" s="5">
        <v>0.0</v>
      </c>
      <c r="D151" s="5">
        <v>1.0</v>
      </c>
      <c r="E151" s="5">
        <v>1.0</v>
      </c>
      <c r="F151" s="5">
        <v>0.0</v>
      </c>
      <c r="G151" s="5">
        <v>0.0</v>
      </c>
      <c r="H151" s="5">
        <v>0.0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12.75" customHeight="1">
      <c r="A152" s="2" t="str">
        <f>HYPERLINK("https://drive.google.com/file/d/19O_9Ax056_nhtDFpjdedgMMUYnFijw-Z/view", "ISLE_SESS0011_BLOCKD01_43_sprt1")</f>
        <v>ISLE_SESS0011_BLOCKD01_43_sprt1</v>
      </c>
      <c r="B152" s="1" t="s">
        <v>35</v>
      </c>
      <c r="C152" s="5">
        <v>0.0</v>
      </c>
      <c r="D152" s="5">
        <v>0.0</v>
      </c>
      <c r="E152" s="5">
        <v>1.0</v>
      </c>
      <c r="F152" s="5">
        <v>0.0</v>
      </c>
      <c r="G152" s="5">
        <v>0.0</v>
      </c>
      <c r="H152" s="5">
        <v>0.0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12.75" customHeight="1">
      <c r="A153" s="2" t="str">
        <f>HYPERLINK("https://drive.google.com/file/d/1UCKwF0cVV7H757tX04TemabehljFKvBF/view", "ISLE_SESS0011_BLOCKD01_44_sprt1")</f>
        <v>ISLE_SESS0011_BLOCKD01_44_sprt1</v>
      </c>
      <c r="B153" s="1" t="s">
        <v>36</v>
      </c>
      <c r="C153" s="5">
        <v>0.0</v>
      </c>
      <c r="D153" s="5">
        <v>0.0</v>
      </c>
      <c r="E153" s="5">
        <v>1.0</v>
      </c>
      <c r="F153" s="5">
        <v>0.0</v>
      </c>
      <c r="G153" s="5">
        <v>0.0</v>
      </c>
      <c r="H153" s="5">
        <v>0.0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12.75" customHeight="1">
      <c r="A154" s="2" t="str">
        <f>HYPERLINK("https://drive.google.com/file/d/1KzmMJZcAjUkJpkDwx3M0pkOYuCjaccXE/view", "ISLE_SESS0011_BLOCKD01_45_sprt1")</f>
        <v>ISLE_SESS0011_BLOCKD01_45_sprt1</v>
      </c>
      <c r="B154" s="1" t="s">
        <v>125</v>
      </c>
      <c r="C154" s="5">
        <v>0.0</v>
      </c>
      <c r="D154" s="5">
        <v>0.0</v>
      </c>
      <c r="E154" s="5">
        <v>0.0</v>
      </c>
      <c r="F154" s="5">
        <v>0.0</v>
      </c>
      <c r="G154" s="5">
        <v>0.0</v>
      </c>
      <c r="H154" s="5">
        <v>1.0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12.75" customHeight="1">
      <c r="A155" s="2" t="str">
        <f>HYPERLINK("https://drive.google.com/file/d/1m6qnN4xPZemU9XZ9yAH5OUsv9wcUHuEn/view", "ISLE_SESS0011_BLOCKD01_46_sprt1")</f>
        <v>ISLE_SESS0011_BLOCKD01_46_sprt1</v>
      </c>
      <c r="B155" s="1" t="s">
        <v>37</v>
      </c>
      <c r="C155" s="5">
        <v>0.0</v>
      </c>
      <c r="D155" s="5">
        <v>0.0</v>
      </c>
      <c r="E155" s="5">
        <v>1.0</v>
      </c>
      <c r="F155" s="5">
        <v>0.0</v>
      </c>
      <c r="G155" s="5">
        <v>0.0</v>
      </c>
      <c r="H155" s="5">
        <v>0.0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12.75" customHeight="1">
      <c r="A156" s="2" t="str">
        <f>HYPERLINK("https://drive.google.com/file/d/1FjlCKNTgJ0DDzjD3qzKjvWioIXcXYwJ5/view", "ISLE_SESS0011_BLOCKD01_47_sprt1")</f>
        <v>ISLE_SESS0011_BLOCKD01_47_sprt1</v>
      </c>
      <c r="B156" s="1" t="s">
        <v>126</v>
      </c>
      <c r="C156" s="5">
        <v>0.0</v>
      </c>
      <c r="D156" s="5">
        <v>0.0</v>
      </c>
      <c r="E156" s="5">
        <v>0.0</v>
      </c>
      <c r="F156" s="5">
        <v>1.0</v>
      </c>
      <c r="G156" s="5">
        <v>0.0</v>
      </c>
      <c r="H156" s="5">
        <v>0.0</v>
      </c>
      <c r="I156" s="5">
        <v>1.0</v>
      </c>
      <c r="J156" s="5">
        <v>0.0</v>
      </c>
      <c r="K156" s="5">
        <v>0.0</v>
      </c>
      <c r="L156" s="5">
        <v>0.0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12.75" customHeight="1">
      <c r="A157" s="2" t="str">
        <f>HYPERLINK("https://drive.google.com/file/d/1XzEdnYBaZIrkk_2u-DB2v_YnJ9PS7x_-/view", "ISLE_SESS0011_BLOCKD01_48_sprt1")</f>
        <v>ISLE_SESS0011_BLOCKD01_48_sprt1</v>
      </c>
      <c r="B157" s="1" t="s">
        <v>38</v>
      </c>
      <c r="C157" s="5">
        <v>0.0</v>
      </c>
      <c r="D157" s="5">
        <v>0.0</v>
      </c>
      <c r="E157" s="5">
        <v>1.0</v>
      </c>
      <c r="F157" s="5">
        <v>0.0</v>
      </c>
      <c r="G157" s="5">
        <v>0.0</v>
      </c>
      <c r="H157" s="5">
        <v>0.0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12.75" customHeight="1">
      <c r="A158" s="2" t="str">
        <f>HYPERLINK("https://drive.google.com/file/d/1m4edsaMHMerEs8c6UKjia1J8-Q6GezAJ/view", "ISLE_SESS0011_BLOCKD01_49_sprt1")</f>
        <v>ISLE_SESS0011_BLOCKD01_49_sprt1</v>
      </c>
      <c r="B158" s="1" t="s">
        <v>127</v>
      </c>
      <c r="C158" s="5">
        <v>1.0</v>
      </c>
      <c r="D158" s="5">
        <v>0.0</v>
      </c>
      <c r="E158" s="5">
        <v>0.0</v>
      </c>
      <c r="F158" s="5">
        <v>0.0</v>
      </c>
      <c r="G158" s="5">
        <v>0.0</v>
      </c>
      <c r="H158" s="5">
        <v>0.0</v>
      </c>
      <c r="I158" s="5">
        <v>1.0</v>
      </c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12.75" customHeight="1">
      <c r="A159" s="2" t="str">
        <f>HYPERLINK("https://drive.google.com/file/d/1ywNAkNiybJ94SSwCv0Pl1QN5_vpuF_46/view", "ISLE_SESS0011_BLOCKD01_50_sprt1")</f>
        <v>ISLE_SESS0011_BLOCKD01_50_sprt1</v>
      </c>
      <c r="B159" s="1" t="s">
        <v>39</v>
      </c>
      <c r="C159" s="5">
        <v>0.0</v>
      </c>
      <c r="D159" s="5">
        <v>0.0</v>
      </c>
      <c r="E159" s="5">
        <v>0.0</v>
      </c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12.75" customHeight="1">
      <c r="A160" s="2" t="str">
        <f>HYPERLINK("https://drive.google.com/file/d/1ZfZo3Nsg4R4i5ZxTtkpXkZoLdQ0Zf2nm/view", "ISLE_SESS0011_BLOCKD01_51_sprt1")</f>
        <v>ISLE_SESS0011_BLOCKD01_51_sprt1</v>
      </c>
      <c r="B160" s="1" t="s">
        <v>40</v>
      </c>
      <c r="C160" s="5">
        <v>0.0</v>
      </c>
      <c r="D160" s="5">
        <v>0.0</v>
      </c>
      <c r="E160" s="5">
        <v>0.0</v>
      </c>
      <c r="F160" s="5">
        <v>1.0</v>
      </c>
      <c r="G160" s="5">
        <v>0.0</v>
      </c>
      <c r="H160" s="5">
        <v>0.0</v>
      </c>
      <c r="I160" s="5">
        <v>1.0</v>
      </c>
      <c r="J160" s="5">
        <v>0.0</v>
      </c>
      <c r="K160" s="5">
        <v>0.0</v>
      </c>
      <c r="L160" s="5">
        <v>0.0</v>
      </c>
      <c r="M160" s="5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12.75" customHeight="1">
      <c r="A161" s="2" t="str">
        <f>HYPERLINK("https://drive.google.com/file/d/1JMxkwN0FwW1YItp-PIy-ahAbya25EkkR/view", "ISLE_SESS0011_BLOCKD01_54_sprt1")</f>
        <v>ISLE_SESS0011_BLOCKD01_54_sprt1</v>
      </c>
      <c r="B161" s="1" t="s">
        <v>128</v>
      </c>
      <c r="C161" s="5">
        <v>0.0</v>
      </c>
      <c r="D161" s="5">
        <v>0.0</v>
      </c>
      <c r="E161" s="5">
        <v>1.0</v>
      </c>
      <c r="F161" s="5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12.75" customHeight="1">
      <c r="A162" s="2" t="str">
        <f>HYPERLINK("https://drive.google.com/file/d/1umCGG3REPrOF2bO0Hy4P7W0Ks8f1qvTr/view", "ISLE_SESS0011_BLOCKD01_55_sprt1")</f>
        <v>ISLE_SESS0011_BLOCKD01_55_sprt1</v>
      </c>
      <c r="B162" s="1" t="s">
        <v>129</v>
      </c>
      <c r="C162" s="5">
        <v>0.0</v>
      </c>
      <c r="D162" s="5">
        <v>0.0</v>
      </c>
      <c r="E162" s="5">
        <v>0.0</v>
      </c>
      <c r="F162" s="5">
        <v>0.0</v>
      </c>
      <c r="G162" s="5">
        <v>0.0</v>
      </c>
      <c r="H162" s="5">
        <v>1.0</v>
      </c>
      <c r="I162" s="5">
        <v>0.0</v>
      </c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12.75" customHeight="1">
      <c r="A163" s="2" t="str">
        <f>HYPERLINK("https://drive.google.com/file/d/1g8ozWLC5FDiuK98us8pBEwU90jdwt8vC/view", "ISLE_SESS0011_BLOCKD01_56_sprt1")</f>
        <v>ISLE_SESS0011_BLOCKD01_56_sprt1</v>
      </c>
      <c r="B163" s="1" t="s">
        <v>42</v>
      </c>
      <c r="C163" s="5">
        <v>0.0</v>
      </c>
      <c r="D163" s="5">
        <v>0.0</v>
      </c>
      <c r="E163" s="5">
        <v>0.0</v>
      </c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12.75" customHeight="1">
      <c r="A164" s="2" t="str">
        <f>HYPERLINK("https://drive.google.com/file/d/1vgRBisJGJ-1oHJVSCjYaPRxRvsgHacdr/view", "ISLE_SESS0011_BLOCKD01_58_sprt1")</f>
        <v>ISLE_SESS0011_BLOCKD01_58_sprt1</v>
      </c>
      <c r="B164" s="1" t="s">
        <v>43</v>
      </c>
      <c r="C164" s="5">
        <v>0.0</v>
      </c>
      <c r="D164" s="5">
        <v>0.0</v>
      </c>
      <c r="E164" s="5">
        <v>0.0</v>
      </c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12.75" customHeight="1">
      <c r="A165" s="2" t="str">
        <f>HYPERLINK("https://drive.google.com/file/d/1O8c1Y39ATyqjgbgq26GQoWPAdoMsSEk3/view", "ISLE_SESS0011_BLOCKD01_60_sprt1")</f>
        <v>ISLE_SESS0011_BLOCKD01_60_sprt1</v>
      </c>
      <c r="B165" s="1" t="s">
        <v>130</v>
      </c>
      <c r="C165" s="5">
        <v>0.0</v>
      </c>
      <c r="D165" s="5">
        <v>0.0</v>
      </c>
      <c r="E165" s="5">
        <v>0.0</v>
      </c>
      <c r="F165" s="5">
        <v>1.0</v>
      </c>
      <c r="G165" s="5">
        <v>0.0</v>
      </c>
      <c r="H165" s="5">
        <v>0.0</v>
      </c>
      <c r="I165" s="5"/>
      <c r="J165" s="5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12.75" customHeight="1">
      <c r="A166" s="2" t="str">
        <f>HYPERLINK("https://drive.google.com/file/d/1N5U7ktV7hdZhbhzobmZF_qRJ-qX3zVSj/view", "ISLE_SESS0011_BLOCKD01_61_sprt1")</f>
        <v>ISLE_SESS0011_BLOCKD01_61_sprt1</v>
      </c>
      <c r="B166" s="1" t="s">
        <v>46</v>
      </c>
      <c r="C166" s="5">
        <v>0.0</v>
      </c>
      <c r="D166" s="5">
        <v>0.0</v>
      </c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12.75" customHeight="1">
      <c r="A167" s="2" t="str">
        <f>HYPERLINK("https://drive.google.com/file/d/1WmdTv9cCM_qcDxD_aSV6iL3l_Bba_38g/view", "ISLE_SESS0011_BLOCKD01_62_sprt1")</f>
        <v>ISLE_SESS0011_BLOCKD01_62_sprt1</v>
      </c>
      <c r="B167" s="1" t="s">
        <v>47</v>
      </c>
      <c r="C167" s="5">
        <v>0.0</v>
      </c>
      <c r="D167" s="5">
        <v>0.0</v>
      </c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12.75" customHeight="1">
      <c r="A168" s="2" t="str">
        <f>HYPERLINK("https://drive.google.com/file/d/1X1ZlFej96ru3VZBzTpeqDbMbkrg4H1pn/view", "ISLE_SESS0011_BLOCKD01_63_sprt1")</f>
        <v>ISLE_SESS0011_BLOCKD01_63_sprt1</v>
      </c>
      <c r="B168" s="1" t="s">
        <v>48</v>
      </c>
      <c r="C168" s="5">
        <v>0.0</v>
      </c>
      <c r="D168" s="5">
        <v>1.0</v>
      </c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12.75" customHeight="1">
      <c r="A169" s="2" t="str">
        <f>HYPERLINK("https://drive.google.com/file/d/1K7-ABQNQVRLaM1VTFCC9y2CwL8sL1aoe/view", "ISLE_SESS0011_BLOCKD01_64_sprt1")</f>
        <v>ISLE_SESS0011_BLOCKD01_64_sprt1</v>
      </c>
      <c r="B169" s="1" t="s">
        <v>49</v>
      </c>
      <c r="C169" s="5">
        <v>0.0</v>
      </c>
      <c r="D169" s="5">
        <v>1.0</v>
      </c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12.75" customHeight="1">
      <c r="A170" s="2" t="str">
        <f>HYPERLINK("https://drive.google.com/file/d/1aYhns9b30YrFQKr1YvUZ2GFKaP0_Arxg/view", "ISLE_SESS0011_BLOCKD01_65_sprt1")</f>
        <v>ISLE_SESS0011_BLOCKD01_65_sprt1</v>
      </c>
      <c r="B170" s="1" t="s">
        <v>50</v>
      </c>
      <c r="C170" s="5">
        <v>0.0</v>
      </c>
      <c r="D170" s="5">
        <v>0.0</v>
      </c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12.75" customHeight="1">
      <c r="A171" s="2" t="str">
        <f>HYPERLINK("https://drive.google.com/file/d/11Enre8nN2V8frqJOdUO03KK4OlFf5Wyx/view", "ISLE_SESS0011_BLOCKD01_67_sprt1")</f>
        <v>ISLE_SESS0011_BLOCKD01_67_sprt1</v>
      </c>
      <c r="B171" s="1" t="s">
        <v>52</v>
      </c>
      <c r="C171" s="5">
        <v>0.0</v>
      </c>
      <c r="D171" s="5">
        <v>1.0</v>
      </c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12.75" customHeight="1">
      <c r="A172" s="2" t="str">
        <f>HYPERLINK("https://drive.google.com/file/d/1HN-pKMbxCZr33mO5zShp3lsKxfo7ZSqR/view", "ISLE_SESS0011_BLOCKD01_68_sprt1")</f>
        <v>ISLE_SESS0011_BLOCKD01_68_sprt1</v>
      </c>
      <c r="B172" s="1" t="s">
        <v>53</v>
      </c>
      <c r="C172" s="5">
        <v>0.0</v>
      </c>
      <c r="D172" s="5">
        <v>0.0</v>
      </c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12.75" customHeight="1">
      <c r="A173" s="2" t="str">
        <f>HYPERLINK("https://drive.google.com/file/d/16qMDNPjmDpr25i3v0VrU5Z9zCly8Fnwx/view", "ISLE_SESS0011_BLOCKD01_69_sprt1")</f>
        <v>ISLE_SESS0011_BLOCKD01_69_sprt1</v>
      </c>
      <c r="B173" s="1" t="s">
        <v>54</v>
      </c>
      <c r="C173" s="5">
        <v>0.0</v>
      </c>
      <c r="D173" s="5">
        <v>0.0</v>
      </c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12.75" customHeight="1">
      <c r="A174" s="2" t="str">
        <f>HYPERLINK("https://drive.google.com/file/d/1cgYbxXmX8669lTdN42p-6DSXzazdazXR/view", "ISLE_SESS0011_BLOCKD01_70_sprt1")</f>
        <v>ISLE_SESS0011_BLOCKD01_70_sprt1</v>
      </c>
      <c r="B174" s="1" t="s">
        <v>55</v>
      </c>
      <c r="C174" s="5">
        <v>0.0</v>
      </c>
      <c r="D174" s="5">
        <v>1.0</v>
      </c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12.75" customHeight="1">
      <c r="A175" s="2" t="str">
        <f>HYPERLINK("https://drive.google.com/file/d/1HS963eb-7uCs54HMz1VDKLHiL-4bBqFs/view", "ISLE_SESS0011_BLOCKD01_71_sprt1")</f>
        <v>ISLE_SESS0011_BLOCKD01_71_sprt1</v>
      </c>
      <c r="B175" s="1" t="s">
        <v>56</v>
      </c>
      <c r="C175" s="5">
        <v>0.0</v>
      </c>
      <c r="D175" s="5">
        <v>0.0</v>
      </c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12.75" customHeight="1">
      <c r="A176" s="2" t="str">
        <f>HYPERLINK("https://drive.google.com/file/d/193F5eJUFkWiIiaDgpMzsC_6irBKNrK4b/view", "ISLE_SESS0011_BLOCKD01_72_sprt1")</f>
        <v>ISLE_SESS0011_BLOCKD01_72_sprt1</v>
      </c>
      <c r="B176" s="1" t="s">
        <v>57</v>
      </c>
      <c r="C176" s="5">
        <v>0.0</v>
      </c>
      <c r="D176" s="5">
        <v>1.0</v>
      </c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12.75" customHeight="1">
      <c r="A177" s="2" t="str">
        <f>HYPERLINK("https://drive.google.com/file/d/17BlLQOus_1jUsvLHHd9IF1DhxZmlpUkE/view", "ISLE_SESS0011_BLOCKD01_73_sprt1")</f>
        <v>ISLE_SESS0011_BLOCKD01_73_sprt1</v>
      </c>
      <c r="B177" s="1" t="s">
        <v>58</v>
      </c>
      <c r="C177" s="5">
        <v>0.0</v>
      </c>
      <c r="D177" s="5">
        <v>0.0</v>
      </c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12.75" customHeight="1">
      <c r="A178" s="2" t="str">
        <f>HYPERLINK("https://drive.google.com/file/d/1IykdvuWCxckp6vSFvttGvwpnkm_BFWbB/view", "ISLE_SESS0011_BLOCKD01_74_sprt1")</f>
        <v>ISLE_SESS0011_BLOCKD01_74_sprt1</v>
      </c>
      <c r="B178" s="1" t="s">
        <v>59</v>
      </c>
      <c r="C178" s="5">
        <v>0.0</v>
      </c>
      <c r="D178" s="5">
        <v>0.0</v>
      </c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12.75" customHeight="1">
      <c r="A179" s="2" t="str">
        <f>HYPERLINK("https://drive.google.com/file/d/1nk260ZSbvPLfIigKlm-0vuAtKt5rZto3/view", "ISLE_SESS0011_BLOCKD01_75_sprt1")</f>
        <v>ISLE_SESS0011_BLOCKD01_75_sprt1</v>
      </c>
      <c r="B179" s="1" t="s">
        <v>60</v>
      </c>
      <c r="C179" s="5">
        <v>0.0</v>
      </c>
      <c r="D179" s="5">
        <v>0.0</v>
      </c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12.75" customHeight="1">
      <c r="A180" s="2" t="str">
        <f>HYPERLINK("https://drive.google.com/file/d/1ksnMGdim335L03NSo_CmHd0I-26d7grC/view", "ISLE_SESS0011_BLOCKD01_76_sprt1")</f>
        <v>ISLE_SESS0011_BLOCKD01_76_sprt1</v>
      </c>
      <c r="B180" s="1" t="s">
        <v>61</v>
      </c>
      <c r="C180" s="5">
        <v>0.0</v>
      </c>
      <c r="D180" s="5">
        <v>0.0</v>
      </c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12.75" customHeight="1">
      <c r="A181" s="2" t="str">
        <f>HYPERLINK("https://drive.google.com/file/d/1QNdOtpBesYOzRsPd9hWK6k0-1h6ZZL0p/view", "ISLE_SESS0011_BLOCKD01_77_sprt1")</f>
        <v>ISLE_SESS0011_BLOCKD01_77_sprt1</v>
      </c>
      <c r="B181" s="1" t="s">
        <v>62</v>
      </c>
      <c r="C181" s="5">
        <v>0.0</v>
      </c>
      <c r="D181" s="5">
        <v>0.0</v>
      </c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12.75" customHeight="1">
      <c r="A182" s="2" t="str">
        <f>HYPERLINK("https://drive.google.com/file/d/1hYOoDoo4cF3OCs89kXeDJqyhscnRI_vt/view", "ISLE_SESS0011_BLOCKD01_78_sprt1")</f>
        <v>ISLE_SESS0011_BLOCKD01_78_sprt1</v>
      </c>
      <c r="B182" s="1" t="s">
        <v>63</v>
      </c>
      <c r="C182" s="5">
        <v>0.0</v>
      </c>
      <c r="D182" s="5">
        <v>1.0</v>
      </c>
      <c r="E182" s="5">
        <v>1.0</v>
      </c>
      <c r="F182" s="5">
        <v>0.0</v>
      </c>
      <c r="G182" s="5">
        <v>0.0</v>
      </c>
      <c r="H182" s="5">
        <v>0.0</v>
      </c>
      <c r="I182" s="5">
        <v>0.0</v>
      </c>
      <c r="J182" s="5">
        <v>0.0</v>
      </c>
      <c r="K182" s="5">
        <v>0.0</v>
      </c>
      <c r="L182" s="5">
        <v>1.0</v>
      </c>
      <c r="M182" s="5">
        <v>0.0</v>
      </c>
      <c r="N182" s="5"/>
      <c r="O182" s="5"/>
      <c r="P182" s="5"/>
      <c r="Q182" s="5"/>
      <c r="R182" s="5"/>
      <c r="S182" s="5"/>
      <c r="T182" s="3"/>
      <c r="U182" s="3"/>
      <c r="V182" s="3"/>
      <c r="W182" s="3"/>
      <c r="X182" s="3"/>
    </row>
    <row r="183" ht="12.75" customHeight="1">
      <c r="A183" s="2" t="str">
        <f>HYPERLINK("https://drive.google.com/file/d/1nqBMq-UH3DJZBYG_8fbFbkZ2aiWCCoco/view", "ISLE_SESS0011_BLOCKD01_79_sprt1")</f>
        <v>ISLE_SESS0011_BLOCKD01_79_sprt1</v>
      </c>
      <c r="B183" s="1" t="s">
        <v>131</v>
      </c>
      <c r="C183" s="5">
        <v>0.0</v>
      </c>
      <c r="D183" s="5">
        <v>0.0</v>
      </c>
      <c r="E183" s="5">
        <v>1.0</v>
      </c>
      <c r="F183" s="5">
        <v>0.0</v>
      </c>
      <c r="G183" s="5">
        <v>0.0</v>
      </c>
      <c r="H183" s="5">
        <v>0.0</v>
      </c>
      <c r="I183" s="5">
        <v>1.0</v>
      </c>
      <c r="J183" s="5">
        <v>1.0</v>
      </c>
      <c r="K183" s="5">
        <v>0.0</v>
      </c>
      <c r="L183" s="5">
        <v>0.0</v>
      </c>
      <c r="M183" s="5">
        <v>0.0</v>
      </c>
      <c r="N183" s="5">
        <v>1.0</v>
      </c>
      <c r="O183" s="5">
        <v>0.0</v>
      </c>
      <c r="P183" s="5"/>
      <c r="Q183" s="5"/>
      <c r="R183" s="5"/>
      <c r="S183" s="5"/>
      <c r="T183" s="3"/>
      <c r="U183" s="3"/>
      <c r="V183" s="3"/>
      <c r="W183" s="3"/>
      <c r="X183" s="3"/>
    </row>
    <row r="184" ht="12.75" customHeight="1">
      <c r="A184" s="2" t="str">
        <f>HYPERLINK("https://drive.google.com/file/d/1YBNxJl2BfD1aN_0Btgzx1gL92wk7W5Vs/view", "ISLE_SESS0011_BLOCKD01_80_sprt1")</f>
        <v>ISLE_SESS0011_BLOCKD01_80_sprt1</v>
      </c>
      <c r="B184" s="1" t="s">
        <v>132</v>
      </c>
      <c r="C184" s="5">
        <v>0.0</v>
      </c>
      <c r="D184" s="5">
        <v>0.0</v>
      </c>
      <c r="E184" s="5">
        <v>0.0</v>
      </c>
      <c r="F184" s="5">
        <v>1.0</v>
      </c>
      <c r="G184" s="5">
        <v>1.0</v>
      </c>
      <c r="H184" s="5">
        <v>1.0</v>
      </c>
      <c r="I184" s="5">
        <v>0.0</v>
      </c>
      <c r="J184" s="5">
        <v>0.0</v>
      </c>
      <c r="K184" s="5">
        <v>0.0</v>
      </c>
      <c r="L184" s="5">
        <v>1.0</v>
      </c>
      <c r="M184" s="5"/>
      <c r="N184" s="5"/>
      <c r="O184" s="5"/>
      <c r="P184" s="3"/>
      <c r="Q184" s="3"/>
      <c r="R184" s="3"/>
      <c r="S184" s="3"/>
      <c r="T184" s="3"/>
      <c r="U184" s="3"/>
      <c r="V184" s="3"/>
      <c r="W184" s="3"/>
      <c r="X184" s="3"/>
    </row>
    <row r="185" ht="12.75" customHeight="1">
      <c r="A185" s="2" t="str">
        <f>HYPERLINK("https://drive.google.com/file/d/10OfhUajJbd0yUWscX75sfolpIU0l8Mhx/view", "ISLE_SESS0011_BLOCKE_01_sprt1")</f>
        <v>ISLE_SESS0011_BLOCKE_01_sprt1</v>
      </c>
      <c r="B185" s="1" t="s">
        <v>133</v>
      </c>
      <c r="C185" s="5">
        <v>0.0</v>
      </c>
      <c r="D185" s="5">
        <v>1.0</v>
      </c>
      <c r="E185" s="5">
        <v>0.0</v>
      </c>
      <c r="F185" s="5">
        <v>0.0</v>
      </c>
      <c r="G185" s="5">
        <v>1.0</v>
      </c>
      <c r="H185" s="5">
        <v>1.0</v>
      </c>
      <c r="I185" s="5">
        <v>0.0</v>
      </c>
      <c r="J185" s="5">
        <v>0.0</v>
      </c>
      <c r="K185" s="5">
        <v>0.0</v>
      </c>
      <c r="L185" s="5"/>
      <c r="M185" s="5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12.75" customHeight="1">
      <c r="A186" s="2" t="str">
        <f>HYPERLINK("https://drive.google.com/file/d/1tElcJMTLpU-JswHDE2XWDBEeKxkBKIQl/view", "ISLE_SESS0011_BLOCKE_02_sprt1")</f>
        <v>ISLE_SESS0011_BLOCKE_02_sprt1</v>
      </c>
      <c r="B186" s="1" t="s">
        <v>65</v>
      </c>
      <c r="C186" s="5">
        <v>0.0</v>
      </c>
      <c r="D186" s="5">
        <v>0.0</v>
      </c>
      <c r="E186" s="5">
        <v>1.0</v>
      </c>
      <c r="F186" s="5">
        <v>0.0</v>
      </c>
      <c r="G186" s="5">
        <v>0.0</v>
      </c>
      <c r="H186" s="5">
        <v>0.0</v>
      </c>
      <c r="I186" s="5">
        <v>1.0</v>
      </c>
      <c r="J186" s="5">
        <v>0.0</v>
      </c>
      <c r="K186" s="5"/>
      <c r="L186" s="5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12.75" customHeight="1">
      <c r="A187" s="2" t="str">
        <f>HYPERLINK("https://drive.google.com/file/d/1VMGEF6rZGw8IhQoNU7CVpN3FtkhrCO1I/view", "ISLE_SESS0011_BLOCKE_03_sprt1")</f>
        <v>ISLE_SESS0011_BLOCKE_03_sprt1</v>
      </c>
      <c r="B187" s="1" t="s">
        <v>66</v>
      </c>
      <c r="C187" s="5">
        <v>0.0</v>
      </c>
      <c r="D187" s="5">
        <v>0.0</v>
      </c>
      <c r="E187" s="5">
        <v>1.0</v>
      </c>
      <c r="F187" s="5">
        <v>0.0</v>
      </c>
      <c r="G187" s="5">
        <v>0.0</v>
      </c>
      <c r="H187" s="5">
        <v>0.0</v>
      </c>
      <c r="I187" s="5">
        <v>1.0</v>
      </c>
      <c r="J187" s="5"/>
      <c r="K187" s="5"/>
      <c r="L187" s="5"/>
      <c r="M187" s="5">
        <v>0.0</v>
      </c>
      <c r="N187" s="5">
        <v>0.0</v>
      </c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12.75" customHeight="1">
      <c r="A188" s="2" t="str">
        <f>HYPERLINK("https://drive.google.com/file/d/1IfanyJTpAD6atMCr8JDm40VWxD34EUdQ/view", "ISLE_SESS0011_BLOCKE_04_sprt1")</f>
        <v>ISLE_SESS0011_BLOCKE_04_sprt1</v>
      </c>
      <c r="B188" s="1" t="s">
        <v>67</v>
      </c>
      <c r="C188" s="5">
        <v>0.0</v>
      </c>
      <c r="D188" s="5">
        <v>0.0</v>
      </c>
      <c r="E188" s="5">
        <v>0.0</v>
      </c>
      <c r="F188" s="5">
        <v>1.0</v>
      </c>
      <c r="G188" s="5">
        <v>0.0</v>
      </c>
      <c r="H188" s="5">
        <v>0.0</v>
      </c>
      <c r="I188" s="5">
        <v>1.0</v>
      </c>
      <c r="J188" s="5"/>
      <c r="K188" s="5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12.75" customHeight="1">
      <c r="A189" s="2" t="str">
        <f>HYPERLINK("https://drive.google.com/file/d/1nOD0JumJbB95b_kmeD-FkFlhYNdbM9rv/view", "ISLE_SESS0011_BLOCKE_06_sprt1")</f>
        <v>ISLE_SESS0011_BLOCKE_06_sprt1</v>
      </c>
      <c r="B189" s="1" t="s">
        <v>69</v>
      </c>
      <c r="C189" s="5">
        <v>1.0</v>
      </c>
      <c r="D189" s="5">
        <v>1.0</v>
      </c>
      <c r="E189" s="5">
        <v>0.0</v>
      </c>
      <c r="F189" s="5">
        <v>0.0</v>
      </c>
      <c r="G189" s="5">
        <v>0.0</v>
      </c>
      <c r="H189" s="5">
        <v>0.0</v>
      </c>
      <c r="I189" s="5"/>
      <c r="J189" s="5"/>
      <c r="K189" s="5"/>
      <c r="L189" s="5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12.75" customHeight="1">
      <c r="A190" s="2" t="str">
        <f>HYPERLINK("https://drive.google.com/file/d/1GrZXuyK9n4dT002885klJyaS-SdJSnbT/view", "ISLE_SESS0011_BLOCKE_08_sprt1")</f>
        <v>ISLE_SESS0011_BLOCKE_08_sprt1</v>
      </c>
      <c r="B190" s="1" t="s">
        <v>70</v>
      </c>
      <c r="C190" s="5">
        <v>1.0</v>
      </c>
      <c r="D190" s="5">
        <v>0.0</v>
      </c>
      <c r="E190" s="5">
        <v>0.0</v>
      </c>
      <c r="F190" s="5">
        <v>0.0</v>
      </c>
      <c r="G190" s="5">
        <v>1.0</v>
      </c>
      <c r="H190" s="5">
        <v>0.0</v>
      </c>
      <c r="I190" s="5">
        <v>1.0</v>
      </c>
      <c r="J190" s="5"/>
      <c r="K190" s="5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12.75" customHeight="1">
      <c r="A191" s="2" t="str">
        <f>HYPERLINK("https://drive.google.com/file/d/1eEhGAkKsKYcyfN1Bo2kRF2eglTHQ2sJI/view", "ISLE_SESS0011_BLOCKE_09_sprt1")</f>
        <v>ISLE_SESS0011_BLOCKE_09_sprt1</v>
      </c>
      <c r="B191" s="1" t="s">
        <v>71</v>
      </c>
      <c r="C191" s="5">
        <v>0.0</v>
      </c>
      <c r="D191" s="5">
        <v>1.0</v>
      </c>
      <c r="E191" s="5">
        <v>1.0</v>
      </c>
      <c r="F191" s="5">
        <v>0.0</v>
      </c>
      <c r="G191" s="5">
        <v>0.0</v>
      </c>
      <c r="H191" s="5">
        <v>1.0</v>
      </c>
      <c r="I191" s="5"/>
      <c r="J191" s="5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12.75" customHeight="1">
      <c r="A192" s="2" t="str">
        <f>HYPERLINK("https://drive.google.com/file/d/1cuAcDyrNhvmJD6Iq2p4o8KX-G-FKbTzD/view", "ISLE_SESS0011_BLOCKE_11_sprt1")</f>
        <v>ISLE_SESS0011_BLOCKE_11_sprt1</v>
      </c>
      <c r="B192" s="1" t="s">
        <v>134</v>
      </c>
      <c r="C192" s="5">
        <v>0.0</v>
      </c>
      <c r="D192" s="5">
        <v>1.0</v>
      </c>
      <c r="E192" s="5">
        <v>1.0</v>
      </c>
      <c r="F192" s="5">
        <v>0.0</v>
      </c>
      <c r="G192" s="5">
        <v>0.0</v>
      </c>
      <c r="H192" s="5">
        <v>0.0</v>
      </c>
      <c r="I192" s="5">
        <v>1.0</v>
      </c>
      <c r="J192" s="5">
        <v>0.0</v>
      </c>
      <c r="K192" s="5">
        <v>0.0</v>
      </c>
      <c r="L192" s="5"/>
      <c r="M192" s="5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12.75" customHeight="1">
      <c r="A193" s="2" t="str">
        <f>HYPERLINK("https://drive.google.com/file/d/1kxbhB0U2kGqkyLfAycEzSLSC1gRIhV5_/view", "ISLE_SESS0011_BLOCKE_13_sprt1")</f>
        <v>ISLE_SESS0011_BLOCKE_13_sprt1</v>
      </c>
      <c r="B193" s="1" t="s">
        <v>74</v>
      </c>
      <c r="C193" s="5">
        <v>0.0</v>
      </c>
      <c r="D193" s="5">
        <v>1.0</v>
      </c>
      <c r="E193" s="5">
        <v>0.0</v>
      </c>
      <c r="F193" s="5">
        <v>1.0</v>
      </c>
      <c r="G193" s="5">
        <v>0.0</v>
      </c>
      <c r="H193" s="5">
        <v>0.0</v>
      </c>
      <c r="I193" s="5">
        <v>0.0</v>
      </c>
      <c r="J193" s="5">
        <v>0.0</v>
      </c>
      <c r="K193" s="5">
        <v>0.0</v>
      </c>
      <c r="L193" s="5">
        <v>1.0</v>
      </c>
      <c r="M193" s="5"/>
      <c r="N193" s="5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12.75" customHeight="1">
      <c r="A194" s="2" t="str">
        <f>HYPERLINK("https://drive.google.com/file/d/1cCANvq2TPUQjQSJMfOimlUy9-rBVF3w-/view", "ISLE_SESS0011_BLOCKE_17_sprt1")</f>
        <v>ISLE_SESS0011_BLOCKE_17_sprt1</v>
      </c>
      <c r="B194" s="1" t="s">
        <v>135</v>
      </c>
      <c r="C194" s="5">
        <v>0.0</v>
      </c>
      <c r="D194" s="5">
        <v>0.0</v>
      </c>
      <c r="E194" s="5">
        <v>0.0</v>
      </c>
      <c r="F194" s="5">
        <v>1.0</v>
      </c>
      <c r="G194" s="5">
        <v>1.0</v>
      </c>
      <c r="H194" s="5">
        <v>0.0</v>
      </c>
      <c r="I194" s="5">
        <v>0.0</v>
      </c>
      <c r="J194" s="5">
        <v>1.0</v>
      </c>
      <c r="K194" s="5"/>
      <c r="L194" s="5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12.75" customHeight="1">
      <c r="A195" s="2" t="str">
        <f>HYPERLINK("https://drive.google.com/file/d/1tGqtyqD3UzeQvIJPHPol1ykMbcHdo-Tj/view", "ISLE_SESS0011_BLOCKE_18_sprt1")</f>
        <v>ISLE_SESS0011_BLOCKE_18_sprt1</v>
      </c>
      <c r="B195" s="1" t="s">
        <v>136</v>
      </c>
      <c r="C195" s="5">
        <v>0.0</v>
      </c>
      <c r="D195" s="5">
        <v>0.0</v>
      </c>
      <c r="E195" s="5">
        <v>0.0</v>
      </c>
      <c r="F195" s="5">
        <v>1.0</v>
      </c>
      <c r="G195" s="5">
        <v>0.0</v>
      </c>
      <c r="H195" s="5">
        <v>0.0</v>
      </c>
      <c r="I195" s="5">
        <v>1.0</v>
      </c>
      <c r="J195" s="5">
        <v>0.0</v>
      </c>
      <c r="K195" s="5"/>
      <c r="L195" s="5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12.75" customHeight="1">
      <c r="A196" s="2" t="str">
        <f>HYPERLINK("https://drive.google.com/file/d/16Sl0j8H1b5sDTQmRaStKF56sGnjxq4ZT/view", "ISLE_SESS0011_BLOCKE_21_sprt1")</f>
        <v>ISLE_SESS0011_BLOCKE_21_sprt1</v>
      </c>
      <c r="B196" s="1" t="s">
        <v>79</v>
      </c>
      <c r="C196" s="5">
        <v>0.0</v>
      </c>
      <c r="D196" s="5">
        <v>0.0</v>
      </c>
      <c r="E196" s="5">
        <v>1.0</v>
      </c>
      <c r="F196" s="5">
        <v>0.0</v>
      </c>
      <c r="G196" s="5">
        <v>1.0</v>
      </c>
      <c r="H196" s="5">
        <v>0.0</v>
      </c>
      <c r="I196" s="5">
        <v>1.0</v>
      </c>
      <c r="J196" s="5"/>
      <c r="K196" s="5"/>
      <c r="L196" s="5"/>
      <c r="M196" s="5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12.75" customHeight="1">
      <c r="A197" s="2" t="str">
        <f>HYPERLINK("https://drive.google.com/file/d/1BVMkPWl0dL9BgTAhGc-VqBg4qpSAgkL7/view", "ISLE_SESS0011_BLOCKE_22_sprt1")</f>
        <v>ISLE_SESS0011_BLOCKE_22_sprt1</v>
      </c>
      <c r="B197" s="1" t="s">
        <v>137</v>
      </c>
      <c r="C197" s="5">
        <v>0.0</v>
      </c>
      <c r="D197" s="5">
        <v>1.0</v>
      </c>
      <c r="E197" s="5">
        <v>0.0</v>
      </c>
      <c r="F197" s="5">
        <v>1.0</v>
      </c>
      <c r="G197" s="5">
        <v>0.0</v>
      </c>
      <c r="H197" s="5"/>
      <c r="I197" s="5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12.75" customHeight="1">
      <c r="A198" s="2" t="str">
        <f>HYPERLINK("https://drive.google.com/file/d/1l5rLedQcpD8vbdJM-40JZY7nY5R0mGDe/view", "ISLE_SESS0011_BLOCKE_23_sprt1")</f>
        <v>ISLE_SESS0011_BLOCKE_23_sprt1</v>
      </c>
      <c r="B198" s="1" t="s">
        <v>80</v>
      </c>
      <c r="C198" s="5">
        <v>0.0</v>
      </c>
      <c r="D198" s="5">
        <v>0.0</v>
      </c>
      <c r="E198" s="5">
        <v>1.0</v>
      </c>
      <c r="F198" s="5">
        <v>0.0</v>
      </c>
      <c r="G198" s="5">
        <v>1.0</v>
      </c>
      <c r="H198" s="5">
        <v>0.0</v>
      </c>
      <c r="I198" s="5"/>
      <c r="J198" s="5"/>
      <c r="K198" s="5"/>
      <c r="L198" s="5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12.75" customHeight="1">
      <c r="A199" s="2" t="str">
        <f>HYPERLINK("https://drive.google.com/file/d/1BUDlELNM22iHoVhRpR5Tf2jTSaQr8_5O/view", "ISLE_SESS0011_BLOCKE_24_sprt1")</f>
        <v>ISLE_SESS0011_BLOCKE_24_sprt1</v>
      </c>
      <c r="B199" s="1" t="s">
        <v>81</v>
      </c>
      <c r="C199" s="5">
        <v>0.0</v>
      </c>
      <c r="D199" s="5">
        <v>1.0</v>
      </c>
      <c r="E199" s="5">
        <v>0.0</v>
      </c>
      <c r="F199" s="5">
        <v>0.0</v>
      </c>
      <c r="G199" s="5">
        <v>1.0</v>
      </c>
      <c r="H199" s="5"/>
      <c r="I199" s="5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12.75" customHeight="1">
      <c r="A200" s="2" t="str">
        <f>HYPERLINK("https://drive.google.com/file/d/1nUemhfPb3_r1xN9exWC29F4CpxFYTLnZ/view", "ISLE_SESS0011_BLOCKE_25_sprt1")</f>
        <v>ISLE_SESS0011_BLOCKE_25_sprt1</v>
      </c>
      <c r="B200" s="1" t="s">
        <v>82</v>
      </c>
      <c r="C200" s="5">
        <v>0.0</v>
      </c>
      <c r="D200" s="5">
        <v>1.0</v>
      </c>
      <c r="E200" s="5">
        <v>0.0</v>
      </c>
      <c r="F200" s="5">
        <v>1.0</v>
      </c>
      <c r="G200" s="5">
        <v>0.0</v>
      </c>
      <c r="H200" s="5">
        <v>0.0</v>
      </c>
      <c r="I200" s="5">
        <v>1.0</v>
      </c>
      <c r="J200" s="5"/>
      <c r="K200" s="5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12.75" customHeight="1">
      <c r="A201" s="2" t="str">
        <f>HYPERLINK("https://drive.google.com/file/d/1ydWOfn62FTxNmoaVRQ2jjyhEoRMxWQzQ/view", "ISLE_SESS0011_BLOCKE_26_sprt1")</f>
        <v>ISLE_SESS0011_BLOCKE_26_sprt1</v>
      </c>
      <c r="B201" s="1" t="s">
        <v>83</v>
      </c>
      <c r="C201" s="5">
        <v>0.0</v>
      </c>
      <c r="D201" s="5">
        <v>1.0</v>
      </c>
      <c r="E201" s="5">
        <v>0.0</v>
      </c>
      <c r="F201" s="5">
        <v>1.0</v>
      </c>
      <c r="G201" s="5">
        <v>0.0</v>
      </c>
      <c r="H201" s="5">
        <v>1.0</v>
      </c>
      <c r="I201" s="5">
        <v>0.0</v>
      </c>
      <c r="J201" s="5">
        <v>0.0</v>
      </c>
      <c r="K201" s="5">
        <v>1.0</v>
      </c>
      <c r="L201" s="5"/>
      <c r="M201" s="5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12.75" customHeight="1">
      <c r="A202" s="2" t="str">
        <f>HYPERLINK("https://drive.google.com/file/d/1-5qkc0lrJRmrtZCh4U7LRkV-AO-UhXCT/view", "ISLE_SESS0011_BLOCKE_28_sprt1")</f>
        <v>ISLE_SESS0011_BLOCKE_28_sprt1</v>
      </c>
      <c r="B202" s="1" t="s">
        <v>85</v>
      </c>
      <c r="C202" s="5">
        <v>0.0</v>
      </c>
      <c r="D202" s="5">
        <v>1.0</v>
      </c>
      <c r="E202" s="5">
        <v>0.0</v>
      </c>
      <c r="F202" s="5">
        <v>1.0</v>
      </c>
      <c r="G202" s="5">
        <v>0.0</v>
      </c>
      <c r="H202" s="5">
        <v>1.0</v>
      </c>
      <c r="I202" s="5">
        <v>0.0</v>
      </c>
      <c r="J202" s="5"/>
      <c r="K202" s="5"/>
      <c r="L202" s="5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12.75" customHeight="1">
      <c r="A203" s="2" t="str">
        <f>HYPERLINK("https://drive.google.com/file/d/1MZAJBN-bIWczFIUyg3KLlFZrLMI-not1/view", "ISLE_SESS0011_BLOCKE_31_sprt1")</f>
        <v>ISLE_SESS0011_BLOCKE_31_sprt1</v>
      </c>
      <c r="B203" s="1" t="s">
        <v>88</v>
      </c>
      <c r="C203" s="5">
        <v>0.0</v>
      </c>
      <c r="D203" s="5">
        <v>1.0</v>
      </c>
      <c r="E203" s="5">
        <v>0.0</v>
      </c>
      <c r="F203" s="5">
        <v>0.0</v>
      </c>
      <c r="G203" s="5">
        <v>0.0</v>
      </c>
      <c r="H203" s="5">
        <v>0.0</v>
      </c>
      <c r="I203" s="5"/>
      <c r="J203" s="5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12.75" customHeight="1">
      <c r="A204" s="2" t="str">
        <f>HYPERLINK("https://drive.google.com/file/d/1GE3_ZuisCgs6RqI424xhIimwnFl999iC/view", "ISLE_SESS0011_BLOCKE_32_sprt1")</f>
        <v>ISLE_SESS0011_BLOCKE_32_sprt1</v>
      </c>
      <c r="B204" s="1" t="s">
        <v>138</v>
      </c>
      <c r="C204" s="5">
        <v>0.0</v>
      </c>
      <c r="D204" s="5">
        <v>0.0</v>
      </c>
      <c r="E204" s="5">
        <v>1.0</v>
      </c>
      <c r="F204" s="5">
        <v>0.0</v>
      </c>
      <c r="G204" s="5">
        <v>1.0</v>
      </c>
      <c r="H204" s="5">
        <v>0.0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12.75" customHeight="1">
      <c r="A205" s="2" t="str">
        <f>HYPERLINK("https://drive.google.com/file/d/1omi9R6vvAKsmPG0II3hILY3h2RxmYhm4/view", "ISLE_SESS0011_BLOCKE_33_sprt1")</f>
        <v>ISLE_SESS0011_BLOCKE_33_sprt1</v>
      </c>
      <c r="B205" s="1" t="s">
        <v>89</v>
      </c>
      <c r="C205" s="5">
        <v>0.0</v>
      </c>
      <c r="D205" s="5">
        <v>0.0</v>
      </c>
      <c r="E205" s="5">
        <v>0.0</v>
      </c>
      <c r="F205" s="5">
        <v>1.0</v>
      </c>
      <c r="G205" s="5">
        <v>1.0</v>
      </c>
      <c r="H205" s="5">
        <v>0.0</v>
      </c>
      <c r="I205" s="5">
        <v>0.0</v>
      </c>
      <c r="J205" s="5">
        <v>0.0</v>
      </c>
      <c r="K205" s="5">
        <v>0.0</v>
      </c>
      <c r="L205" s="5"/>
      <c r="M205" s="5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12.75" customHeight="1">
      <c r="A206" s="2" t="str">
        <f>HYPERLINK("https://drive.google.com/file/d/13h7zwQ_3ciDayMuR6Ckyhdd8k9IYv82Z/view", "ISLE_SESS0011_BLOCKE_34_sprt1")</f>
        <v>ISLE_SESS0011_BLOCKE_34_sprt1</v>
      </c>
      <c r="B206" s="1" t="s">
        <v>90</v>
      </c>
      <c r="C206" s="5">
        <v>1.0</v>
      </c>
      <c r="D206" s="5">
        <v>1.0</v>
      </c>
      <c r="E206" s="5">
        <v>0.0</v>
      </c>
      <c r="F206" s="5">
        <v>0.0</v>
      </c>
      <c r="G206" s="5">
        <v>0.0</v>
      </c>
      <c r="H206" s="5">
        <v>0.0</v>
      </c>
      <c r="I206" s="5">
        <v>1.0</v>
      </c>
      <c r="J206" s="5"/>
      <c r="K206" s="5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12.75" customHeight="1">
      <c r="A207" s="2" t="str">
        <f>HYPERLINK("https://drive.google.com/file/d/1TskSi6v7PddJKnzBoEPpfHTqbVo1a_RA/view", "ISLE_SESS0011_BLOCKE_35_sprt1")</f>
        <v>ISLE_SESS0011_BLOCKE_35_sprt1</v>
      </c>
      <c r="B207" s="1" t="s">
        <v>91</v>
      </c>
      <c r="C207" s="5">
        <v>0.0</v>
      </c>
      <c r="D207" s="5">
        <v>1.0</v>
      </c>
      <c r="E207" s="5">
        <v>0.0</v>
      </c>
      <c r="F207" s="5">
        <v>1.0</v>
      </c>
      <c r="G207" s="5">
        <v>0.0</v>
      </c>
      <c r="H207" s="5">
        <v>0.0</v>
      </c>
      <c r="I207" s="5">
        <v>0.0</v>
      </c>
      <c r="J207" s="5">
        <v>0.0</v>
      </c>
      <c r="K207" s="5"/>
      <c r="L207" s="5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12.75" customHeight="1">
      <c r="A208" s="2" t="str">
        <f>HYPERLINK("https://drive.google.com/file/d/1H71IdLCPajxVrRDKe4fhuw5trGRF9s9K/view", "ISLE_SESS0011_BLOCKE_40_sprt1")</f>
        <v>ISLE_SESS0011_BLOCKE_40_sprt1</v>
      </c>
      <c r="B208" s="1" t="s">
        <v>139</v>
      </c>
      <c r="C208" s="5">
        <v>0.0</v>
      </c>
      <c r="D208" s="5">
        <v>0.0</v>
      </c>
      <c r="E208" s="5">
        <v>0.0</v>
      </c>
      <c r="F208" s="5">
        <v>0.0</v>
      </c>
      <c r="G208" s="5">
        <v>1.0</v>
      </c>
      <c r="H208" s="5">
        <v>0.0</v>
      </c>
      <c r="I208" s="5">
        <v>0.0</v>
      </c>
      <c r="J208" s="5">
        <v>1.0</v>
      </c>
      <c r="K208" s="5"/>
      <c r="L208" s="5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12.75" customHeight="1">
      <c r="A209" s="2" t="str">
        <f>HYPERLINK("https://drive.google.com/file/d/1koUnNc6zoDaV-1qBndevoIFfWNaychWg/view", "ISLE_SESS0011_BLOCKE_41_sprt1")</f>
        <v>ISLE_SESS0011_BLOCKE_41_sprt1</v>
      </c>
      <c r="B209" s="1" t="s">
        <v>94</v>
      </c>
      <c r="C209" s="5">
        <v>0.0</v>
      </c>
      <c r="D209" s="5">
        <v>0.0</v>
      </c>
      <c r="E209" s="5">
        <v>0.0</v>
      </c>
      <c r="F209" s="5">
        <v>0.0</v>
      </c>
      <c r="G209" s="5">
        <v>1.0</v>
      </c>
      <c r="H209" s="5">
        <v>0.0</v>
      </c>
      <c r="I209" s="5">
        <v>1.0</v>
      </c>
      <c r="J209" s="5">
        <v>1.0</v>
      </c>
      <c r="K209" s="5"/>
      <c r="L209" s="5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12.75" customHeight="1">
      <c r="A210" s="2" t="str">
        <f>HYPERLINK("https://drive.google.com/file/d/1U4IxYRyxN8UpbNIuio9coLdgP6NipG80/view", "ISLE_SESS0011_BLOCKE_42_sprt1")</f>
        <v>ISLE_SESS0011_BLOCKE_42_sprt1</v>
      </c>
      <c r="B210" s="1" t="s">
        <v>140</v>
      </c>
      <c r="C210" s="5">
        <v>0.0</v>
      </c>
      <c r="D210" s="5">
        <v>0.0</v>
      </c>
      <c r="E210" s="5">
        <v>0.0</v>
      </c>
      <c r="F210" s="5">
        <v>1.0</v>
      </c>
      <c r="G210" s="5">
        <v>0.0</v>
      </c>
      <c r="H210" s="5">
        <v>0.0</v>
      </c>
      <c r="I210" s="5"/>
      <c r="J210" s="5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12.75" customHeight="1">
      <c r="A211" s="2" t="str">
        <f>HYPERLINK("https://drive.google.com/file/d/1qIrIOrGAd3h9sjbPHVaxbsaEHEru-fBW/view", "ISLE_SESS0011_BLOCKE_43_sprt1")</f>
        <v>ISLE_SESS0011_BLOCKE_43_sprt1</v>
      </c>
      <c r="B211" s="1" t="s">
        <v>95</v>
      </c>
      <c r="C211" s="5">
        <v>0.0</v>
      </c>
      <c r="D211" s="5">
        <v>0.0</v>
      </c>
      <c r="E211" s="5">
        <v>0.0</v>
      </c>
      <c r="F211" s="5">
        <v>0.0</v>
      </c>
      <c r="G211" s="5">
        <v>1.0</v>
      </c>
      <c r="H211" s="5">
        <v>0.0</v>
      </c>
      <c r="I211" s="5">
        <v>0.0</v>
      </c>
      <c r="J211" s="5">
        <v>1.0</v>
      </c>
      <c r="K211" s="5"/>
      <c r="L211" s="5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12.75" customHeight="1">
      <c r="A212" s="2" t="str">
        <f>HYPERLINK("https://drive.google.com/file/d/1_l6W0xT9_0TXdIYfNEe42xIFopie9mL6/view", "ISLE_SESS0011_BLOCKE_47_sprt1")</f>
        <v>ISLE_SESS0011_BLOCKE_47_sprt1</v>
      </c>
      <c r="B212" s="1" t="s">
        <v>98</v>
      </c>
      <c r="C212" s="5">
        <v>0.0</v>
      </c>
      <c r="D212" s="5">
        <v>0.0</v>
      </c>
      <c r="E212" s="5">
        <v>0.0</v>
      </c>
      <c r="F212" s="5">
        <v>0.0</v>
      </c>
      <c r="G212" s="5">
        <v>0.0</v>
      </c>
      <c r="H212" s="5">
        <v>1.0</v>
      </c>
      <c r="I212" s="5">
        <v>0.0</v>
      </c>
      <c r="J212" s="5">
        <v>0.0</v>
      </c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12.75" customHeight="1">
      <c r="A213" s="2" t="str">
        <f>HYPERLINK("https://drive.google.com/file/d/1u5dw1IQV9gIyIFxL8fGijTbhqsPB0jL-/view", "ISLE_SESS0011_BLOCKE_48_sprt1")</f>
        <v>ISLE_SESS0011_BLOCKE_48_sprt1</v>
      </c>
      <c r="B213" s="1" t="s">
        <v>99</v>
      </c>
      <c r="C213" s="5">
        <v>1.0</v>
      </c>
      <c r="D213" s="5">
        <v>0.0</v>
      </c>
      <c r="E213" s="5">
        <v>1.0</v>
      </c>
      <c r="F213" s="5">
        <v>0.0</v>
      </c>
      <c r="G213" s="5">
        <v>0.0</v>
      </c>
      <c r="H213" s="5">
        <v>0.0</v>
      </c>
      <c r="I213" s="5"/>
      <c r="J213" s="5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12.75" customHeight="1">
      <c r="A214" s="2" t="str">
        <f>HYPERLINK("https://drive.google.com/file/d/1sY0j8tbg38lrOcMT9mKChj7j_UWbe-wM/view", "ISLE_SESS0011_BLOCKE_51_sprt1")</f>
        <v>ISLE_SESS0011_BLOCKE_51_sprt1</v>
      </c>
      <c r="B214" s="1" t="s">
        <v>102</v>
      </c>
      <c r="C214" s="5">
        <v>0.0</v>
      </c>
      <c r="D214" s="5">
        <v>1.0</v>
      </c>
      <c r="E214" s="5">
        <v>1.0</v>
      </c>
      <c r="F214" s="5">
        <v>0.0</v>
      </c>
      <c r="G214" s="5">
        <v>0.0</v>
      </c>
      <c r="H214" s="5"/>
      <c r="I214" s="5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12.75" customHeight="1">
      <c r="A215" s="2" t="str">
        <f>HYPERLINK("https://drive.google.com/file/d/17tTscu_hx3fATyPrWzgF-0GtvRl2A2Xk/view", "ISLE_SESS0011_BLOCKE_53_sprt1")</f>
        <v>ISLE_SESS0011_BLOCKE_53_sprt1</v>
      </c>
      <c r="B215" s="1" t="s">
        <v>141</v>
      </c>
      <c r="C215" s="5">
        <v>0.0</v>
      </c>
      <c r="D215" s="5">
        <v>0.0</v>
      </c>
      <c r="E215" s="5">
        <v>0.0</v>
      </c>
      <c r="F215" s="5">
        <v>0.0</v>
      </c>
      <c r="G215" s="5">
        <v>1.0</v>
      </c>
      <c r="H215" s="5">
        <v>0.0</v>
      </c>
      <c r="I215" s="5">
        <v>0.0</v>
      </c>
      <c r="J215" s="5">
        <v>1.0</v>
      </c>
      <c r="K215" s="5">
        <v>0.0</v>
      </c>
      <c r="L215" s="5">
        <v>1.0</v>
      </c>
      <c r="M215" s="5">
        <v>1.0</v>
      </c>
      <c r="N215" s="5">
        <v>0.0</v>
      </c>
      <c r="O215" s="5">
        <v>0.0</v>
      </c>
      <c r="P215" s="5"/>
      <c r="Q215" s="5"/>
      <c r="R215" s="3"/>
      <c r="S215" s="3"/>
      <c r="T215" s="3"/>
      <c r="U215" s="3"/>
      <c r="V215" s="3"/>
      <c r="W215" s="3"/>
      <c r="X215" s="3"/>
    </row>
    <row r="216" ht="12.75" customHeight="1">
      <c r="A216" s="2" t="str">
        <f>HYPERLINK("https://drive.google.com/file/d/1ZNYE890x8-iUJdPXCTGzmb02zYwPeBaF/view", "ISLE_SESS0011_BLOCKE_54_sprt1")</f>
        <v>ISLE_SESS0011_BLOCKE_54_sprt1</v>
      </c>
      <c r="B216" s="1" t="s">
        <v>142</v>
      </c>
      <c r="C216" s="5">
        <v>0.0</v>
      </c>
      <c r="D216" s="5">
        <v>0.0</v>
      </c>
      <c r="E216" s="5">
        <v>0.0</v>
      </c>
      <c r="F216" s="5">
        <v>0.0</v>
      </c>
      <c r="G216" s="5">
        <v>1.0</v>
      </c>
      <c r="H216" s="5">
        <v>1.0</v>
      </c>
      <c r="I216" s="5">
        <v>0.0</v>
      </c>
      <c r="J216" s="5">
        <v>0.0</v>
      </c>
      <c r="K216" s="5">
        <v>0.0</v>
      </c>
      <c r="L216" s="5"/>
      <c r="M216" s="5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12.75" customHeight="1">
      <c r="A217" s="2" t="str">
        <f>HYPERLINK("https://drive.google.com/file/d/1zpIlALf_in2CPYA35W_asYRGjxGb5lo2/view", "ISLE_SESS0011_BLOCKE_56_sprt1")</f>
        <v>ISLE_SESS0011_BLOCKE_56_sprt1</v>
      </c>
      <c r="B217" s="1" t="s">
        <v>104</v>
      </c>
      <c r="C217" s="5">
        <v>0.0</v>
      </c>
      <c r="D217" s="5">
        <v>1.0</v>
      </c>
      <c r="E217" s="5">
        <v>0.0</v>
      </c>
      <c r="F217" s="5">
        <v>0.0</v>
      </c>
      <c r="G217" s="5">
        <v>0.0</v>
      </c>
      <c r="H217" s="5">
        <v>1.0</v>
      </c>
      <c r="I217" s="5">
        <v>0.0</v>
      </c>
      <c r="J217" s="5"/>
      <c r="K217" s="5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12.75" customHeight="1">
      <c r="A218" s="2" t="str">
        <f>HYPERLINK("https://drive.google.com/file/d/1UqEI7aGUtAq0PDtH8TjBGgPM6Tpwv4qw/view", "ISLE_SESS0011_BLOCKE_57_sprt1")</f>
        <v>ISLE_SESS0011_BLOCKE_57_sprt1</v>
      </c>
      <c r="B218" s="1" t="s">
        <v>105</v>
      </c>
      <c r="C218" s="5">
        <v>1.0</v>
      </c>
      <c r="D218" s="5">
        <v>0.0</v>
      </c>
      <c r="E218" s="5">
        <v>0.0</v>
      </c>
      <c r="F218" s="5">
        <v>1.0</v>
      </c>
      <c r="G218" s="5"/>
      <c r="H218" s="5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12.75" customHeight="1">
      <c r="A219" s="2" t="str">
        <f>HYPERLINK("https://drive.google.com/file/d/1oc7cPN9uCkVY5vREs9AniDtUXyq1Xf2Y/view", "ISLE_SESS0011_BLOCKE_58_sprt1")</f>
        <v>ISLE_SESS0011_BLOCKE_58_sprt1</v>
      </c>
      <c r="B219" s="1" t="s">
        <v>143</v>
      </c>
      <c r="C219" s="5">
        <v>0.0</v>
      </c>
      <c r="D219" s="5">
        <v>1.0</v>
      </c>
      <c r="E219" s="5">
        <v>0.0</v>
      </c>
      <c r="F219" s="5">
        <v>0.0</v>
      </c>
      <c r="G219" s="5">
        <v>0.0</v>
      </c>
      <c r="H219" s="5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12.75" customHeight="1">
      <c r="A220" s="2" t="str">
        <f>HYPERLINK("https://drive.google.com/file/d/1HO21cNA_OtWxYYcbqqizvUeLzthjqZAa/view", "ISLE_SESS0011_BLOCKE_62_sprt1")</f>
        <v>ISLE_SESS0011_BLOCKE_62_sprt1</v>
      </c>
      <c r="B220" s="1" t="s">
        <v>108</v>
      </c>
      <c r="C220" s="5">
        <v>0.0</v>
      </c>
      <c r="D220" s="5">
        <v>0.0</v>
      </c>
      <c r="E220" s="5">
        <v>0.0</v>
      </c>
      <c r="F220" s="5">
        <v>1.0</v>
      </c>
      <c r="G220" s="5">
        <v>0.0</v>
      </c>
      <c r="H220" s="5">
        <v>0.0</v>
      </c>
      <c r="I220" s="5">
        <v>1.0</v>
      </c>
      <c r="J220" s="5"/>
      <c r="K220" s="5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12.75" customHeight="1">
      <c r="A221" s="2" t="str">
        <f>HYPERLINK("https://drive.google.com/file/d/1a7FeF8rW29UCg24-u3oX16-vEsDPmXlz/view", "ISLE_SESS0011_BLOCKE_63_sprt1")</f>
        <v>ISLE_SESS0011_BLOCKE_63_sprt1</v>
      </c>
      <c r="B221" s="1" t="s">
        <v>109</v>
      </c>
      <c r="C221" s="5">
        <v>0.0</v>
      </c>
      <c r="D221" s="5">
        <v>0.0</v>
      </c>
      <c r="E221" s="5">
        <v>1.0</v>
      </c>
      <c r="F221" s="5">
        <v>0.0</v>
      </c>
      <c r="G221" s="5">
        <v>0.0</v>
      </c>
      <c r="H221" s="5">
        <v>1.0</v>
      </c>
      <c r="I221" s="5">
        <v>0.0</v>
      </c>
      <c r="J221" s="5">
        <v>0.0</v>
      </c>
      <c r="K221" s="5"/>
      <c r="L221" s="5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12.75" customHeight="1">
      <c r="A222" s="2" t="str">
        <f>HYPERLINK("https://drive.google.com/file/d/1iQvYD0S4NZ9c6ogC1EbqWMs1nqSoBm2p/view", "ISLE_SESS0011_BLOCKF_01_sprt1")</f>
        <v>ISLE_SESS0011_BLOCKF_01_sprt1</v>
      </c>
      <c r="B222" s="1" t="s">
        <v>144</v>
      </c>
      <c r="C222" s="5">
        <v>0.0</v>
      </c>
      <c r="D222" s="5">
        <v>0.0</v>
      </c>
      <c r="E222" s="5">
        <v>0.0</v>
      </c>
      <c r="F222" s="5">
        <v>1.0</v>
      </c>
      <c r="G222" s="5">
        <v>0.0</v>
      </c>
      <c r="H222" s="5">
        <v>0.0</v>
      </c>
      <c r="I222" s="5">
        <v>0.0</v>
      </c>
      <c r="J222" s="5">
        <v>1.0</v>
      </c>
      <c r="K222" s="5">
        <v>0.0</v>
      </c>
      <c r="L222" s="5">
        <v>0.0</v>
      </c>
      <c r="M222" s="5">
        <v>1.0</v>
      </c>
      <c r="N222" s="5">
        <v>0.0</v>
      </c>
      <c r="O222" s="5"/>
      <c r="P222" s="3"/>
      <c r="Q222" s="3"/>
      <c r="R222" s="3"/>
      <c r="S222" s="3"/>
      <c r="T222" s="3"/>
      <c r="U222" s="3"/>
      <c r="V222" s="3"/>
      <c r="W222" s="3"/>
      <c r="X222" s="3"/>
    </row>
    <row r="223" ht="12.75" customHeight="1">
      <c r="A223" s="2" t="str">
        <f>HYPERLINK("https://drive.google.com/file/d/176WBCWTIng5fn2cPncopjugA9SIXUfGe/view", "ISLE_SESS0011_BLOCKF_03_sprt1")</f>
        <v>ISLE_SESS0011_BLOCKF_03_sprt1</v>
      </c>
      <c r="B223" s="1" t="s">
        <v>145</v>
      </c>
      <c r="C223" s="5">
        <v>0.0</v>
      </c>
      <c r="D223" s="5">
        <v>0.0</v>
      </c>
      <c r="E223" s="5">
        <v>1.0</v>
      </c>
      <c r="F223" s="5">
        <v>1.0</v>
      </c>
      <c r="G223" s="5">
        <v>0.0</v>
      </c>
      <c r="H223" s="5">
        <v>0.0</v>
      </c>
      <c r="I223" s="5">
        <v>1.0</v>
      </c>
      <c r="J223" s="5">
        <v>0.0</v>
      </c>
      <c r="K223" s="5">
        <v>0.0</v>
      </c>
      <c r="L223" s="5">
        <v>1.0</v>
      </c>
      <c r="M223" s="5">
        <v>0.0</v>
      </c>
      <c r="N223" s="5"/>
      <c r="O223" s="5"/>
      <c r="P223" s="5"/>
      <c r="Q223" s="5"/>
      <c r="R223" s="3"/>
      <c r="S223" s="3"/>
      <c r="T223" s="3"/>
      <c r="U223" s="3"/>
      <c r="V223" s="3"/>
      <c r="W223" s="3"/>
      <c r="X223" s="3"/>
    </row>
    <row r="224" ht="12.75" customHeight="1">
      <c r="A224" s="2" t="str">
        <f>HYPERLINK("https://drive.google.com/file/d/1f4yoTjQvyWBrj-7ppYpNHQ146JzW6Ipc/view", "ISLE_SESS0011_BLOCKF_05_sprt1")</f>
        <v>ISLE_SESS0011_BLOCKF_05_sprt1</v>
      </c>
      <c r="B224" s="1" t="s">
        <v>110</v>
      </c>
      <c r="C224" s="5">
        <v>0.0</v>
      </c>
      <c r="D224" s="5">
        <v>0.0</v>
      </c>
      <c r="E224" s="5">
        <v>0.0</v>
      </c>
      <c r="F224" s="5">
        <v>1.0</v>
      </c>
      <c r="G224" s="5">
        <v>0.0</v>
      </c>
      <c r="H224" s="5">
        <v>1.0</v>
      </c>
      <c r="I224" s="5">
        <v>0.0</v>
      </c>
      <c r="J224" s="5">
        <v>0.0</v>
      </c>
      <c r="K224" s="5">
        <v>1.0</v>
      </c>
      <c r="L224" s="5">
        <v>0.0</v>
      </c>
      <c r="M224" s="5">
        <v>0.0</v>
      </c>
      <c r="N224" s="5">
        <v>0.0</v>
      </c>
      <c r="O224" s="5">
        <v>0.0</v>
      </c>
      <c r="P224" s="5">
        <v>0.0</v>
      </c>
      <c r="Q224" s="5">
        <v>0.0</v>
      </c>
      <c r="R224" s="5">
        <v>1.0</v>
      </c>
      <c r="S224" s="5">
        <v>0.0</v>
      </c>
      <c r="T224" s="3"/>
      <c r="U224" s="3"/>
      <c r="V224" s="3"/>
      <c r="W224" s="3"/>
      <c r="X224" s="3"/>
    </row>
    <row r="225" ht="12.75" customHeight="1">
      <c r="A225" s="2" t="str">
        <f>HYPERLINK("https://drive.google.com/file/d/14luxQK5XZH0S4SX9eE2WdFBNLZArTIMe/view", "ISLE_SESS0011_BLOCKF_06_sprt1")</f>
        <v>ISLE_SESS0011_BLOCKF_06_sprt1</v>
      </c>
      <c r="B225" s="1" t="s">
        <v>146</v>
      </c>
      <c r="C225" s="5">
        <v>0.0</v>
      </c>
      <c r="D225" s="5">
        <v>0.0</v>
      </c>
      <c r="E225" s="5">
        <v>0.0</v>
      </c>
      <c r="F225" s="5">
        <v>1.0</v>
      </c>
      <c r="G225" s="5">
        <v>1.0</v>
      </c>
      <c r="H225" s="5">
        <v>0.0</v>
      </c>
      <c r="I225" s="5">
        <v>1.0</v>
      </c>
      <c r="J225" s="5">
        <v>1.0</v>
      </c>
      <c r="K225" s="5">
        <v>0.0</v>
      </c>
      <c r="L225" s="5">
        <v>0.0</v>
      </c>
      <c r="M225" s="5">
        <v>0.0</v>
      </c>
      <c r="N225" s="5">
        <v>0.0</v>
      </c>
      <c r="O225" s="5">
        <v>1.0</v>
      </c>
      <c r="P225" s="5">
        <v>0.0</v>
      </c>
      <c r="Q225" s="5">
        <v>0.0</v>
      </c>
      <c r="R225" s="5"/>
      <c r="S225" s="3"/>
      <c r="T225" s="3"/>
      <c r="U225" s="3"/>
      <c r="V225" s="3"/>
      <c r="W225" s="3"/>
      <c r="X225" s="3"/>
    </row>
    <row r="226" ht="12.75" customHeight="1">
      <c r="A226" s="2" t="str">
        <f>HYPERLINK("https://drive.google.com/file/d/1SfO9U6lOnkoe5pOTg9eWZCzaU9csyna-/view", "ISLE_SESS0011_BLOCKF_07_sprt1")</f>
        <v>ISLE_SESS0011_BLOCKF_07_sprt1</v>
      </c>
      <c r="B226" s="1" t="s">
        <v>111</v>
      </c>
      <c r="C226" s="5">
        <v>0.0</v>
      </c>
      <c r="D226" s="5">
        <v>0.0</v>
      </c>
      <c r="E226" s="5">
        <v>1.0</v>
      </c>
      <c r="F226" s="5">
        <v>1.0</v>
      </c>
      <c r="G226" s="5">
        <v>0.0</v>
      </c>
      <c r="H226" s="5">
        <v>0.0</v>
      </c>
      <c r="I226" s="5">
        <v>1.0</v>
      </c>
      <c r="J226" s="5">
        <v>0.0</v>
      </c>
      <c r="K226" s="5">
        <v>0.0</v>
      </c>
      <c r="L226" s="5">
        <v>1.0</v>
      </c>
      <c r="M226" s="5">
        <v>0.0</v>
      </c>
      <c r="N226" s="5">
        <v>0.0</v>
      </c>
      <c r="O226" s="5">
        <v>0.0</v>
      </c>
      <c r="P226" s="5">
        <v>1.0</v>
      </c>
      <c r="Q226" s="5">
        <v>0.0</v>
      </c>
      <c r="R226" s="5">
        <v>0.0</v>
      </c>
      <c r="S226" s="5">
        <v>1.0</v>
      </c>
      <c r="T226" s="5">
        <v>0.0</v>
      </c>
      <c r="U226" s="5">
        <v>0.0</v>
      </c>
      <c r="V226" s="3"/>
      <c r="W226" s="3"/>
      <c r="X226" s="3"/>
    </row>
    <row r="227" ht="12.75" customHeight="1">
      <c r="A227" s="2" t="str">
        <f>HYPERLINK("https://drive.google.com/file/d/1QJY4swNByTEHE3A_rprfPG_LLn4mNckb/view", "ISLE_SESS0011_BLOCKF_08_sprt1")</f>
        <v>ISLE_SESS0011_BLOCKF_08_sprt1</v>
      </c>
      <c r="B227" s="1" t="s">
        <v>147</v>
      </c>
      <c r="C227" s="5">
        <v>0.0</v>
      </c>
      <c r="D227" s="5">
        <v>0.0</v>
      </c>
      <c r="E227" s="5">
        <v>0.0</v>
      </c>
      <c r="F227" s="5">
        <v>1.0</v>
      </c>
      <c r="G227" s="5">
        <v>0.0</v>
      </c>
      <c r="H227" s="5">
        <v>0.0</v>
      </c>
      <c r="I227" s="5">
        <v>1.0</v>
      </c>
      <c r="J227" s="5">
        <v>1.0</v>
      </c>
      <c r="K227" s="5">
        <v>0.0</v>
      </c>
      <c r="L227" s="5">
        <v>0.0</v>
      </c>
      <c r="M227" s="5">
        <v>0.0</v>
      </c>
      <c r="N227" s="5">
        <v>0.0</v>
      </c>
      <c r="O227" s="5">
        <v>1.0</v>
      </c>
      <c r="P227" s="5">
        <v>0.0</v>
      </c>
      <c r="Q227" s="5">
        <v>0.0</v>
      </c>
      <c r="R227" s="5">
        <v>1.0</v>
      </c>
      <c r="S227" s="5">
        <v>0.0</v>
      </c>
      <c r="T227" s="5">
        <v>0.0</v>
      </c>
      <c r="U227" s="5">
        <v>0.0</v>
      </c>
      <c r="V227" s="5">
        <v>1.0</v>
      </c>
      <c r="W227" s="5">
        <v>0.0</v>
      </c>
      <c r="X227" s="3"/>
    </row>
    <row r="228" ht="12.75" customHeight="1">
      <c r="A228" s="2" t="str">
        <f>HYPERLINK("https://drive.google.com/file/d/1XWDpqNbEORZNVQHntGB-0KWJ5grxmFWR/view", "ISLE_SESS0011_BLOCKF_09_sprt1")</f>
        <v>ISLE_SESS0011_BLOCKF_09_sprt1</v>
      </c>
      <c r="B228" s="1" t="s">
        <v>113</v>
      </c>
      <c r="C228" s="5">
        <v>0.0</v>
      </c>
      <c r="D228" s="5">
        <v>0.0</v>
      </c>
      <c r="E228" s="5">
        <v>0.0</v>
      </c>
      <c r="F228" s="5">
        <v>1.0</v>
      </c>
      <c r="G228" s="5">
        <v>0.0</v>
      </c>
      <c r="H228" s="5">
        <v>1.0</v>
      </c>
      <c r="I228" s="5">
        <v>0.0</v>
      </c>
      <c r="J228" s="5">
        <v>1.0</v>
      </c>
      <c r="K228" s="5">
        <v>1.0</v>
      </c>
      <c r="L228" s="5">
        <v>1.0</v>
      </c>
      <c r="M228" s="5">
        <v>0.0</v>
      </c>
      <c r="N228" s="5">
        <v>0.0</v>
      </c>
      <c r="O228" s="5">
        <v>0.0</v>
      </c>
      <c r="P228" s="5">
        <v>1.0</v>
      </c>
      <c r="Q228" s="5">
        <v>0.0</v>
      </c>
      <c r="R228" s="5">
        <v>0.0</v>
      </c>
      <c r="S228" s="3"/>
      <c r="T228" s="3"/>
      <c r="U228" s="3"/>
      <c r="V228" s="3"/>
      <c r="W228" s="3"/>
      <c r="X228" s="3"/>
    </row>
    <row r="229" ht="12.75" customHeight="1">
      <c r="A229" s="2" t="str">
        <f>HYPERLINK("https://drive.google.com/file/d/1kacNAFvliaxZhxrLFkjN0LcxXGLmYfdk/view", "ISLE_SESS0011_BLOCKG_02_sprt1")</f>
        <v>ISLE_SESS0011_BLOCKG_02_sprt1</v>
      </c>
      <c r="B229" s="1" t="s">
        <v>115</v>
      </c>
      <c r="C229" s="5">
        <v>0.0</v>
      </c>
      <c r="D229" s="5">
        <v>1.0</v>
      </c>
      <c r="E229" s="5">
        <v>0.0</v>
      </c>
      <c r="F229" s="5">
        <v>0.0</v>
      </c>
      <c r="G229" s="5">
        <v>0.0</v>
      </c>
      <c r="H229" s="5">
        <v>1.0</v>
      </c>
      <c r="I229" s="5">
        <v>0.0</v>
      </c>
      <c r="J229" s="5">
        <v>0.0</v>
      </c>
      <c r="K229" s="5">
        <v>0.0</v>
      </c>
      <c r="L229" s="5">
        <v>1.0</v>
      </c>
      <c r="M229" s="5"/>
      <c r="N229" s="5"/>
      <c r="O229" s="5"/>
      <c r="P229" s="3"/>
      <c r="Q229" s="3"/>
      <c r="R229" s="3"/>
      <c r="S229" s="3"/>
      <c r="T229" s="3"/>
      <c r="U229" s="3"/>
      <c r="V229" s="3"/>
      <c r="W229" s="3"/>
      <c r="X229" s="3"/>
    </row>
    <row r="230" ht="12.75" customHeight="1">
      <c r="A230" s="2" t="str">
        <f>HYPERLINK("https://drive.google.com/file/d/1UZaZvPmir5wVYlt9-VZqsG1ClQZ088oF/view", "ISLE_SESS0011_BLOCKG_03_sprt1")</f>
        <v>ISLE_SESS0011_BLOCKG_03_sprt1</v>
      </c>
      <c r="B230" s="1" t="s">
        <v>116</v>
      </c>
      <c r="C230" s="5">
        <v>0.0</v>
      </c>
      <c r="D230" s="5">
        <v>1.0</v>
      </c>
      <c r="E230" s="5">
        <v>0.0</v>
      </c>
      <c r="F230" s="5">
        <v>0.0</v>
      </c>
      <c r="G230" s="5">
        <v>0.0</v>
      </c>
      <c r="H230" s="5">
        <v>1.0</v>
      </c>
      <c r="I230" s="5">
        <v>0.0</v>
      </c>
      <c r="J230" s="5">
        <v>0.0</v>
      </c>
      <c r="K230" s="5">
        <v>0.0</v>
      </c>
      <c r="L230" s="5">
        <v>0.0</v>
      </c>
      <c r="M230" s="5">
        <v>0.0</v>
      </c>
      <c r="N230" s="5"/>
      <c r="O230" s="5"/>
      <c r="P230" s="3"/>
      <c r="Q230" s="3"/>
      <c r="R230" s="3"/>
      <c r="S230" s="3"/>
      <c r="T230" s="3"/>
      <c r="U230" s="3"/>
      <c r="V230" s="3"/>
      <c r="W230" s="3"/>
      <c r="X230" s="3"/>
    </row>
    <row r="231" ht="12.75" customHeight="1">
      <c r="A231" s="2" t="str">
        <f>HYPERLINK("https://drive.google.com/file/d/13XClBDTlb8XMpIh7ljMmuP-k5aEiOzG8/view", "ISLE_SESS0011_BLOCKG_04_sprt1")</f>
        <v>ISLE_SESS0011_BLOCKG_04_sprt1</v>
      </c>
      <c r="B231" s="1" t="s">
        <v>148</v>
      </c>
      <c r="C231" s="5">
        <v>0.0</v>
      </c>
      <c r="D231" s="5">
        <v>1.0</v>
      </c>
      <c r="E231" s="5">
        <v>0.0</v>
      </c>
      <c r="F231" s="5">
        <v>1.0</v>
      </c>
      <c r="G231" s="5">
        <v>0.0</v>
      </c>
      <c r="H231" s="5">
        <v>1.0</v>
      </c>
      <c r="I231" s="5">
        <v>0.0</v>
      </c>
      <c r="J231" s="5">
        <v>1.0</v>
      </c>
      <c r="K231" s="5"/>
      <c r="L231" s="5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12.75" customHeight="1">
      <c r="A232" s="2" t="str">
        <f>HYPERLINK("https://drive.google.com/file/d/1zz0VJVJgSKCRiesmpSVITKxCKIzE2TEA/view", "ISLE_SESS0011_BLOCKG_05_sprt1")</f>
        <v>ISLE_SESS0011_BLOCKG_05_sprt1</v>
      </c>
      <c r="B232" s="1" t="s">
        <v>117</v>
      </c>
      <c r="C232" s="5">
        <v>0.0</v>
      </c>
      <c r="D232" s="5">
        <v>1.0</v>
      </c>
      <c r="E232" s="5">
        <v>0.0</v>
      </c>
      <c r="F232" s="5">
        <v>0.0</v>
      </c>
      <c r="G232" s="5">
        <v>1.0</v>
      </c>
      <c r="H232" s="5">
        <v>0.0</v>
      </c>
      <c r="I232" s="5">
        <v>0.0</v>
      </c>
      <c r="J232" s="5">
        <v>0.0</v>
      </c>
      <c r="K232" s="5">
        <v>0.0</v>
      </c>
      <c r="L232" s="5">
        <v>0.0</v>
      </c>
      <c r="M232" s="5">
        <v>0.0</v>
      </c>
      <c r="N232" s="5"/>
      <c r="O232" s="5"/>
      <c r="P232" s="3"/>
      <c r="Q232" s="3"/>
      <c r="R232" s="3"/>
      <c r="S232" s="3"/>
      <c r="T232" s="3"/>
      <c r="U232" s="3"/>
      <c r="V232" s="3"/>
      <c r="W232" s="3"/>
      <c r="X232" s="3"/>
    </row>
    <row r="233" ht="12.75" customHeight="1">
      <c r="A233" s="2" t="str">
        <f>HYPERLINK("https://drive.google.com/file/d/1s1RnONGb6iQs0A5_g4nlBy4i1BJd4e5l/view", "ISLE_SESS0011_BLOCKG_07_sprt1")</f>
        <v>ISLE_SESS0011_BLOCKG_07_sprt1</v>
      </c>
      <c r="B233" s="1" t="s">
        <v>118</v>
      </c>
      <c r="C233" s="5">
        <v>0.0</v>
      </c>
      <c r="D233" s="5">
        <v>0.0</v>
      </c>
      <c r="E233" s="5">
        <v>0.0</v>
      </c>
      <c r="F233" s="5">
        <v>0.0</v>
      </c>
      <c r="G233" s="5">
        <v>0.0</v>
      </c>
      <c r="H233" s="5">
        <v>0.0</v>
      </c>
      <c r="I233" s="5">
        <v>1.0</v>
      </c>
      <c r="J233" s="5">
        <v>0.0</v>
      </c>
      <c r="K233" s="5">
        <v>0.0</v>
      </c>
      <c r="L233" s="5">
        <v>1.0</v>
      </c>
      <c r="M233" s="5">
        <v>0.0</v>
      </c>
      <c r="N233" s="5">
        <v>0.0</v>
      </c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12.75" customHeight="1">
      <c r="A234" s="2" t="str">
        <f>HYPERLINK("https://drive.google.com/file/d/1gbK5Z7ffJ_HSlS3v0RDx2cdZBqtckZFj/view", "ISLE_SESS0011_BLOCKG_08_sprt1")</f>
        <v>ISLE_SESS0011_BLOCKG_08_sprt1</v>
      </c>
      <c r="B234" s="1" t="s">
        <v>119</v>
      </c>
      <c r="C234" s="5">
        <v>0.0</v>
      </c>
      <c r="D234" s="5">
        <v>1.0</v>
      </c>
      <c r="E234" s="5">
        <v>0.0</v>
      </c>
      <c r="F234" s="5">
        <v>0.0</v>
      </c>
      <c r="G234" s="5">
        <v>0.0</v>
      </c>
      <c r="H234" s="5">
        <v>0.0</v>
      </c>
      <c r="I234" s="5">
        <v>0.0</v>
      </c>
      <c r="J234" s="5">
        <v>1.0</v>
      </c>
      <c r="K234" s="5">
        <v>1.0</v>
      </c>
      <c r="L234" s="5">
        <v>0.0</v>
      </c>
      <c r="M234" s="5">
        <v>1.0</v>
      </c>
      <c r="N234" s="5">
        <v>0.0</v>
      </c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12.75" customHeight="1">
      <c r="A235" s="2" t="str">
        <f>HYPERLINK("https://drive.google.com/file/d/1PZnMwNjunh0zb8YaM6ixmpLJyRkhz-BV/view", "ISLE_SESS0011_BLOCKG_09_sprt1")</f>
        <v>ISLE_SESS0011_BLOCKG_09_sprt1</v>
      </c>
      <c r="B235" s="1" t="s">
        <v>120</v>
      </c>
      <c r="C235" s="5">
        <v>0.0</v>
      </c>
      <c r="D235" s="5">
        <v>1.0</v>
      </c>
      <c r="E235" s="5">
        <v>0.0</v>
      </c>
      <c r="F235" s="5">
        <v>0.0</v>
      </c>
      <c r="G235" s="5">
        <v>0.0</v>
      </c>
      <c r="H235" s="5">
        <v>0.0</v>
      </c>
      <c r="I235" s="5">
        <v>0.0</v>
      </c>
      <c r="J235" s="5">
        <v>1.0</v>
      </c>
      <c r="K235" s="5">
        <v>0.0</v>
      </c>
      <c r="L235" s="5">
        <v>0.0</v>
      </c>
      <c r="M235" s="5">
        <v>0.0</v>
      </c>
      <c r="N235" s="5">
        <v>1.0</v>
      </c>
      <c r="O235" s="5">
        <v>0.0</v>
      </c>
      <c r="P235" s="5">
        <v>1.0</v>
      </c>
      <c r="Q235" s="5"/>
      <c r="R235" s="5"/>
      <c r="S235" s="3"/>
      <c r="T235" s="3"/>
      <c r="U235" s="3"/>
      <c r="V235" s="3"/>
      <c r="W235" s="3"/>
      <c r="X235" s="3"/>
    </row>
    <row r="236" ht="12.75" customHeight="1">
      <c r="A236" s="2" t="str">
        <f>HYPERLINK("https://drive.google.com/file/d/11yfmmaB4vyQVGtp_3pyYXJ4-UmzN7wE3/view", "ISLE_SESS0011_BLOCKG_10_sprt1")</f>
        <v>ISLE_SESS0011_BLOCKG_10_sprt1</v>
      </c>
      <c r="B236" s="1" t="s">
        <v>121</v>
      </c>
      <c r="C236" s="5">
        <v>0.0</v>
      </c>
      <c r="D236" s="5">
        <v>1.0</v>
      </c>
      <c r="E236" s="5">
        <v>1.0</v>
      </c>
      <c r="F236" s="5">
        <v>0.0</v>
      </c>
      <c r="G236" s="5">
        <v>0.0</v>
      </c>
      <c r="H236" s="5">
        <v>0.0</v>
      </c>
      <c r="I236" s="5">
        <v>0.0</v>
      </c>
      <c r="J236" s="5">
        <v>0.0</v>
      </c>
      <c r="K236" s="5">
        <v>1.0</v>
      </c>
      <c r="L236" s="5">
        <v>0.0</v>
      </c>
      <c r="M236" s="5">
        <v>0.0</v>
      </c>
      <c r="N236" s="5">
        <v>0.0</v>
      </c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12.75" customHeight="1">
      <c r="A237" s="2" t="str">
        <f>HYPERLINK("https://drive.google.com/file/d/1zVmXJ059kc-4MJ0-On-THnIojznpKoxT/view", "ISLE_SESS0012_BLOCKD01_01_sprt1")</f>
        <v>ISLE_SESS0012_BLOCKD01_01_sprt1</v>
      </c>
      <c r="B237" s="1" t="s">
        <v>2</v>
      </c>
      <c r="C237" s="5">
        <v>0.0</v>
      </c>
      <c r="D237" s="5">
        <v>0.0</v>
      </c>
      <c r="E237" s="5">
        <v>1.0</v>
      </c>
      <c r="F237" s="5">
        <v>0.0</v>
      </c>
      <c r="G237" s="5">
        <v>1.0</v>
      </c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12.75" customHeight="1">
      <c r="A238" s="2" t="str">
        <f>HYPERLINK("https://drive.google.com/file/d/1Q6tjTSuxLkZXctMluVmppawpKVZo3YqI/view", "ISLE_SESS0012_BLOCKD01_02_sprt1")</f>
        <v>ISLE_SESS0012_BLOCKD01_02_sprt1</v>
      </c>
      <c r="B238" s="1" t="s">
        <v>3</v>
      </c>
      <c r="C238" s="5">
        <v>0.0</v>
      </c>
      <c r="D238" s="5">
        <v>0.0</v>
      </c>
      <c r="E238" s="5">
        <v>1.0</v>
      </c>
      <c r="F238" s="5">
        <v>0.0</v>
      </c>
      <c r="G238" s="5">
        <v>1.0</v>
      </c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12.75" customHeight="1">
      <c r="A239" s="2" t="str">
        <f>HYPERLINK("https://drive.google.com/file/d/1aqu0YMUf8U9jUMGGHSu-1qtv8wh81GZS/view", "ISLE_SESS0012_BLOCKD01_03_sprt1")</f>
        <v>ISLE_SESS0012_BLOCKD01_03_sprt1</v>
      </c>
      <c r="B239" s="1" t="s">
        <v>4</v>
      </c>
      <c r="C239" s="5">
        <v>0.0</v>
      </c>
      <c r="D239" s="5">
        <v>0.0</v>
      </c>
      <c r="E239" s="5">
        <v>1.0</v>
      </c>
      <c r="F239" s="5">
        <v>0.0</v>
      </c>
      <c r="G239" s="5">
        <v>0.0</v>
      </c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12.75" customHeight="1">
      <c r="A240" s="2" t="str">
        <f>HYPERLINK("https://drive.google.com/file/d/1ZUGFE1B7-d0sLeCb_Td3Dh_wwh-bOJCY/view", "ISLE_SESS0012_BLOCKD01_04_sprt1")</f>
        <v>ISLE_SESS0012_BLOCKD01_04_sprt1</v>
      </c>
      <c r="B240" s="1" t="s">
        <v>5</v>
      </c>
      <c r="C240" s="5">
        <v>0.0</v>
      </c>
      <c r="D240" s="5">
        <v>0.0</v>
      </c>
      <c r="E240" s="5">
        <v>1.0</v>
      </c>
      <c r="F240" s="5">
        <v>0.0</v>
      </c>
      <c r="G240" s="5">
        <v>0.0</v>
      </c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12.75" customHeight="1">
      <c r="A241" s="2" t="str">
        <f>HYPERLINK("https://drive.google.com/file/d/1SdpYZ6dzwyjSnVMMy4CGC0kGv8mFR_m7/view", "ISLE_SESS0012_BLOCKD01_05_sprt1")</f>
        <v>ISLE_SESS0012_BLOCKD01_05_sprt1</v>
      </c>
      <c r="B241" s="1" t="s">
        <v>6</v>
      </c>
      <c r="C241" s="5">
        <v>0.0</v>
      </c>
      <c r="D241" s="5">
        <v>0.0</v>
      </c>
      <c r="E241" s="5">
        <v>1.0</v>
      </c>
      <c r="F241" s="5">
        <v>0.0</v>
      </c>
      <c r="G241" s="5">
        <v>0.0</v>
      </c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12.75" customHeight="1">
      <c r="A242" s="2" t="str">
        <f>HYPERLINK("https://drive.google.com/file/d/1INYkq3xfyMJdY4LO_ARx-JFhdgP8YswE/view", "ISLE_SESS0012_BLOCKD01_06_sprt1")</f>
        <v>ISLE_SESS0012_BLOCKD01_06_sprt1</v>
      </c>
      <c r="B242" s="1" t="s">
        <v>7</v>
      </c>
      <c r="C242" s="5">
        <v>0.0</v>
      </c>
      <c r="D242" s="5">
        <v>1.0</v>
      </c>
      <c r="E242" s="5">
        <v>0.0</v>
      </c>
      <c r="F242" s="5">
        <v>0.0</v>
      </c>
      <c r="G242" s="5">
        <v>0.0</v>
      </c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12.75" customHeight="1">
      <c r="A243" s="2" t="str">
        <f>HYPERLINK("https://drive.google.com/file/d/1VN-NZ2uuevM71_aExP0kjyAO4BBuLZEx/view", "ISLE_SESS0012_BLOCKD01_07_sprt1")</f>
        <v>ISLE_SESS0012_BLOCKD01_07_sprt1</v>
      </c>
      <c r="B243" s="1" t="s">
        <v>8</v>
      </c>
      <c r="C243" s="5">
        <v>0.0</v>
      </c>
      <c r="D243" s="5">
        <v>0.0</v>
      </c>
      <c r="E243" s="5">
        <v>1.0</v>
      </c>
      <c r="F243" s="5">
        <v>0.0</v>
      </c>
      <c r="G243" s="5">
        <v>1.0</v>
      </c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12.75" customHeight="1">
      <c r="A244" s="2" t="str">
        <f>HYPERLINK("https://drive.google.com/file/d/1AhAhOQK1Du86CbCBOmoN9dxxtOi50NxU/view", "ISLE_SESS0012_BLOCKD01_08_sprt1")</f>
        <v>ISLE_SESS0012_BLOCKD01_08_sprt1</v>
      </c>
      <c r="B244" s="1" t="s">
        <v>9</v>
      </c>
      <c r="C244" s="5">
        <v>0.0</v>
      </c>
      <c r="D244" s="5">
        <v>1.0</v>
      </c>
      <c r="E244" s="5">
        <v>1.0</v>
      </c>
      <c r="F244" s="5">
        <v>0.0</v>
      </c>
      <c r="G244" s="5">
        <v>0.0</v>
      </c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12.75" customHeight="1">
      <c r="A245" s="2" t="str">
        <f>HYPERLINK("https://drive.google.com/file/d/1_aCUNDl5ObZh8XL2-aQ68IrJm1EMfokv/view", "ISLE_SESS0012_BLOCKD01_09_sprt1")</f>
        <v>ISLE_SESS0012_BLOCKD01_09_sprt1</v>
      </c>
      <c r="B245" s="1" t="s">
        <v>10</v>
      </c>
      <c r="C245" s="5">
        <v>0.0</v>
      </c>
      <c r="D245" s="5">
        <v>0.0</v>
      </c>
      <c r="E245" s="5">
        <v>1.0</v>
      </c>
      <c r="F245" s="5">
        <v>0.0</v>
      </c>
      <c r="G245" s="5">
        <v>0.0</v>
      </c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12.75" customHeight="1">
      <c r="A246" s="2" t="str">
        <f>HYPERLINK("https://drive.google.com/file/d/1mFqetCSRZ02jaHkcIZ1OOYnzFpVzy5gj/view", "ISLE_SESS0012_BLOCKD01_11_sprt1")</f>
        <v>ISLE_SESS0012_BLOCKD01_11_sprt1</v>
      </c>
      <c r="B246" s="1" t="s">
        <v>12</v>
      </c>
      <c r="C246" s="5">
        <v>0.0</v>
      </c>
      <c r="D246" s="5">
        <v>0.0</v>
      </c>
      <c r="E246" s="5">
        <v>1.0</v>
      </c>
      <c r="F246" s="5">
        <v>0.0</v>
      </c>
      <c r="G246" s="5">
        <v>0.0</v>
      </c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12.75" customHeight="1">
      <c r="A247" s="2" t="str">
        <f>HYPERLINK("https://drive.google.com/file/d/1C0S47c4Z0GbW7w8CGIouxrO7iHM_hoh9/view", "ISLE_SESS0012_BLOCKD01_12_sprt1")</f>
        <v>ISLE_SESS0012_BLOCKD01_12_sprt1</v>
      </c>
      <c r="B247" s="1" t="s">
        <v>13</v>
      </c>
      <c r="C247" s="5">
        <v>0.0</v>
      </c>
      <c r="D247" s="5">
        <v>0.0</v>
      </c>
      <c r="E247" s="5">
        <v>1.0</v>
      </c>
      <c r="F247" s="5">
        <v>0.0</v>
      </c>
      <c r="G247" s="5">
        <v>0.0</v>
      </c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ht="12.75" customHeight="1">
      <c r="A248" s="2" t="str">
        <f>HYPERLINK("https://drive.google.com/file/d/1XKpRxcIJzKyWHMEH9UjU7j23CZkF1GL4/view", "ISLE_SESS0012_BLOCKD01_13_sprt1")</f>
        <v>ISLE_SESS0012_BLOCKD01_13_sprt1</v>
      </c>
      <c r="B248" s="1" t="s">
        <v>14</v>
      </c>
      <c r="C248" s="5">
        <v>0.0</v>
      </c>
      <c r="D248" s="5">
        <v>0.0</v>
      </c>
      <c r="E248" s="5">
        <v>0.0</v>
      </c>
      <c r="F248" s="5">
        <v>0.0</v>
      </c>
      <c r="G248" s="5">
        <v>1.0</v>
      </c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ht="12.75" customHeight="1">
      <c r="A249" s="2" t="str">
        <f>HYPERLINK("https://drive.google.com/file/d/1mw9Qexeuo7Ti06mbCGKCshFXJOdKAkx1/view", "ISLE_SESS0012_BLOCKD01_15_sprt1")</f>
        <v>ISLE_SESS0012_BLOCKD01_15_sprt1</v>
      </c>
      <c r="B249" s="1" t="s">
        <v>15</v>
      </c>
      <c r="C249" s="5">
        <v>0.0</v>
      </c>
      <c r="D249" s="5">
        <v>0.0</v>
      </c>
      <c r="E249" s="5">
        <v>0.0</v>
      </c>
      <c r="F249" s="5">
        <v>0.0</v>
      </c>
      <c r="G249" s="5">
        <v>1.0</v>
      </c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ht="12.75" customHeight="1">
      <c r="A250" s="2" t="str">
        <f>HYPERLINK("https://drive.google.com/file/d/1IxtNPkW0BrOKcqE1eu3tXJB3_OTUZJS4/view", "ISLE_SESS0012_BLOCKD01_16_sprt1")</f>
        <v>ISLE_SESS0012_BLOCKD01_16_sprt1</v>
      </c>
      <c r="B250" s="1" t="s">
        <v>16</v>
      </c>
      <c r="C250" s="5">
        <v>0.0</v>
      </c>
      <c r="D250" s="5">
        <v>0.0</v>
      </c>
      <c r="E250" s="5">
        <v>1.0</v>
      </c>
      <c r="F250" s="5">
        <v>0.0</v>
      </c>
      <c r="G250" s="5">
        <v>0.0</v>
      </c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ht="12.75" customHeight="1">
      <c r="A251" s="2" t="str">
        <f>HYPERLINK("https://drive.google.com/file/d/1SLk4Di5p7g1GyVPtf-v8I3TGlaFL33Px/view", "ISLE_SESS0012_BLOCKD01_17_sprt1")</f>
        <v>ISLE_SESS0012_BLOCKD01_17_sprt1</v>
      </c>
      <c r="B251" s="1" t="s">
        <v>17</v>
      </c>
      <c r="C251" s="5">
        <v>0.0</v>
      </c>
      <c r="D251" s="5">
        <v>0.0</v>
      </c>
      <c r="E251" s="5">
        <v>1.0</v>
      </c>
      <c r="F251" s="5">
        <v>0.0</v>
      </c>
      <c r="G251" s="5">
        <v>0.0</v>
      </c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ht="12.75" customHeight="1">
      <c r="A252" s="2" t="str">
        <f>HYPERLINK("https://drive.google.com/file/d/17I_nJoj8Hh9pGQ_OBIWP3lmUM1wtfKyI/view", "ISLE_SESS0012_BLOCKD01_18_sprt1")</f>
        <v>ISLE_SESS0012_BLOCKD01_18_sprt1</v>
      </c>
      <c r="B252" s="1" t="s">
        <v>149</v>
      </c>
      <c r="C252" s="5">
        <v>0.0</v>
      </c>
      <c r="D252" s="5">
        <v>0.0</v>
      </c>
      <c r="E252" s="5">
        <v>1.0</v>
      </c>
      <c r="F252" s="5">
        <v>0.0</v>
      </c>
      <c r="G252" s="5">
        <v>0.0</v>
      </c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ht="12.75" customHeight="1">
      <c r="A253" s="2" t="str">
        <f>HYPERLINK("https://drive.google.com/file/d/1mGZFOgiUgHb19JCvphKg04qh66SQ4DyP/view", "ISLE_SESS0012_BLOCKD01_19_sprt1")</f>
        <v>ISLE_SESS0012_BLOCKD01_19_sprt1</v>
      </c>
      <c r="B253" s="1" t="s">
        <v>123</v>
      </c>
      <c r="C253" s="5">
        <v>0.0</v>
      </c>
      <c r="D253" s="5">
        <v>0.0</v>
      </c>
      <c r="E253" s="5">
        <v>1.0</v>
      </c>
      <c r="F253" s="5">
        <v>0.0</v>
      </c>
      <c r="G253" s="5">
        <v>1.0</v>
      </c>
      <c r="H253" s="5"/>
      <c r="I253" s="5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ht="12.75" customHeight="1">
      <c r="A254" s="2" t="str">
        <f>HYPERLINK("https://drive.google.com/file/d/1NzBnEQxx-31oe3rjLvxLDywhiE8u--aR/view", "ISLE_SESS0012_BLOCKD01_20_sprt1")</f>
        <v>ISLE_SESS0012_BLOCKD01_20_sprt1</v>
      </c>
      <c r="B254" s="1" t="s">
        <v>18</v>
      </c>
      <c r="C254" s="5">
        <v>0.0</v>
      </c>
      <c r="D254" s="5">
        <v>0.0</v>
      </c>
      <c r="E254" s="5">
        <v>1.0</v>
      </c>
      <c r="F254" s="5">
        <v>0.0</v>
      </c>
      <c r="G254" s="5">
        <v>0.0</v>
      </c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ht="12.75" customHeight="1">
      <c r="A255" s="2" t="str">
        <f>HYPERLINK("https://drive.google.com/file/d/1ug2FoduClAN2UKHSKH-mH_PbtOdVLXCl/view", "ISLE_SESS0012_BLOCKD01_21_sprt1")</f>
        <v>ISLE_SESS0012_BLOCKD01_21_sprt1</v>
      </c>
      <c r="B255" s="1" t="s">
        <v>19</v>
      </c>
      <c r="C255" s="5">
        <v>0.0</v>
      </c>
      <c r="D255" s="5">
        <v>0.0</v>
      </c>
      <c r="E255" s="5">
        <v>1.0</v>
      </c>
      <c r="F255" s="5">
        <v>0.0</v>
      </c>
      <c r="G255" s="5">
        <v>0.0</v>
      </c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ht="12.75" customHeight="1">
      <c r="A256" s="2" t="str">
        <f>HYPERLINK("https://drive.google.com/file/d/1rXsUVFuJPpIn8flOvTXb3VvZKgrs3zX-/view", "ISLE_SESS0012_BLOCKD01_22_sprt1")</f>
        <v>ISLE_SESS0012_BLOCKD01_22_sprt1</v>
      </c>
      <c r="B256" s="1" t="s">
        <v>150</v>
      </c>
      <c r="C256" s="5">
        <v>0.0</v>
      </c>
      <c r="D256" s="5">
        <v>0.0</v>
      </c>
      <c r="E256" s="5">
        <v>1.0</v>
      </c>
      <c r="F256" s="5">
        <v>0.0</v>
      </c>
      <c r="G256" s="5">
        <v>0.0</v>
      </c>
      <c r="H256" s="5"/>
      <c r="I256" s="5"/>
      <c r="J256" s="5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ht="12.75" customHeight="1">
      <c r="A257" s="2" t="str">
        <f>HYPERLINK("https://drive.google.com/file/d/1VAMvbMX9tX47SDRGBAe6hKbkFGroDc7P/view", "ISLE_SESS0012_BLOCKD01_23_sprt1")</f>
        <v>ISLE_SESS0012_BLOCKD01_23_sprt1</v>
      </c>
      <c r="B257" s="1" t="s">
        <v>20</v>
      </c>
      <c r="C257" s="5">
        <v>0.0</v>
      </c>
      <c r="D257" s="5">
        <v>0.0</v>
      </c>
      <c r="E257" s="5">
        <v>1.0</v>
      </c>
      <c r="F257" s="5">
        <v>1.0</v>
      </c>
      <c r="G257" s="5">
        <v>0.0</v>
      </c>
      <c r="H257" s="5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ht="12.75" customHeight="1">
      <c r="A258" s="2" t="str">
        <f>HYPERLINK("https://drive.google.com/file/d/1ZpP6okryBpapM6xh4hNrRpOVZw_63fqB/view", "ISLE_SESS0012_BLOCKD01_24_sprt1")</f>
        <v>ISLE_SESS0012_BLOCKD01_24_sprt1</v>
      </c>
      <c r="B258" s="1" t="s">
        <v>21</v>
      </c>
      <c r="C258" s="5">
        <v>0.0</v>
      </c>
      <c r="D258" s="5">
        <v>0.0</v>
      </c>
      <c r="E258" s="5">
        <v>1.0</v>
      </c>
      <c r="F258" s="5">
        <v>0.0</v>
      </c>
      <c r="G258" s="5">
        <v>0.0</v>
      </c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ht="12.75" customHeight="1">
      <c r="A259" s="2" t="str">
        <f>HYPERLINK("https://drive.google.com/file/d/16NYHQyljkRZcFCM5xQH7MeNr67LFLeiP/view", "ISLE_SESS0012_BLOCKD01_25_sprt1")</f>
        <v>ISLE_SESS0012_BLOCKD01_25_sprt1</v>
      </c>
      <c r="B259" s="1" t="s">
        <v>22</v>
      </c>
      <c r="C259" s="5">
        <v>0.0</v>
      </c>
      <c r="D259" s="5">
        <v>0.0</v>
      </c>
      <c r="E259" s="5">
        <v>1.0</v>
      </c>
      <c r="F259" s="5">
        <v>0.0</v>
      </c>
      <c r="G259" s="5">
        <v>0.0</v>
      </c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ht="12.75" customHeight="1">
      <c r="A260" s="2" t="str">
        <f>HYPERLINK("https://drive.google.com/file/d/1PYCr106whLRHmAFq1prriyxR68f2ot7Y/view", "ISLE_SESS0012_BLOCKD01_26_sprt1")</f>
        <v>ISLE_SESS0012_BLOCKD01_26_sprt1</v>
      </c>
      <c r="B260" s="1" t="s">
        <v>23</v>
      </c>
      <c r="C260" s="5">
        <v>0.0</v>
      </c>
      <c r="D260" s="5">
        <v>0.0</v>
      </c>
      <c r="E260" s="5">
        <v>1.0</v>
      </c>
      <c r="F260" s="5">
        <v>0.0</v>
      </c>
      <c r="G260" s="5">
        <v>1.0</v>
      </c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ht="12.75" customHeight="1">
      <c r="A261" s="2" t="str">
        <f>HYPERLINK("https://drive.google.com/file/d/13PJRJqhKbO5ChBsITRoqluu2HdHEiB-e/view", "ISLE_SESS0012_BLOCKD01_27_sprt1")</f>
        <v>ISLE_SESS0012_BLOCKD01_27_sprt1</v>
      </c>
      <c r="B261" s="1" t="s">
        <v>24</v>
      </c>
      <c r="C261" s="5">
        <v>0.0</v>
      </c>
      <c r="D261" s="5">
        <v>1.0</v>
      </c>
      <c r="E261" s="5">
        <v>1.0</v>
      </c>
      <c r="F261" s="5">
        <v>0.0</v>
      </c>
      <c r="G261" s="5">
        <v>0.0</v>
      </c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ht="12.75" customHeight="1">
      <c r="A262" s="2" t="str">
        <f>HYPERLINK("https://drive.google.com/file/d/1BFPgKs5S9lCnE4hhJQ_lFVaHTMzJ93y-/view", "ISLE_SESS0012_BLOCKD01_28_sprt1")</f>
        <v>ISLE_SESS0012_BLOCKD01_28_sprt1</v>
      </c>
      <c r="B262" s="1" t="s">
        <v>124</v>
      </c>
      <c r="C262" s="5">
        <v>0.0</v>
      </c>
      <c r="D262" s="5">
        <v>0.0</v>
      </c>
      <c r="E262" s="5">
        <v>1.0</v>
      </c>
      <c r="F262" s="5">
        <v>0.0</v>
      </c>
      <c r="G262" s="5">
        <v>0.0</v>
      </c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ht="12.75" customHeight="1">
      <c r="A263" s="2" t="str">
        <f>HYPERLINK("https://drive.google.com/file/d/1izTAYt1yzhQCmsHKArP4DSjLNjHMmbFF/view", "ISLE_SESS0012_BLOCKD01_29_sprt1")</f>
        <v>ISLE_SESS0012_BLOCKD01_29_sprt1</v>
      </c>
      <c r="B263" s="1" t="s">
        <v>25</v>
      </c>
      <c r="C263" s="5">
        <v>0.0</v>
      </c>
      <c r="D263" s="5">
        <v>0.0</v>
      </c>
      <c r="E263" s="5">
        <v>1.0</v>
      </c>
      <c r="F263" s="5">
        <v>0.0</v>
      </c>
      <c r="G263" s="5">
        <v>0.0</v>
      </c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ht="12.75" customHeight="1">
      <c r="A264" s="2" t="str">
        <f>HYPERLINK("https://drive.google.com/file/d/1qPtJ9XLO5E6_-vPmpTFEzQalgz0TNdAE/view", "ISLE_SESS0012_BLOCKD01_31_sprt1")</f>
        <v>ISLE_SESS0012_BLOCKD01_31_sprt1</v>
      </c>
      <c r="B264" s="1" t="s">
        <v>27</v>
      </c>
      <c r="C264" s="5">
        <v>0.0</v>
      </c>
      <c r="D264" s="5">
        <v>0.0</v>
      </c>
      <c r="E264" s="5">
        <v>1.0</v>
      </c>
      <c r="F264" s="5">
        <v>1.0</v>
      </c>
      <c r="G264" s="5">
        <v>0.0</v>
      </c>
      <c r="H264" s="5">
        <v>0.0</v>
      </c>
      <c r="I264" s="5">
        <v>0.0</v>
      </c>
      <c r="J264" s="5">
        <v>0.0</v>
      </c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ht="12.75" customHeight="1">
      <c r="A265" s="2" t="str">
        <f>HYPERLINK("https://drive.google.com/file/d/1TBx2_zu5xREBbmKN98r_7gFw10qs1xcZ/view", "ISLE_SESS0012_BLOCKD01_33_sprt1")</f>
        <v>ISLE_SESS0012_BLOCKD01_33_sprt1</v>
      </c>
      <c r="B265" s="1" t="s">
        <v>28</v>
      </c>
      <c r="C265" s="5">
        <v>0.0</v>
      </c>
      <c r="D265" s="5">
        <v>0.0</v>
      </c>
      <c r="E265" s="5">
        <v>0.0</v>
      </c>
      <c r="F265" s="5">
        <v>0.0</v>
      </c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ht="12.75" customHeight="1">
      <c r="A266" s="2" t="str">
        <f>HYPERLINK("https://drive.google.com/file/d/1LD5kxd3ZIm5Br7dRq7jlqUwUTSix7zD9/view", "ISLE_SESS0012_BLOCKD01_34_sprt1")</f>
        <v>ISLE_SESS0012_BLOCKD01_34_sprt1</v>
      </c>
      <c r="B266" s="1" t="s">
        <v>29</v>
      </c>
      <c r="C266" s="5">
        <v>0.0</v>
      </c>
      <c r="D266" s="5">
        <v>1.0</v>
      </c>
      <c r="E266" s="5">
        <v>0.0</v>
      </c>
      <c r="F266" s="5">
        <v>1.0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ht="12.75" customHeight="1">
      <c r="A267" s="2" t="str">
        <f>HYPERLINK("https://drive.google.com/file/d/1ZoyOUUqF-HpLhvTWryTAr_NKP0oaACjv/view", "ISLE_SESS0012_BLOCKD01_35_sprt1")</f>
        <v>ISLE_SESS0012_BLOCKD01_35_sprt1</v>
      </c>
      <c r="B267" s="1" t="s">
        <v>30</v>
      </c>
      <c r="C267" s="5">
        <v>0.0</v>
      </c>
      <c r="D267" s="5">
        <v>1.0</v>
      </c>
      <c r="E267" s="5">
        <v>0.0</v>
      </c>
      <c r="F267" s="5">
        <v>0.0</v>
      </c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ht="12.75" customHeight="1">
      <c r="A268" s="2" t="str">
        <f>HYPERLINK("https://drive.google.com/file/d/1aosUy4LMv1WVog28nIJeFreCAqbfMXQA/view", "ISLE_SESS0012_BLOCKD01_37_sprt1")</f>
        <v>ISLE_SESS0012_BLOCKD01_37_sprt1</v>
      </c>
      <c r="B268" s="1" t="s">
        <v>31</v>
      </c>
      <c r="C268" s="5">
        <v>0.0</v>
      </c>
      <c r="D268" s="5">
        <v>0.0</v>
      </c>
      <c r="E268" s="5">
        <v>0.0</v>
      </c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ht="12.75" customHeight="1">
      <c r="A269" s="2" t="str">
        <f>HYPERLINK("https://drive.google.com/file/d/1TCgs-lnp7v7by6rnSSG9mhKQ5plNIQ_m/view", "ISLE_SESS0012_BLOCKD01_38_sprt1")</f>
        <v>ISLE_SESS0012_BLOCKD01_38_sprt1</v>
      </c>
      <c r="B269" s="1" t="s">
        <v>32</v>
      </c>
      <c r="C269" s="5">
        <v>0.0</v>
      </c>
      <c r="D269" s="5">
        <v>0.0</v>
      </c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ht="12.75" customHeight="1">
      <c r="A270" s="2" t="str">
        <f>HYPERLINK("https://drive.google.com/file/d/1gCXBiWKhgMKWWjrDATVi1xY0C6lsiRTN/view", "ISLE_SESS0012_BLOCKD01_41_sprt1")</f>
        <v>ISLE_SESS0012_BLOCKD01_41_sprt1</v>
      </c>
      <c r="B270" s="1" t="s">
        <v>151</v>
      </c>
      <c r="C270" s="5">
        <v>0.0</v>
      </c>
      <c r="D270" s="5">
        <v>0.0</v>
      </c>
      <c r="E270" s="5">
        <v>1.0</v>
      </c>
      <c r="F270" s="5">
        <v>0.0</v>
      </c>
      <c r="G270" s="5">
        <v>0.0</v>
      </c>
      <c r="H270" s="5">
        <v>1.0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ht="12.75" customHeight="1">
      <c r="A271" s="2" t="str">
        <f>HYPERLINK("https://drive.google.com/file/d/1nZWU6iTAArOic-25HXUgMbmMjyoWD-lB/view", "ISLE_SESS0012_BLOCKD01_43_sprt1")</f>
        <v>ISLE_SESS0012_BLOCKD01_43_sprt1</v>
      </c>
      <c r="B271" s="1" t="s">
        <v>152</v>
      </c>
      <c r="C271" s="5">
        <v>0.0</v>
      </c>
      <c r="D271" s="5">
        <v>0.0</v>
      </c>
      <c r="E271" s="5">
        <v>1.0</v>
      </c>
      <c r="F271" s="5">
        <v>0.0</v>
      </c>
      <c r="G271" s="5">
        <v>0.0</v>
      </c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ht="12.75" customHeight="1">
      <c r="A272" s="2" t="str">
        <f>HYPERLINK("https://drive.google.com/file/d/1aeSTFRdV4uyTU1GxzaTGBNZxHFZKFFSN/view", "ISLE_SESS0012_BLOCKD01_44_sprt1")</f>
        <v>ISLE_SESS0012_BLOCKD01_44_sprt1</v>
      </c>
      <c r="B272" s="1" t="s">
        <v>153</v>
      </c>
      <c r="C272" s="5">
        <v>1.0</v>
      </c>
      <c r="D272" s="5">
        <v>0.0</v>
      </c>
      <c r="E272" s="5">
        <v>0.0</v>
      </c>
      <c r="F272" s="5">
        <v>0.0</v>
      </c>
      <c r="G272" s="5">
        <v>0.0</v>
      </c>
      <c r="H272" s="5">
        <v>0.0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ht="12.75" customHeight="1">
      <c r="A273" s="2" t="str">
        <f>HYPERLINK("https://drive.google.com/file/d/15j_syBMkprASXEeFeNEyHg4SZlrVKBt5/view", "ISLE_SESS0012_BLOCKD01_45_sprt1")</f>
        <v>ISLE_SESS0012_BLOCKD01_45_sprt1</v>
      </c>
      <c r="B273" s="1" t="s">
        <v>154</v>
      </c>
      <c r="C273" s="5">
        <v>1.0</v>
      </c>
      <c r="D273" s="5">
        <v>0.0</v>
      </c>
      <c r="E273" s="5">
        <v>0.0</v>
      </c>
      <c r="F273" s="5">
        <v>0.0</v>
      </c>
      <c r="G273" s="5">
        <v>0.0</v>
      </c>
      <c r="H273" s="5">
        <v>0.0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ht="12.75" customHeight="1">
      <c r="A274" s="2" t="str">
        <f>HYPERLINK("https://drive.google.com/file/d/118x4JJjyE4YDlekfwDa6RMS7Cpw3SafH/view", "ISLE_SESS0012_BLOCKD01_46_sprt1")</f>
        <v>ISLE_SESS0012_BLOCKD01_46_sprt1</v>
      </c>
      <c r="B274" s="1" t="s">
        <v>37</v>
      </c>
      <c r="C274" s="5">
        <v>0.0</v>
      </c>
      <c r="D274" s="5">
        <v>0.0</v>
      </c>
      <c r="E274" s="5">
        <v>1.0</v>
      </c>
      <c r="F274" s="5">
        <v>0.0</v>
      </c>
      <c r="G274" s="5">
        <v>0.0</v>
      </c>
      <c r="H274" s="5">
        <v>0.0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ht="12.75" customHeight="1">
      <c r="A275" s="2" t="str">
        <f>HYPERLINK("https://drive.google.com/file/d/14xV46COE859L7q7dGIBFdBeeJ8ft55g-/view", "ISLE_SESS0012_BLOCKD01_48_sprt1")</f>
        <v>ISLE_SESS0012_BLOCKD01_48_sprt1</v>
      </c>
      <c r="B275" s="1" t="s">
        <v>38</v>
      </c>
      <c r="C275" s="5">
        <v>0.0</v>
      </c>
      <c r="D275" s="5">
        <v>0.0</v>
      </c>
      <c r="E275" s="5">
        <v>1.0</v>
      </c>
      <c r="F275" s="5">
        <v>0.0</v>
      </c>
      <c r="G275" s="5">
        <v>0.0</v>
      </c>
      <c r="H275" s="5">
        <v>1.0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ht="12.75" customHeight="1">
      <c r="A276" s="2" t="str">
        <f>HYPERLINK("https://drive.google.com/file/d/1rRpAv4HzKjtig9g_Qt9qz8V8zxnQLcAd/view", "ISLE_SESS0012_BLOCKD01_49_sprt1")</f>
        <v>ISLE_SESS0012_BLOCKD01_49_sprt1</v>
      </c>
      <c r="B276" s="1" t="s">
        <v>127</v>
      </c>
      <c r="C276" s="5">
        <v>1.0</v>
      </c>
      <c r="D276" s="5">
        <v>0.0</v>
      </c>
      <c r="E276" s="5">
        <v>0.0</v>
      </c>
      <c r="F276" s="5">
        <v>1.0</v>
      </c>
      <c r="G276" s="5">
        <v>0.0</v>
      </c>
      <c r="H276" s="5">
        <v>0.0</v>
      </c>
      <c r="I276" s="5">
        <v>0.0</v>
      </c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ht="12.75" customHeight="1">
      <c r="A277" s="2" t="str">
        <f>HYPERLINK("https://drive.google.com/file/d/13cOC0fbzHiPDbJb1UCRovZ13EVT8tjaB/view", "ISLE_SESS0012_BLOCKD01_50_sprt1")</f>
        <v>ISLE_SESS0012_BLOCKD01_50_sprt1</v>
      </c>
      <c r="B277" s="1" t="s">
        <v>39</v>
      </c>
      <c r="C277" s="5">
        <v>0.0</v>
      </c>
      <c r="D277" s="5">
        <v>0.0</v>
      </c>
      <c r="E277" s="5">
        <v>1.0</v>
      </c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ht="12.75" customHeight="1">
      <c r="A278" s="2" t="str">
        <f>HYPERLINK("https://drive.google.com/file/d/1bhIF85DXK_jfw6qW0stWBv-LjKc2xDV3/view", "ISLE_SESS0012_BLOCKD01_51_sprt1")</f>
        <v>ISLE_SESS0012_BLOCKD01_51_sprt1</v>
      </c>
      <c r="B278" s="1" t="s">
        <v>155</v>
      </c>
      <c r="C278" s="5">
        <v>0.0</v>
      </c>
      <c r="D278" s="5">
        <v>0.0</v>
      </c>
      <c r="E278" s="5">
        <v>0.0</v>
      </c>
      <c r="F278" s="5">
        <v>1.0</v>
      </c>
      <c r="G278" s="5">
        <v>0.0</v>
      </c>
      <c r="H278" s="5">
        <v>0.0</v>
      </c>
      <c r="I278" s="5">
        <v>0.0</v>
      </c>
      <c r="J278" s="5">
        <v>0.0</v>
      </c>
      <c r="K278" s="5">
        <v>1.0</v>
      </c>
      <c r="L278" s="5">
        <v>0.0</v>
      </c>
      <c r="M278" s="5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ht="12.75" customHeight="1">
      <c r="A279" s="2" t="str">
        <f>HYPERLINK("https://drive.google.com/file/d/1-1Z6N9PoYIQornDGkR51dwYMOqQ1JxHL/view", "ISLE_SESS0012_BLOCKD01_52_sprt1")</f>
        <v>ISLE_SESS0012_BLOCKD01_52_sprt1</v>
      </c>
      <c r="B279" s="1" t="s">
        <v>41</v>
      </c>
      <c r="C279" s="5">
        <v>0.0</v>
      </c>
      <c r="D279" s="5">
        <v>0.0</v>
      </c>
      <c r="E279" s="5">
        <v>0.0</v>
      </c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ht="12.75" customHeight="1">
      <c r="A280" s="2" t="str">
        <f>HYPERLINK("https://drive.google.com/file/d/1OSFaqG7k2HhKNHy6qqQsaMi4kGRYEc92/view", "ISLE_SESS0012_BLOCKD01_53_sprt1")</f>
        <v>ISLE_SESS0012_BLOCKD01_53_sprt1</v>
      </c>
      <c r="B280" s="1" t="s">
        <v>156</v>
      </c>
      <c r="C280" s="5">
        <v>0.0</v>
      </c>
      <c r="D280" s="5">
        <v>1.0</v>
      </c>
      <c r="E280" s="5">
        <v>0.0</v>
      </c>
      <c r="F280" s="5">
        <v>0.0</v>
      </c>
      <c r="G280" s="5">
        <v>0.0</v>
      </c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ht="12.75" customHeight="1">
      <c r="A281" s="2" t="str">
        <f>HYPERLINK("https://drive.google.com/file/d/1HaQ7VIP4OrxR_ZyXRtzzn0l9Fl5gQSFq/view", "ISLE_SESS0012_BLOCKD01_55_sprt1")</f>
        <v>ISLE_SESS0012_BLOCKD01_55_sprt1</v>
      </c>
      <c r="B281" s="1" t="s">
        <v>157</v>
      </c>
      <c r="C281" s="5">
        <v>0.0</v>
      </c>
      <c r="D281" s="5">
        <v>0.0</v>
      </c>
      <c r="E281" s="5">
        <v>1.0</v>
      </c>
      <c r="F281" s="5">
        <v>1.0</v>
      </c>
      <c r="G281" s="5">
        <v>0.0</v>
      </c>
      <c r="H281" s="5">
        <v>0.0</v>
      </c>
      <c r="I281" s="5">
        <v>0.0</v>
      </c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ht="12.75" customHeight="1">
      <c r="A282" s="2" t="str">
        <f>HYPERLINK("https://drive.google.com/file/d/1QqjRLmjrqcYfxOUA2jKdopFgH6Tyh9Ud/view", "ISLE_SESS0012_BLOCKD01_56_sprt1")</f>
        <v>ISLE_SESS0012_BLOCKD01_56_sprt1</v>
      </c>
      <c r="B282" s="1" t="s">
        <v>42</v>
      </c>
      <c r="C282" s="5">
        <v>0.0</v>
      </c>
      <c r="D282" s="5">
        <v>1.0</v>
      </c>
      <c r="E282" s="5">
        <v>0.0</v>
      </c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ht="12.75" customHeight="1">
      <c r="A283" s="2" t="str">
        <f>HYPERLINK("https://drive.google.com/file/d/1rz41zaXK76S276zt6tE0ObRQO2KAVdAV/view", "ISLE_SESS0012_BLOCKD01_57_sprt1")</f>
        <v>ISLE_SESS0012_BLOCKD01_57_sprt1</v>
      </c>
      <c r="B283" s="1" t="s">
        <v>158</v>
      </c>
      <c r="C283" s="5">
        <v>0.0</v>
      </c>
      <c r="D283" s="5">
        <v>0.0</v>
      </c>
      <c r="E283" s="5">
        <v>0.0</v>
      </c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ht="12.75" customHeight="1">
      <c r="A284" s="2" t="str">
        <f>HYPERLINK("https://drive.google.com/file/d/1axtVeY_OUr88YdoSWTLu2CLfMf6aIiWG/view", "ISLE_SESS0012_BLOCKD01_58_sprt1")</f>
        <v>ISLE_SESS0012_BLOCKD01_58_sprt1</v>
      </c>
      <c r="B284" s="1" t="s">
        <v>43</v>
      </c>
      <c r="C284" s="5">
        <v>0.0</v>
      </c>
      <c r="D284" s="5">
        <v>0.0</v>
      </c>
      <c r="E284" s="5">
        <v>0.0</v>
      </c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ht="12.75" customHeight="1">
      <c r="A285" s="2" t="str">
        <f>HYPERLINK("https://drive.google.com/file/d/1RjRnVJ2rggq68GN5NeH_ytzm7anWB34H/view", "ISLE_SESS0012_BLOCKD01_59_sprt1")</f>
        <v>ISLE_SESS0012_BLOCKD01_59_sprt1</v>
      </c>
      <c r="B285" s="1" t="s">
        <v>44</v>
      </c>
      <c r="C285" s="5">
        <v>0.0</v>
      </c>
      <c r="D285" s="5">
        <v>0.0</v>
      </c>
      <c r="E285" s="5">
        <v>0.0</v>
      </c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ht="12.75" customHeight="1">
      <c r="A286" s="2" t="str">
        <f>HYPERLINK("https://drive.google.com/file/d/1g_dgEbpbvW5l8uun79S1GxSYtKSHtxUF/view", "ISLE_SESS0012_BLOCKD01_61_sprt1")</f>
        <v>ISLE_SESS0012_BLOCKD01_61_sprt1</v>
      </c>
      <c r="B286" s="1" t="s">
        <v>46</v>
      </c>
      <c r="C286" s="5">
        <v>0.0</v>
      </c>
      <c r="D286" s="5">
        <v>0.0</v>
      </c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ht="12.75" customHeight="1">
      <c r="A287" s="2" t="str">
        <f>HYPERLINK("https://drive.google.com/file/d/1EzlA4zOVCOmnI438gt76NLs9BdOsPbGX/view", "ISLE_SESS0012_BLOCKD01_62_sprt1")</f>
        <v>ISLE_SESS0012_BLOCKD01_62_sprt1</v>
      </c>
      <c r="B287" s="1" t="s">
        <v>47</v>
      </c>
      <c r="C287" s="5">
        <v>0.0</v>
      </c>
      <c r="D287" s="5">
        <v>0.0</v>
      </c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ht="12.75" customHeight="1">
      <c r="A288" s="2" t="str">
        <f>HYPERLINK("https://drive.google.com/file/d/1f2r30cmCAPRXrc_RIi0n0FaUWkNyzkch/view", "ISLE_SESS0012_BLOCKD01_63_sprt1")</f>
        <v>ISLE_SESS0012_BLOCKD01_63_sprt1</v>
      </c>
      <c r="B288" s="1" t="s">
        <v>48</v>
      </c>
      <c r="C288" s="5">
        <v>0.0</v>
      </c>
      <c r="D288" s="5">
        <v>0.0</v>
      </c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ht="12.75" customHeight="1">
      <c r="A289" s="2" t="str">
        <f>HYPERLINK("https://drive.google.com/file/d/1Mn2XdJsRrXVuFdicV7VxkpIWnx-QeSU5/view", "ISLE_SESS0012_BLOCKD01_64_sprt1")</f>
        <v>ISLE_SESS0012_BLOCKD01_64_sprt1</v>
      </c>
      <c r="B289" s="1" t="s">
        <v>49</v>
      </c>
      <c r="C289" s="5">
        <v>0.0</v>
      </c>
      <c r="D289" s="5">
        <v>0.0</v>
      </c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ht="12.75" customHeight="1">
      <c r="A290" s="2" t="str">
        <f>HYPERLINK("https://drive.google.com/file/d/1zg4ABdSpFHbLKYs5YlmDftL4825HYXsM/view", "ISLE_SESS0012_BLOCKD01_65_sprt1")</f>
        <v>ISLE_SESS0012_BLOCKD01_65_sprt1</v>
      </c>
      <c r="B290" s="1" t="s">
        <v>50</v>
      </c>
      <c r="C290" s="5">
        <v>0.0</v>
      </c>
      <c r="D290" s="5">
        <v>1.0</v>
      </c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ht="12.75" customHeight="1">
      <c r="A291" s="2" t="str">
        <f>HYPERLINK("https://drive.google.com/file/d/13Ux3AGHgcsfQllwjcuArNCtDMEj3CqXE/view", "ISLE_SESS0012_BLOCKD01_66_sprt1")</f>
        <v>ISLE_SESS0012_BLOCKD01_66_sprt1</v>
      </c>
      <c r="B291" s="1" t="s">
        <v>51</v>
      </c>
      <c r="C291" s="5">
        <v>0.0</v>
      </c>
      <c r="D291" s="5">
        <v>1.0</v>
      </c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ht="12.75" customHeight="1">
      <c r="A292" s="2" t="str">
        <f>HYPERLINK("https://drive.google.com/file/d/1haexfRqqwhX2Y4Tg_vQSI2kT1LenxLnL/view", "ISLE_SESS0012_BLOCKD01_67_sprt1")</f>
        <v>ISLE_SESS0012_BLOCKD01_67_sprt1</v>
      </c>
      <c r="B292" s="1" t="s">
        <v>49</v>
      </c>
      <c r="C292" s="5">
        <v>0.0</v>
      </c>
      <c r="D292" s="5">
        <v>1.0</v>
      </c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ht="12.75" customHeight="1">
      <c r="A293" s="2" t="str">
        <f>HYPERLINK("https://drive.google.com/file/d/15FY5bycqLe3yL3qPm3wHqucmJUy1gQWM/view", "ISLE_SESS0012_BLOCKD01_68_sprt1")</f>
        <v>ISLE_SESS0012_BLOCKD01_68_sprt1</v>
      </c>
      <c r="B293" s="1" t="s">
        <v>53</v>
      </c>
      <c r="C293" s="5">
        <v>0.0</v>
      </c>
      <c r="D293" s="5">
        <v>1.0</v>
      </c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ht="12.75" customHeight="1">
      <c r="A294" s="2" t="str">
        <f>HYPERLINK("https://drive.google.com/file/d/1nJPYsiDcaEHO8pi7M6HckwrbD3tg51L-/view", "ISLE_SESS0012_BLOCKD01_69_sprt1")</f>
        <v>ISLE_SESS0012_BLOCKD01_69_sprt1</v>
      </c>
      <c r="B294" s="1" t="s">
        <v>54</v>
      </c>
      <c r="C294" s="5">
        <v>0.0</v>
      </c>
      <c r="D294" s="5">
        <v>1.0</v>
      </c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ht="12.75" customHeight="1">
      <c r="A295" s="2" t="str">
        <f>HYPERLINK("https://drive.google.com/file/d/1kHIXDK8mUtCo534aO9Bc5AwTH61cB6g4/view", "ISLE_SESS0012_BLOCKD01_70_sprt1")</f>
        <v>ISLE_SESS0012_BLOCKD01_70_sprt1</v>
      </c>
      <c r="B295" s="1" t="s">
        <v>159</v>
      </c>
      <c r="C295" s="5">
        <v>0.0</v>
      </c>
      <c r="D295" s="5">
        <v>1.0</v>
      </c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ht="12.75" customHeight="1">
      <c r="A296" s="2" t="str">
        <f>HYPERLINK("https://drive.google.com/file/d/1-migr6Fdnb9IQ8SruYtVvPDBFnL3Vt7r/view", "ISLE_SESS0012_BLOCKD01_71_sprt1")</f>
        <v>ISLE_SESS0012_BLOCKD01_71_sprt1</v>
      </c>
      <c r="B296" s="1" t="s">
        <v>160</v>
      </c>
      <c r="C296" s="5">
        <v>0.0</v>
      </c>
      <c r="D296" s="5">
        <v>1.0</v>
      </c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ht="12.75" customHeight="1">
      <c r="A297" s="2" t="str">
        <f>HYPERLINK("https://drive.google.com/file/d/1_QsGQUpxTXZ5WrW95yUVsVvf_cG9i4XC/view", "ISLE_SESS0012_BLOCKD01_72_sprt1")</f>
        <v>ISLE_SESS0012_BLOCKD01_72_sprt1</v>
      </c>
      <c r="B297" s="1" t="s">
        <v>57</v>
      </c>
      <c r="C297" s="5">
        <v>0.0</v>
      </c>
      <c r="D297" s="5">
        <v>0.0</v>
      </c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ht="12.75" customHeight="1">
      <c r="A298" s="2" t="str">
        <f>HYPERLINK("https://drive.google.com/file/d/1CLd9qw_4vKlyglvCcXj5e3FNYKn-mRj-/view", "ISLE_SESS0012_BLOCKD01_73_sprt1")</f>
        <v>ISLE_SESS0012_BLOCKD01_73_sprt1</v>
      </c>
      <c r="B298" s="1" t="s">
        <v>58</v>
      </c>
      <c r="C298" s="5">
        <v>0.0</v>
      </c>
      <c r="D298" s="5">
        <v>0.0</v>
      </c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ht="12.75" customHeight="1">
      <c r="A299" s="2" t="str">
        <f>HYPERLINK("https://drive.google.com/file/d/1f5ud7aCsgKGgqmV8i-1kQFt8q2ObEHkp/view", "ISLE_SESS0012_BLOCKD01_74_sprt1")</f>
        <v>ISLE_SESS0012_BLOCKD01_74_sprt1</v>
      </c>
      <c r="B299" s="1" t="s">
        <v>59</v>
      </c>
      <c r="C299" s="5">
        <v>0.0</v>
      </c>
      <c r="D299" s="5">
        <v>1.0</v>
      </c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ht="12.75" customHeight="1">
      <c r="A300" s="2" t="str">
        <f>HYPERLINK("https://drive.google.com/file/d/1MQV6eqCKJi9vTJ_ro3nUyc8y167uJtnf/view", "ISLE_SESS0012_BLOCKD01_75_sprt1")</f>
        <v>ISLE_SESS0012_BLOCKD01_75_sprt1</v>
      </c>
      <c r="B300" s="1" t="s">
        <v>60</v>
      </c>
      <c r="C300" s="5">
        <v>1.0</v>
      </c>
      <c r="D300" s="5">
        <v>0.0</v>
      </c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ht="12.75" customHeight="1">
      <c r="A301" s="2" t="str">
        <f>HYPERLINK("https://drive.google.com/file/d/1renkWwtHczm2Ml36BuIT_nPkwXdeTRRY/view", "ISLE_SESS0012_BLOCKD01_76_sprt1")</f>
        <v>ISLE_SESS0012_BLOCKD01_76_sprt1</v>
      </c>
      <c r="B301" s="1" t="s">
        <v>61</v>
      </c>
      <c r="C301" s="5">
        <v>0.0</v>
      </c>
      <c r="D301" s="5">
        <v>1.0</v>
      </c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ht="12.75" customHeight="1">
      <c r="A302" s="2" t="str">
        <f>HYPERLINK("https://drive.google.com/file/d/1FvKGrnPJTU4ljX9epIiuT5OLJux42o4z/view", "ISLE_SESS0012_BLOCKD01_77_sprt1")</f>
        <v>ISLE_SESS0012_BLOCKD01_77_sprt1</v>
      </c>
      <c r="B302" s="1" t="s">
        <v>62</v>
      </c>
      <c r="C302" s="5">
        <v>0.0</v>
      </c>
      <c r="D302" s="5">
        <v>0.0</v>
      </c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ht="12.75" customHeight="1">
      <c r="A303" s="2" t="str">
        <f>HYPERLINK("https://drive.google.com/file/d/13eij6lIb0Sh3g5LvALqgk1aqo4vuI9yD/view", "ISLE_SESS0012_BLOCKD01_79_sprt1")</f>
        <v>ISLE_SESS0012_BLOCKD01_79_sprt1</v>
      </c>
      <c r="B303" s="1" t="s">
        <v>161</v>
      </c>
      <c r="C303" s="5">
        <v>0.0</v>
      </c>
      <c r="D303" s="5">
        <v>1.0</v>
      </c>
      <c r="E303" s="5">
        <v>1.0</v>
      </c>
      <c r="F303" s="5">
        <v>0.0</v>
      </c>
      <c r="G303" s="5">
        <v>0.0</v>
      </c>
      <c r="H303" s="5">
        <v>0.0</v>
      </c>
      <c r="I303" s="5">
        <v>1.0</v>
      </c>
      <c r="J303" s="5">
        <v>1.0</v>
      </c>
      <c r="K303" s="5">
        <v>0.0</v>
      </c>
      <c r="L303" s="5">
        <v>0.0</v>
      </c>
      <c r="M303" s="5">
        <v>0.0</v>
      </c>
      <c r="N303" s="5">
        <v>1.0</v>
      </c>
      <c r="O303" s="5">
        <v>0.0</v>
      </c>
      <c r="P303" s="5"/>
      <c r="Q303" s="5"/>
      <c r="R303" s="5"/>
      <c r="S303" s="5"/>
      <c r="T303" s="3"/>
      <c r="U303" s="3"/>
      <c r="V303" s="3"/>
      <c r="W303" s="3"/>
      <c r="X303" s="3"/>
    </row>
    <row r="304" ht="12.75" customHeight="1">
      <c r="A304" s="2" t="str">
        <f>HYPERLINK("https://drive.google.com/file/d/1HNaBwWPz6P-7FuRplzZwtH0g6Qtuvl0A/view", "ISLE_SESS0012_BLOCKD01_80_sprt1")</f>
        <v>ISLE_SESS0012_BLOCKD01_80_sprt1</v>
      </c>
      <c r="B304" s="1" t="s">
        <v>162</v>
      </c>
      <c r="C304" s="5">
        <v>0.0</v>
      </c>
      <c r="D304" s="5">
        <v>0.0</v>
      </c>
      <c r="E304" s="5">
        <v>0.0</v>
      </c>
      <c r="F304" s="5">
        <v>1.0</v>
      </c>
      <c r="G304" s="5">
        <v>1.0</v>
      </c>
      <c r="H304" s="5">
        <v>0.0</v>
      </c>
      <c r="I304" s="5">
        <v>0.0</v>
      </c>
      <c r="J304" s="5">
        <v>0.0</v>
      </c>
      <c r="K304" s="5">
        <v>1.0</v>
      </c>
      <c r="L304" s="5"/>
      <c r="M304" s="5"/>
      <c r="N304" s="5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ht="12.75" customHeight="1">
      <c r="A305" s="2" t="str">
        <f>HYPERLINK("https://drive.google.com/file/d/1r9WkvCUd6Qv7ix0rlfuiI5BaDPPeSUjB/view", "ISLE_SESS0012_BLOCKD01_81_sprt1")</f>
        <v>ISLE_SESS0012_BLOCKD01_81_sprt1</v>
      </c>
      <c r="B305" s="1" t="s">
        <v>163</v>
      </c>
      <c r="C305" s="5">
        <v>0.0</v>
      </c>
      <c r="D305" s="5">
        <v>0.0</v>
      </c>
      <c r="E305" s="5">
        <v>0.0</v>
      </c>
      <c r="F305" s="5">
        <v>0.0</v>
      </c>
      <c r="G305" s="5">
        <v>1.0</v>
      </c>
      <c r="H305" s="5">
        <v>0.0</v>
      </c>
      <c r="I305" s="5">
        <v>0.0</v>
      </c>
      <c r="J305" s="5">
        <v>1.0</v>
      </c>
      <c r="K305" s="5">
        <v>1.0</v>
      </c>
      <c r="L305" s="5"/>
      <c r="M305" s="5"/>
      <c r="N305" s="5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ht="12.75" customHeight="1">
      <c r="A306" s="2" t="str">
        <f>HYPERLINK("https://drive.google.com/file/d/1wy9wHhmXQ2HohwtGWLaBsrN38PQRRLj9/view", "ISLE_SESS0012_BLOCKE_01_sprt1")</f>
        <v>ISLE_SESS0012_BLOCKE_01_sprt1</v>
      </c>
      <c r="B306" s="1" t="s">
        <v>133</v>
      </c>
      <c r="C306" s="5">
        <v>0.0</v>
      </c>
      <c r="D306" s="5">
        <v>0.0</v>
      </c>
      <c r="E306" s="5">
        <v>0.0</v>
      </c>
      <c r="F306" s="5">
        <v>0.0</v>
      </c>
      <c r="G306" s="5">
        <v>1.0</v>
      </c>
      <c r="H306" s="5">
        <v>1.0</v>
      </c>
      <c r="I306" s="5">
        <v>0.0</v>
      </c>
      <c r="J306" s="5">
        <v>0.0</v>
      </c>
      <c r="K306" s="5">
        <v>0.0</v>
      </c>
      <c r="L306" s="5"/>
      <c r="M306" s="5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ht="12.75" customHeight="1">
      <c r="A307" s="2" t="str">
        <f>HYPERLINK("https://drive.google.com/file/d/1T9w2n_-JH73oPcAC4DMj0Cs8a1qyFfcO/view", "ISLE_SESS0012_BLOCKE_02_sprt1")</f>
        <v>ISLE_SESS0012_BLOCKE_02_sprt1</v>
      </c>
      <c r="B307" s="1" t="s">
        <v>65</v>
      </c>
      <c r="C307" s="5">
        <v>0.0</v>
      </c>
      <c r="D307" s="5">
        <v>1.0</v>
      </c>
      <c r="E307" s="5">
        <v>0.0</v>
      </c>
      <c r="F307" s="5">
        <v>1.0</v>
      </c>
      <c r="G307" s="5">
        <v>0.0</v>
      </c>
      <c r="H307" s="5">
        <v>0.0</v>
      </c>
      <c r="I307" s="5">
        <v>0.0</v>
      </c>
      <c r="J307" s="5">
        <v>0.0</v>
      </c>
      <c r="K307" s="5"/>
      <c r="L307" s="5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ht="12.75" customHeight="1">
      <c r="A308" s="2" t="str">
        <f>HYPERLINK("https://drive.google.com/file/d/10tepomKdfdVudMHXMjSNT5OUG9nIncpo/view", "ISLE_SESS0012_BLOCKE_03_sprt1")</f>
        <v>ISLE_SESS0012_BLOCKE_03_sprt1</v>
      </c>
      <c r="B308" s="1" t="s">
        <v>66</v>
      </c>
      <c r="C308" s="5">
        <v>0.0</v>
      </c>
      <c r="D308" s="5">
        <v>0.0</v>
      </c>
      <c r="E308" s="5">
        <v>1.0</v>
      </c>
      <c r="F308" s="5">
        <v>0.0</v>
      </c>
      <c r="G308" s="5">
        <v>0.0</v>
      </c>
      <c r="H308" s="5">
        <v>1.0</v>
      </c>
      <c r="I308" s="5">
        <v>0.0</v>
      </c>
      <c r="J308" s="5"/>
      <c r="K308" s="5"/>
      <c r="L308" s="5"/>
      <c r="M308" s="5"/>
      <c r="N308" s="5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ht="12.75" customHeight="1">
      <c r="A309" s="2" t="str">
        <f>HYPERLINK("https://drive.google.com/file/d/1K1H9i8pqIUsVx8xa5yvM_dPuNrOP7ifl/view", "ISLE_SESS0012_BLOCKE_06_sprt1")</f>
        <v>ISLE_SESS0012_BLOCKE_06_sprt1</v>
      </c>
      <c r="B309" s="1" t="s">
        <v>69</v>
      </c>
      <c r="C309" s="5">
        <v>1.0</v>
      </c>
      <c r="D309" s="5">
        <v>1.0</v>
      </c>
      <c r="E309" s="5">
        <v>0.0</v>
      </c>
      <c r="F309" s="5">
        <v>0.0</v>
      </c>
      <c r="G309" s="5">
        <v>1.0</v>
      </c>
      <c r="H309" s="5">
        <v>0.0</v>
      </c>
      <c r="I309" s="5"/>
      <c r="J309" s="5"/>
      <c r="K309" s="5"/>
      <c r="L309" s="5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ht="12.75" customHeight="1">
      <c r="A310" s="2" t="str">
        <f>HYPERLINK("https://drive.google.com/file/d/1DDMuw5O3Uzu35FCeKYoREWu-EcCBCM8d/view", "ISLE_SESS0012_BLOCKE_08_sprt1")</f>
        <v>ISLE_SESS0012_BLOCKE_08_sprt1</v>
      </c>
      <c r="B310" s="1" t="s">
        <v>70</v>
      </c>
      <c r="C310" s="5">
        <v>0.0</v>
      </c>
      <c r="D310" s="5">
        <v>0.0</v>
      </c>
      <c r="E310" s="5">
        <v>1.0</v>
      </c>
      <c r="F310" s="5">
        <v>0.0</v>
      </c>
      <c r="G310" s="5">
        <v>0.0</v>
      </c>
      <c r="H310" s="5">
        <v>1.0</v>
      </c>
      <c r="I310" s="5">
        <v>0.0</v>
      </c>
      <c r="J310" s="5"/>
      <c r="K310" s="5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ht="12.75" customHeight="1">
      <c r="A311" s="2" t="str">
        <f>HYPERLINK("https://drive.google.com/file/d/1x-wRYlBOaa0KwgIhfC9GofXc9F7l3VBF/view", "ISLE_SESS0012_BLOCKE_09_sprt1")</f>
        <v>ISLE_SESS0012_BLOCKE_09_sprt1</v>
      </c>
      <c r="B311" s="1" t="s">
        <v>71</v>
      </c>
      <c r="C311" s="5">
        <v>0.0</v>
      </c>
      <c r="D311" s="5">
        <v>1.0</v>
      </c>
      <c r="E311" s="5">
        <v>1.0</v>
      </c>
      <c r="F311" s="5">
        <v>0.0</v>
      </c>
      <c r="G311" s="5">
        <v>0.0</v>
      </c>
      <c r="H311" s="5">
        <v>1.0</v>
      </c>
      <c r="I311" s="5"/>
      <c r="J311" s="5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ht="12.75" customHeight="1">
      <c r="A312" s="2" t="str">
        <f>HYPERLINK("https://drive.google.com/file/d/1ka6zCdAhBKm6xOk8WCAWAzBPty9udBIw/view", "ISLE_SESS0012_BLOCKE_10_sprt1")</f>
        <v>ISLE_SESS0012_BLOCKE_10_sprt1</v>
      </c>
      <c r="B312" s="1" t="s">
        <v>72</v>
      </c>
      <c r="C312" s="5">
        <v>0.0</v>
      </c>
      <c r="D312" s="5">
        <v>1.0</v>
      </c>
      <c r="E312" s="5">
        <v>0.0</v>
      </c>
      <c r="F312" s="5">
        <v>1.0</v>
      </c>
      <c r="G312" s="5">
        <v>1.0</v>
      </c>
      <c r="H312" s="5">
        <v>0.0</v>
      </c>
      <c r="I312" s="5">
        <v>0.0</v>
      </c>
      <c r="J312" s="5"/>
      <c r="K312" s="5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ht="12.75" customHeight="1">
      <c r="A313" s="2" t="str">
        <f>HYPERLINK("https://drive.google.com/file/d/10ew1K5RW6UwVlV3qDs4WIY-f4tAyWRyG/view", "ISLE_SESS0012_BLOCKE_12_sprt1")</f>
        <v>ISLE_SESS0012_BLOCKE_12_sprt1</v>
      </c>
      <c r="B313" s="1" t="s">
        <v>164</v>
      </c>
      <c r="C313" s="5">
        <v>0.0</v>
      </c>
      <c r="D313" s="5">
        <v>0.0</v>
      </c>
      <c r="E313" s="5">
        <v>0.0</v>
      </c>
      <c r="F313" s="5">
        <v>0.0</v>
      </c>
      <c r="G313" s="5">
        <v>1.0</v>
      </c>
      <c r="H313" s="5">
        <v>0.0</v>
      </c>
      <c r="I313" s="5">
        <v>0.0</v>
      </c>
      <c r="J313" s="5">
        <v>0.0</v>
      </c>
      <c r="K313" s="5">
        <v>0.0</v>
      </c>
      <c r="L313" s="5"/>
      <c r="M313" s="5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ht="12.75" customHeight="1">
      <c r="A314" s="2" t="str">
        <f>HYPERLINK("https://drive.google.com/file/d/1LHq53CLslAsYvUkMnydpsqYVIDsahNoY/view", "ISLE_SESS0012_BLOCKE_13_sprt1")</f>
        <v>ISLE_SESS0012_BLOCKE_13_sprt1</v>
      </c>
      <c r="B314" s="1" t="s">
        <v>165</v>
      </c>
      <c r="C314" s="5">
        <v>0.0</v>
      </c>
      <c r="D314" s="5">
        <v>1.0</v>
      </c>
      <c r="E314" s="5">
        <v>0.0</v>
      </c>
      <c r="F314" s="5">
        <v>0.0</v>
      </c>
      <c r="G314" s="5">
        <v>0.0</v>
      </c>
      <c r="H314" s="5">
        <v>1.0</v>
      </c>
      <c r="I314" s="5">
        <v>0.0</v>
      </c>
      <c r="J314" s="5">
        <v>0.0</v>
      </c>
      <c r="K314" s="5">
        <v>0.0</v>
      </c>
      <c r="L314" s="5">
        <v>1.0</v>
      </c>
      <c r="M314" s="5"/>
      <c r="N314" s="5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ht="12.75" customHeight="1">
      <c r="A315" s="2" t="str">
        <f>HYPERLINK("https://drive.google.com/file/d/1Aihf18Z_0KgITL_q9T6NKLepliemvQB-/view", "ISLE_SESS0012_BLOCKE_14_sprt1")</f>
        <v>ISLE_SESS0012_BLOCKE_14_sprt1</v>
      </c>
      <c r="B315" s="1" t="s">
        <v>166</v>
      </c>
      <c r="C315" s="5">
        <v>0.0</v>
      </c>
      <c r="D315" s="5">
        <v>0.0</v>
      </c>
      <c r="E315" s="5">
        <v>1.0</v>
      </c>
      <c r="F315" s="5">
        <v>0.0</v>
      </c>
      <c r="G315" s="5">
        <v>0.0</v>
      </c>
      <c r="H315" s="5">
        <v>0.0</v>
      </c>
      <c r="I315" s="5">
        <v>0.0</v>
      </c>
      <c r="J315" s="5">
        <v>0.0</v>
      </c>
      <c r="K315" s="5">
        <v>0.0</v>
      </c>
      <c r="L315" s="5">
        <v>1.0</v>
      </c>
      <c r="M315" s="5">
        <v>0.0</v>
      </c>
      <c r="N315" s="5"/>
      <c r="O315" s="5"/>
      <c r="P315" s="3"/>
      <c r="Q315" s="3"/>
      <c r="R315" s="3"/>
      <c r="S315" s="3"/>
      <c r="T315" s="3"/>
      <c r="U315" s="3"/>
      <c r="V315" s="3"/>
      <c r="W315" s="3"/>
      <c r="X315" s="3"/>
    </row>
    <row r="316" ht="12.75" customHeight="1">
      <c r="A316" s="2" t="str">
        <f>HYPERLINK("https://drive.google.com/file/d/1ZHknsIznNaehqylZlxVZm-19sF1C-Y9n/view", "ISLE_SESS0012_BLOCKE_16_sprt1")</f>
        <v>ISLE_SESS0012_BLOCKE_16_sprt1</v>
      </c>
      <c r="B316" s="1" t="s">
        <v>76</v>
      </c>
      <c r="C316" s="5">
        <v>0.0</v>
      </c>
      <c r="D316" s="5">
        <v>0.0</v>
      </c>
      <c r="E316" s="5">
        <v>0.0</v>
      </c>
      <c r="F316" s="5">
        <v>1.0</v>
      </c>
      <c r="G316" s="5">
        <v>0.0</v>
      </c>
      <c r="H316" s="5">
        <v>0.0</v>
      </c>
      <c r="I316" s="5">
        <v>0.0</v>
      </c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ht="12.75" customHeight="1">
      <c r="A317" s="2" t="str">
        <f>HYPERLINK("https://drive.google.com/file/d/1yPtTrVK0Rh4W7FLw3Tb6Wy8BJuSEiSvC/view", "ISLE_SESS0012_BLOCKE_18_sprt1")</f>
        <v>ISLE_SESS0012_BLOCKE_18_sprt1</v>
      </c>
      <c r="B317" s="1" t="s">
        <v>136</v>
      </c>
      <c r="C317" s="5">
        <v>0.0</v>
      </c>
      <c r="D317" s="5">
        <v>0.0</v>
      </c>
      <c r="E317" s="5">
        <v>0.0</v>
      </c>
      <c r="F317" s="5">
        <v>1.0</v>
      </c>
      <c r="G317" s="5">
        <v>0.0</v>
      </c>
      <c r="H317" s="5">
        <v>0.0</v>
      </c>
      <c r="I317" s="5">
        <v>0.0</v>
      </c>
      <c r="J317" s="5">
        <v>0.0</v>
      </c>
      <c r="K317" s="5"/>
      <c r="L317" s="5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ht="12.75" customHeight="1">
      <c r="A318" s="2" t="str">
        <f>HYPERLINK("https://drive.google.com/file/d/1AJ4KryexT-THbqOdUFuUnecsSYKckUwG/view", "ISLE_SESS0012_BLOCKE_20_sprt1")</f>
        <v>ISLE_SESS0012_BLOCKE_20_sprt1</v>
      </c>
      <c r="B318" s="1" t="s">
        <v>78</v>
      </c>
      <c r="C318" s="5">
        <v>0.0</v>
      </c>
      <c r="D318" s="5">
        <v>0.0</v>
      </c>
      <c r="E318" s="5">
        <v>1.0</v>
      </c>
      <c r="F318" s="5">
        <v>1.0</v>
      </c>
      <c r="G318" s="5">
        <v>0.0</v>
      </c>
      <c r="H318" s="5">
        <v>0.0</v>
      </c>
      <c r="I318" s="5">
        <v>0.0</v>
      </c>
      <c r="J318" s="5"/>
      <c r="K318" s="5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ht="12.75" customHeight="1">
      <c r="A319" s="2" t="str">
        <f>HYPERLINK("https://drive.google.com/file/d/131vxFbR4V7PpsgV6v52eXmQ_9nOIECVn/view", "ISLE_SESS0012_BLOCKE_21_sprt1")</f>
        <v>ISLE_SESS0012_BLOCKE_21_sprt1</v>
      </c>
      <c r="B319" s="1" t="s">
        <v>79</v>
      </c>
      <c r="C319" s="5">
        <v>0.0</v>
      </c>
      <c r="D319" s="5">
        <v>0.0</v>
      </c>
      <c r="E319" s="5">
        <v>1.0</v>
      </c>
      <c r="F319" s="5">
        <v>0.0</v>
      </c>
      <c r="G319" s="5">
        <v>1.0</v>
      </c>
      <c r="H319" s="5">
        <v>0.0</v>
      </c>
      <c r="I319" s="5">
        <v>0.0</v>
      </c>
      <c r="J319" s="5"/>
      <c r="K319" s="5"/>
      <c r="L319" s="5"/>
      <c r="M319" s="5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ht="12.75" customHeight="1">
      <c r="A320" s="2" t="str">
        <f>HYPERLINK("https://drive.google.com/file/d/1070fvBCD4VvGDUB6w2TjC4MYDopwZIHq/view", "ISLE_SESS0012_BLOCKE_23_sprt1")</f>
        <v>ISLE_SESS0012_BLOCKE_23_sprt1</v>
      </c>
      <c r="B320" s="1" t="s">
        <v>80</v>
      </c>
      <c r="C320" s="5">
        <v>0.0</v>
      </c>
      <c r="D320" s="5">
        <v>0.0</v>
      </c>
      <c r="E320" s="5">
        <v>1.0</v>
      </c>
      <c r="F320" s="5">
        <v>0.0</v>
      </c>
      <c r="G320" s="5">
        <v>1.0</v>
      </c>
      <c r="H320" s="5">
        <v>0.0</v>
      </c>
      <c r="I320" s="5"/>
      <c r="J320" s="5"/>
      <c r="K320" s="5"/>
      <c r="L320" s="5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ht="12.75" customHeight="1">
      <c r="A321" s="2" t="str">
        <f>HYPERLINK("https://drive.google.com/file/d/1tfYrwe43iwWFpj9ytV1LviRDAXIVpWvs/view", "ISLE_SESS0012_BLOCKE_24_sprt1")</f>
        <v>ISLE_SESS0012_BLOCKE_24_sprt1</v>
      </c>
      <c r="B321" s="1" t="s">
        <v>167</v>
      </c>
      <c r="C321" s="5">
        <v>0.0</v>
      </c>
      <c r="D321" s="5">
        <v>0.0</v>
      </c>
      <c r="E321" s="5">
        <v>0.0</v>
      </c>
      <c r="F321" s="5">
        <v>0.0</v>
      </c>
      <c r="G321" s="5">
        <v>1.0</v>
      </c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ht="12.75" customHeight="1">
      <c r="A322" s="2" t="str">
        <f>HYPERLINK("https://drive.google.com/file/d/1NCyveT9l-bY_v-321S9ZDveskZisZlw3/view", "ISLE_SESS0012_BLOCKE_25_sprt1")</f>
        <v>ISLE_SESS0012_BLOCKE_25_sprt1</v>
      </c>
      <c r="B322" s="1" t="s">
        <v>82</v>
      </c>
      <c r="C322" s="5">
        <v>0.0</v>
      </c>
      <c r="D322" s="5">
        <v>1.0</v>
      </c>
      <c r="E322" s="5">
        <v>0.0</v>
      </c>
      <c r="F322" s="5">
        <v>0.0</v>
      </c>
      <c r="G322" s="5">
        <v>0.0</v>
      </c>
      <c r="H322" s="5">
        <v>0.0</v>
      </c>
      <c r="I322" s="5">
        <v>1.0</v>
      </c>
      <c r="J322" s="5"/>
      <c r="K322" s="5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ht="12.75" customHeight="1">
      <c r="A323" s="2" t="str">
        <f>HYPERLINK("https://drive.google.com/file/d/1tzKXrqLDNMGgoXbh4sF3f6BWSoNuRFEw/view", "ISLE_SESS0012_BLOCKE_26_sprt1")</f>
        <v>ISLE_SESS0012_BLOCKE_26_sprt1</v>
      </c>
      <c r="B323" s="1" t="s">
        <v>83</v>
      </c>
      <c r="C323" s="5">
        <v>0.0</v>
      </c>
      <c r="D323" s="5">
        <v>1.0</v>
      </c>
      <c r="E323" s="5">
        <v>0.0</v>
      </c>
      <c r="F323" s="5">
        <v>1.0</v>
      </c>
      <c r="G323" s="5">
        <v>0.0</v>
      </c>
      <c r="H323" s="5">
        <v>1.0</v>
      </c>
      <c r="I323" s="5">
        <v>0.0</v>
      </c>
      <c r="J323" s="5">
        <v>0.0</v>
      </c>
      <c r="K323" s="5">
        <v>0.0</v>
      </c>
      <c r="L323" s="5"/>
      <c r="M323" s="5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ht="12.75" customHeight="1">
      <c r="A324" s="2" t="str">
        <f>HYPERLINK("https://drive.google.com/file/d/1LG3ALuyg504f-x7ApeFThNSGUhbHAiny/view", "ISLE_SESS0012_BLOCKE_27_sprt1")</f>
        <v>ISLE_SESS0012_BLOCKE_27_sprt1</v>
      </c>
      <c r="B324" s="1" t="s">
        <v>84</v>
      </c>
      <c r="C324" s="5">
        <v>0.0</v>
      </c>
      <c r="D324" s="5">
        <v>1.0</v>
      </c>
      <c r="E324" s="5">
        <v>0.0</v>
      </c>
      <c r="F324" s="5">
        <v>0.0</v>
      </c>
      <c r="G324" s="5">
        <v>0.0</v>
      </c>
      <c r="H324" s="5">
        <v>1.0</v>
      </c>
      <c r="I324" s="5">
        <v>0.0</v>
      </c>
      <c r="J324" s="5">
        <v>0.0</v>
      </c>
      <c r="K324" s="5">
        <v>1.0</v>
      </c>
      <c r="L324" s="5">
        <v>0.0</v>
      </c>
      <c r="M324" s="5">
        <v>0.0</v>
      </c>
      <c r="N324" s="5">
        <v>1.0</v>
      </c>
      <c r="O324" s="5"/>
      <c r="P324" s="5"/>
      <c r="Q324" s="3"/>
      <c r="R324" s="3"/>
      <c r="S324" s="3"/>
      <c r="T324" s="3"/>
      <c r="U324" s="3"/>
      <c r="V324" s="3"/>
      <c r="W324" s="3"/>
      <c r="X324" s="3"/>
    </row>
    <row r="325" ht="12.75" customHeight="1">
      <c r="A325" s="2" t="str">
        <f>HYPERLINK("https://drive.google.com/file/d/16F6wYdMe_55IXf9uCJMHaWWT7zzAYTzW/view", "ISLE_SESS0012_BLOCKE_28_sprt1")</f>
        <v>ISLE_SESS0012_BLOCKE_28_sprt1</v>
      </c>
      <c r="B325" s="1" t="s">
        <v>168</v>
      </c>
      <c r="C325" s="5">
        <v>0.0</v>
      </c>
      <c r="D325" s="5">
        <v>1.0</v>
      </c>
      <c r="E325" s="5">
        <v>0.0</v>
      </c>
      <c r="F325" s="5">
        <v>0.0</v>
      </c>
      <c r="G325" s="5">
        <v>0.0</v>
      </c>
      <c r="H325" s="5">
        <v>1.0</v>
      </c>
      <c r="I325" s="5">
        <v>0.0</v>
      </c>
      <c r="J325" s="5"/>
      <c r="K325" s="5"/>
      <c r="L325" s="5"/>
      <c r="M325" s="5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ht="12.75" customHeight="1">
      <c r="A326" s="2" t="str">
        <f>HYPERLINK("https://drive.google.com/file/d/1z79w_aJTQECWCyu8aGnQ0UF43K5IzvM4/view", "ISLE_SESS0012_BLOCKE_29_sprt1")</f>
        <v>ISLE_SESS0012_BLOCKE_29_sprt1</v>
      </c>
      <c r="B326" s="1" t="s">
        <v>86</v>
      </c>
      <c r="C326" s="5">
        <v>0.0</v>
      </c>
      <c r="D326" s="5">
        <v>0.0</v>
      </c>
      <c r="E326" s="5">
        <v>1.0</v>
      </c>
      <c r="F326" s="5"/>
      <c r="G326" s="5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ht="12.75" customHeight="1">
      <c r="A327" s="2" t="str">
        <f>HYPERLINK("https://drive.google.com/file/d/1CiaLuYh1xXMTx5Tg6PDV0ib0qFGW0VHv/view", "ISLE_SESS0012_BLOCKE_30_sprt1")</f>
        <v>ISLE_SESS0012_BLOCKE_30_sprt1</v>
      </c>
      <c r="B327" s="1" t="s">
        <v>87</v>
      </c>
      <c r="C327" s="5">
        <v>0.0</v>
      </c>
      <c r="D327" s="5">
        <v>1.0</v>
      </c>
      <c r="E327" s="5">
        <v>1.0</v>
      </c>
      <c r="F327" s="5">
        <v>0.0</v>
      </c>
      <c r="G327" s="5">
        <v>0.0</v>
      </c>
      <c r="H327" s="5">
        <v>0.0</v>
      </c>
      <c r="I327" s="5"/>
      <c r="J327" s="5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ht="12.75" customHeight="1">
      <c r="A328" s="2" t="str">
        <f>HYPERLINK("https://drive.google.com/file/d/1N8XLUZiqLkG9egCn6llkRrFICAh_gtrR/view", "ISLE_SESS0012_BLOCKE_31_sprt1")</f>
        <v>ISLE_SESS0012_BLOCKE_31_sprt1</v>
      </c>
      <c r="B328" s="1" t="s">
        <v>169</v>
      </c>
      <c r="C328" s="5">
        <v>0.0</v>
      </c>
      <c r="D328" s="5">
        <v>0.0</v>
      </c>
      <c r="E328" s="5">
        <v>0.0</v>
      </c>
      <c r="F328" s="5">
        <v>1.0</v>
      </c>
      <c r="G328" s="5">
        <v>0.0</v>
      </c>
      <c r="H328" s="5">
        <v>1.0</v>
      </c>
      <c r="I328" s="5">
        <v>0.0</v>
      </c>
      <c r="J328" s="5"/>
      <c r="K328" s="5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ht="12.75" customHeight="1">
      <c r="A329" s="2" t="str">
        <f>HYPERLINK("https://drive.google.com/file/d/1w_834C36WLYT84QF5aoG17g6BMMU3TSG/view", "ISLE_SESS0012_BLOCKE_32_sprt1")</f>
        <v>ISLE_SESS0012_BLOCKE_32_sprt1</v>
      </c>
      <c r="B329" s="1" t="s">
        <v>138</v>
      </c>
      <c r="C329" s="5">
        <v>0.0</v>
      </c>
      <c r="D329" s="5">
        <v>0.0</v>
      </c>
      <c r="E329" s="5">
        <v>1.0</v>
      </c>
      <c r="F329" s="5">
        <v>0.0</v>
      </c>
      <c r="G329" s="5">
        <v>1.0</v>
      </c>
      <c r="H329" s="5">
        <v>0.0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ht="12.75" customHeight="1">
      <c r="A330" s="2" t="str">
        <f>HYPERLINK("https://drive.google.com/file/d/1VRZctwmXLYGUb6GUiXPgAPp8vvIqkibU/view", "ISLE_SESS0012_BLOCKE_33_sprt1")</f>
        <v>ISLE_SESS0012_BLOCKE_33_sprt1</v>
      </c>
      <c r="B330" s="1" t="s">
        <v>170</v>
      </c>
      <c r="C330" s="5">
        <v>0.0</v>
      </c>
      <c r="D330" s="5">
        <v>1.0</v>
      </c>
      <c r="E330" s="5">
        <v>0.0</v>
      </c>
      <c r="F330" s="5">
        <v>1.0</v>
      </c>
      <c r="G330" s="5">
        <v>1.0</v>
      </c>
      <c r="H330" s="5">
        <v>0.0</v>
      </c>
      <c r="I330" s="5">
        <v>0.0</v>
      </c>
      <c r="J330" s="5">
        <v>0.0</v>
      </c>
      <c r="K330" s="5">
        <v>1.0</v>
      </c>
      <c r="L330" s="8"/>
      <c r="M330" s="5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ht="12.75" customHeight="1">
      <c r="A331" s="2" t="str">
        <f>HYPERLINK("https://drive.google.com/file/d/1hoSxJgHY2gctUZvwrCSjWJVsS9cEFcUt/view", "ISLE_SESS0012_BLOCKE_34_sprt1")</f>
        <v>ISLE_SESS0012_BLOCKE_34_sprt1</v>
      </c>
      <c r="B331" s="1" t="s">
        <v>171</v>
      </c>
      <c r="C331" s="5">
        <v>0.0</v>
      </c>
      <c r="D331" s="5">
        <v>1.0</v>
      </c>
      <c r="E331" s="5">
        <v>0.0</v>
      </c>
      <c r="F331" s="5">
        <v>1.0</v>
      </c>
      <c r="G331" s="5">
        <v>0.0</v>
      </c>
      <c r="H331" s="5">
        <v>0.0</v>
      </c>
      <c r="I331" s="5">
        <v>1.0</v>
      </c>
      <c r="J331" s="5"/>
      <c r="K331" s="5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ht="12.75" customHeight="1">
      <c r="A332" s="2" t="str">
        <f>HYPERLINK("https://drive.google.com/file/d/1N1LR4FxQ__fsHMXPEDPvuULEtHUlEWzG/view", "ISLE_SESS0012_BLOCKE_35_sprt1")</f>
        <v>ISLE_SESS0012_BLOCKE_35_sprt1</v>
      </c>
      <c r="B332" s="1" t="s">
        <v>91</v>
      </c>
      <c r="C332" s="5">
        <v>0.0</v>
      </c>
      <c r="D332" s="5">
        <v>0.0</v>
      </c>
      <c r="E332" s="5">
        <v>0.0</v>
      </c>
      <c r="F332" s="5">
        <v>0.0</v>
      </c>
      <c r="G332" s="5">
        <v>0.0</v>
      </c>
      <c r="H332" s="5">
        <v>1.0</v>
      </c>
      <c r="I332" s="5">
        <v>0.0</v>
      </c>
      <c r="J332" s="5">
        <v>0.0</v>
      </c>
      <c r="K332" s="5"/>
      <c r="L332" s="5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ht="12.75" customHeight="1">
      <c r="A333" s="2" t="str">
        <f>HYPERLINK("https://drive.google.com/file/d/1LgJ7XZc3rw4XZ8uqe1j92JvQNp7Mdpiu/view", "ISLE_SESS0012_BLOCKE_36_sprt1")</f>
        <v>ISLE_SESS0012_BLOCKE_36_sprt1</v>
      </c>
      <c r="B333" s="1" t="s">
        <v>172</v>
      </c>
      <c r="C333" s="5">
        <v>0.0</v>
      </c>
      <c r="D333" s="5">
        <v>0.0</v>
      </c>
      <c r="E333" s="5">
        <v>0.0</v>
      </c>
      <c r="F333" s="5">
        <v>0.0</v>
      </c>
      <c r="G333" s="5">
        <v>0.0</v>
      </c>
      <c r="H333" s="5">
        <v>1.0</v>
      </c>
      <c r="I333" s="5">
        <v>0.0</v>
      </c>
      <c r="J333" s="5">
        <v>1.0</v>
      </c>
      <c r="K333" s="5">
        <v>0.0</v>
      </c>
      <c r="L333" s="5"/>
      <c r="M333" s="5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ht="12.75" customHeight="1">
      <c r="A334" s="2" t="str">
        <f>HYPERLINK("https://drive.google.com/file/d/18tCRWPZTN4m2q_mecA3HxLVCTpKwiGq6/view", "ISLE_SESS0012_BLOCKE_39_sprt1")</f>
        <v>ISLE_SESS0012_BLOCKE_39_sprt1</v>
      </c>
      <c r="B334" s="1" t="s">
        <v>173</v>
      </c>
      <c r="C334" s="5">
        <v>0.0</v>
      </c>
      <c r="D334" s="5">
        <v>1.0</v>
      </c>
      <c r="E334" s="5">
        <v>0.0</v>
      </c>
      <c r="F334" s="5">
        <v>0.0</v>
      </c>
      <c r="G334" s="5">
        <v>0.0</v>
      </c>
      <c r="H334" s="5">
        <v>0.0</v>
      </c>
      <c r="I334" s="5"/>
      <c r="J334" s="5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ht="12.75" customHeight="1">
      <c r="A335" s="2" t="str">
        <f>HYPERLINK("https://drive.google.com/file/d/1Y0_mxEpHL2dDrazsvxRWoh_vAle2mie1/view", "ISLE_SESS0012_BLOCKE_43_sprt1")</f>
        <v>ISLE_SESS0012_BLOCKE_43_sprt1</v>
      </c>
      <c r="B335" s="1" t="s">
        <v>95</v>
      </c>
      <c r="C335" s="5">
        <v>0.0</v>
      </c>
      <c r="D335" s="5">
        <v>0.0</v>
      </c>
      <c r="E335" s="5">
        <v>1.0</v>
      </c>
      <c r="F335" s="5">
        <v>0.0</v>
      </c>
      <c r="G335" s="5">
        <v>1.0</v>
      </c>
      <c r="H335" s="5">
        <v>0.0</v>
      </c>
      <c r="I335" s="5">
        <v>0.0</v>
      </c>
      <c r="J335" s="5">
        <v>0.0</v>
      </c>
      <c r="K335" s="5"/>
      <c r="L335" s="5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ht="12.75" customHeight="1">
      <c r="A336" s="2" t="str">
        <f>HYPERLINK("https://drive.google.com/file/d/1wlN1YhohNTeFZoHa69nwy3HRTt4WCi26/view", "ISLE_SESS0012_BLOCKE_45_sprt1")</f>
        <v>ISLE_SESS0012_BLOCKE_45_sprt1</v>
      </c>
      <c r="B336" s="1" t="s">
        <v>174</v>
      </c>
      <c r="C336" s="5">
        <v>0.0</v>
      </c>
      <c r="D336" s="5">
        <v>0.0</v>
      </c>
      <c r="E336" s="5">
        <v>0.0</v>
      </c>
      <c r="F336" s="5">
        <v>0.0</v>
      </c>
      <c r="G336" s="5">
        <v>0.0</v>
      </c>
      <c r="H336" s="5">
        <v>1.0</v>
      </c>
      <c r="I336" s="5">
        <v>1.0</v>
      </c>
      <c r="J336" s="5">
        <v>0.0</v>
      </c>
      <c r="K336" s="5">
        <v>0.0</v>
      </c>
      <c r="L336" s="5">
        <v>1.0</v>
      </c>
      <c r="M336" s="5">
        <v>0.0</v>
      </c>
      <c r="N336" s="5"/>
      <c r="O336" s="5"/>
      <c r="P336" s="5"/>
      <c r="Q336" s="3"/>
      <c r="R336" s="3"/>
      <c r="S336" s="3"/>
      <c r="T336" s="3"/>
      <c r="U336" s="3"/>
      <c r="V336" s="3"/>
      <c r="W336" s="3"/>
      <c r="X336" s="3"/>
    </row>
    <row r="337" ht="12.75" customHeight="1">
      <c r="A337" s="2" t="str">
        <f>HYPERLINK("https://drive.google.com/file/d/1qrU8loZCSU_Hidui8IdpRVhyKq7D1-aM/view", "ISLE_SESS0012_BLOCKE_48_sprt1")</f>
        <v>ISLE_SESS0012_BLOCKE_48_sprt1</v>
      </c>
      <c r="B337" s="1" t="s">
        <v>99</v>
      </c>
      <c r="C337" s="5">
        <v>1.0</v>
      </c>
      <c r="D337" s="5">
        <v>0.0</v>
      </c>
      <c r="E337" s="5">
        <v>1.0</v>
      </c>
      <c r="F337" s="5">
        <v>0.0</v>
      </c>
      <c r="G337" s="5">
        <v>0.0</v>
      </c>
      <c r="H337" s="5">
        <v>0.0</v>
      </c>
      <c r="I337" s="5"/>
      <c r="J337" s="5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ht="12.75" customHeight="1">
      <c r="A338" s="2" t="str">
        <f>HYPERLINK("https://drive.google.com/file/d/14vGe3PJqBWYLjwxFNeWnx5h9eyaksxSf/view", "ISLE_SESS0012_BLOCKE_49_sprt1")</f>
        <v>ISLE_SESS0012_BLOCKE_49_sprt1</v>
      </c>
      <c r="B338" s="1" t="s">
        <v>100</v>
      </c>
      <c r="C338" s="5">
        <v>0.0</v>
      </c>
      <c r="D338" s="5">
        <v>0.0</v>
      </c>
      <c r="E338" s="5">
        <v>1.0</v>
      </c>
      <c r="F338" s="5">
        <v>1.0</v>
      </c>
      <c r="G338" s="5">
        <v>1.0</v>
      </c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ht="12.75" customHeight="1">
      <c r="A339" s="2" t="str">
        <f>HYPERLINK("https://drive.google.com/file/d/1eYTaBJ1Rk8nZaDxtr7ip3wBJBWqD6KGs/view", "ISLE_SESS0012_BLOCKE_50_sprt1")</f>
        <v>ISLE_SESS0012_BLOCKE_50_sprt1</v>
      </c>
      <c r="B339" s="1" t="s">
        <v>101</v>
      </c>
      <c r="C339" s="5">
        <v>0.0</v>
      </c>
      <c r="D339" s="5">
        <v>1.0</v>
      </c>
      <c r="E339" s="5">
        <v>1.0</v>
      </c>
      <c r="F339" s="5">
        <v>0.0</v>
      </c>
      <c r="G339" s="5">
        <v>0.0</v>
      </c>
      <c r="H339" s="5"/>
      <c r="I339" s="5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ht="12.75" customHeight="1">
      <c r="A340" s="2" t="str">
        <f>HYPERLINK("https://drive.google.com/file/d/1SROmYVucPlUuhx0y-CuzKtFgxvzNyRXJ/view", "ISLE_SESS0012_BLOCKE_52_sprt1")</f>
        <v>ISLE_SESS0012_BLOCKE_52_sprt1</v>
      </c>
      <c r="B340" s="1" t="s">
        <v>175</v>
      </c>
      <c r="C340" s="5">
        <v>0.0</v>
      </c>
      <c r="D340" s="5">
        <v>0.0</v>
      </c>
      <c r="E340" s="5">
        <v>1.0</v>
      </c>
      <c r="F340" s="5">
        <v>1.0</v>
      </c>
      <c r="G340" s="5">
        <v>0.0</v>
      </c>
      <c r="H340" s="5"/>
      <c r="I340" s="5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ht="12.75" customHeight="1">
      <c r="A341" s="2" t="str">
        <f>HYPERLINK("https://drive.google.com/file/d/12RJoK4NNf2sEy7i42cfGlu4Uzr3xxOmq/view", "ISLE_SESS0012_BLOCKE_56_sprt1")</f>
        <v>ISLE_SESS0012_BLOCKE_56_sprt1</v>
      </c>
      <c r="B341" s="1" t="s">
        <v>104</v>
      </c>
      <c r="C341" s="5">
        <v>0.0</v>
      </c>
      <c r="D341" s="5">
        <v>0.0</v>
      </c>
      <c r="E341" s="5">
        <v>1.0</v>
      </c>
      <c r="F341" s="5">
        <v>1.0</v>
      </c>
      <c r="G341" s="5">
        <v>0.0</v>
      </c>
      <c r="H341" s="5">
        <v>1.0</v>
      </c>
      <c r="I341" s="5">
        <v>0.0</v>
      </c>
      <c r="J341" s="5"/>
      <c r="K341" s="5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ht="12.75" customHeight="1">
      <c r="A342" s="2" t="str">
        <f>HYPERLINK("https://drive.google.com/file/d/1Uk7i3kR_HFZF7xVz-4CP18zpFReqAlDf/view", "ISLE_SESS0012_BLOCKE_57_sprt1")</f>
        <v>ISLE_SESS0012_BLOCKE_57_sprt1</v>
      </c>
      <c r="B342" s="1" t="s">
        <v>105</v>
      </c>
      <c r="C342" s="5">
        <v>0.0</v>
      </c>
      <c r="D342" s="5">
        <v>1.0</v>
      </c>
      <c r="E342" s="5">
        <v>0.0</v>
      </c>
      <c r="F342" s="5">
        <v>1.0</v>
      </c>
      <c r="G342" s="5"/>
      <c r="H342" s="5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ht="12.75" customHeight="1">
      <c r="A343" s="2" t="str">
        <f>HYPERLINK("https://drive.google.com/file/d/1ZqDITbS6OcCZL0moV0mHk-kCJ52UnMx_/view", "ISLE_SESS0012_BLOCKE_59_sprt1")</f>
        <v>ISLE_SESS0012_BLOCKE_59_sprt1</v>
      </c>
      <c r="B343" s="1" t="s">
        <v>106</v>
      </c>
      <c r="C343" s="5">
        <v>0.0</v>
      </c>
      <c r="D343" s="5">
        <v>0.0</v>
      </c>
      <c r="E343" s="5">
        <v>1.0</v>
      </c>
      <c r="F343" s="5">
        <v>1.0</v>
      </c>
      <c r="G343" s="5">
        <v>1.0</v>
      </c>
      <c r="H343" s="5">
        <v>0.0</v>
      </c>
      <c r="I343" s="5">
        <v>0.0</v>
      </c>
      <c r="J343" s="5">
        <v>0.0</v>
      </c>
      <c r="K343" s="5"/>
      <c r="L343" s="5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ht="12.75" customHeight="1">
      <c r="A344" s="2" t="str">
        <f>HYPERLINK("https://drive.google.com/file/d/1EqJ61pxriPfqVIPWHnl9FAC2v7oWBWgN/view", "ISLE_SESS0012_BLOCKE_62_sprt1")</f>
        <v>ISLE_SESS0012_BLOCKE_62_sprt1</v>
      </c>
      <c r="B344" s="1" t="s">
        <v>176</v>
      </c>
      <c r="C344" s="5">
        <v>0.0</v>
      </c>
      <c r="D344" s="5">
        <v>1.0</v>
      </c>
      <c r="E344" s="5">
        <v>0.0</v>
      </c>
      <c r="F344" s="5">
        <v>0.0</v>
      </c>
      <c r="G344" s="5">
        <v>0.0</v>
      </c>
      <c r="H344" s="5">
        <v>1.0</v>
      </c>
      <c r="I344" s="5">
        <v>0.0</v>
      </c>
      <c r="J344" s="5"/>
      <c r="K344" s="5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ht="12.75" customHeight="1">
      <c r="A345" s="2" t="str">
        <f>HYPERLINK("https://drive.google.com/file/d/1lCigiVVDDpdVlGEDf2mmkSIl1npNyrLc/view", "ISLE_SESS0012_BLOCKE_63_sprt1")</f>
        <v>ISLE_SESS0012_BLOCKE_63_sprt1</v>
      </c>
      <c r="B345" s="1" t="s">
        <v>177</v>
      </c>
      <c r="C345" s="5">
        <v>0.0</v>
      </c>
      <c r="D345" s="5">
        <v>0.0</v>
      </c>
      <c r="E345" s="5">
        <v>0.0</v>
      </c>
      <c r="F345" s="5">
        <v>1.0</v>
      </c>
      <c r="G345" s="5">
        <v>1.0</v>
      </c>
      <c r="H345" s="5">
        <v>0.0</v>
      </c>
      <c r="I345" s="5">
        <v>1.0</v>
      </c>
      <c r="J345" s="5"/>
      <c r="K345" s="5"/>
      <c r="L345" s="5"/>
      <c r="M345" s="5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ht="12.75" customHeight="1">
      <c r="A346" s="2" t="str">
        <f>HYPERLINK("https://drive.google.com/file/d/1VDZWLZGOZNQRcDI3QsquxkqJP46h3giF/view", "ISLE_SESS0012_BLOCKF_01_sprt1")</f>
        <v>ISLE_SESS0012_BLOCKF_01_sprt1</v>
      </c>
      <c r="B346" s="1" t="s">
        <v>144</v>
      </c>
      <c r="C346" s="5">
        <v>0.0</v>
      </c>
      <c r="D346" s="5">
        <v>0.0</v>
      </c>
      <c r="E346" s="5">
        <v>0.0</v>
      </c>
      <c r="F346" s="5">
        <v>1.0</v>
      </c>
      <c r="G346" s="5">
        <v>1.0</v>
      </c>
      <c r="H346" s="5">
        <v>0.0</v>
      </c>
      <c r="I346" s="5">
        <v>0.0</v>
      </c>
      <c r="J346" s="5">
        <v>0.0</v>
      </c>
      <c r="K346" s="5">
        <v>0.0</v>
      </c>
      <c r="L346" s="5">
        <v>0.0</v>
      </c>
      <c r="M346" s="5">
        <v>0.0</v>
      </c>
      <c r="N346" s="5">
        <v>0.0</v>
      </c>
      <c r="O346" s="5"/>
      <c r="P346" s="3"/>
      <c r="Q346" s="3"/>
      <c r="R346" s="3"/>
      <c r="S346" s="3"/>
      <c r="T346" s="3"/>
      <c r="U346" s="3"/>
      <c r="V346" s="3"/>
      <c r="W346" s="3"/>
      <c r="X346" s="3"/>
    </row>
    <row r="347" ht="12.75" customHeight="1">
      <c r="A347" s="2" t="str">
        <f>HYPERLINK("https://drive.google.com/file/d/1pNJMZ9eCHJYu-vHhSxA5pXpPCrHU-z-g/view", "ISLE_SESS0012_BLOCKF_03_sprt1")</f>
        <v>ISLE_SESS0012_BLOCKF_03_sprt1</v>
      </c>
      <c r="B347" s="1" t="s">
        <v>145</v>
      </c>
      <c r="C347" s="5">
        <v>0.0</v>
      </c>
      <c r="D347" s="5">
        <v>0.0</v>
      </c>
      <c r="E347" s="5">
        <v>1.0</v>
      </c>
      <c r="F347" s="5">
        <v>1.0</v>
      </c>
      <c r="G347" s="5">
        <v>0.0</v>
      </c>
      <c r="H347" s="5">
        <v>0.0</v>
      </c>
      <c r="I347" s="5">
        <v>0.0</v>
      </c>
      <c r="J347" s="5">
        <v>0.0</v>
      </c>
      <c r="K347" s="5">
        <v>0.0</v>
      </c>
      <c r="L347" s="5">
        <v>0.0</v>
      </c>
      <c r="M347" s="5">
        <v>0.0</v>
      </c>
      <c r="N347" s="5"/>
      <c r="O347" s="5"/>
      <c r="P347" s="5"/>
      <c r="Q347" s="5"/>
      <c r="R347" s="3"/>
      <c r="S347" s="3"/>
      <c r="T347" s="3"/>
      <c r="U347" s="3"/>
      <c r="V347" s="3"/>
      <c r="W347" s="3"/>
      <c r="X347" s="3"/>
    </row>
    <row r="348" ht="12.75" customHeight="1">
      <c r="A348" s="2" t="str">
        <f>HYPERLINK("https://drive.google.com/file/d/1KvHEiMgGHHxwWMeJZGOqK02JKLYQyIu_/view", "ISLE_SESS0012_BLOCKF_04_sprt1")</f>
        <v>ISLE_SESS0012_BLOCKF_04_sprt1</v>
      </c>
      <c r="B348" s="1" t="s">
        <v>178</v>
      </c>
      <c r="C348" s="5">
        <v>0.0</v>
      </c>
      <c r="D348" s="5">
        <v>0.0</v>
      </c>
      <c r="E348" s="5">
        <v>0.0</v>
      </c>
      <c r="F348" s="5">
        <v>1.0</v>
      </c>
      <c r="G348" s="5">
        <v>0.0</v>
      </c>
      <c r="H348" s="5">
        <v>0.0</v>
      </c>
      <c r="I348" s="5">
        <v>0.0</v>
      </c>
      <c r="J348" s="5">
        <v>0.0</v>
      </c>
      <c r="K348" s="5">
        <v>1.0</v>
      </c>
      <c r="L348" s="5">
        <v>1.0</v>
      </c>
      <c r="M348" s="5">
        <v>0.0</v>
      </c>
      <c r="N348" s="5">
        <v>0.0</v>
      </c>
      <c r="O348" s="5">
        <v>0.0</v>
      </c>
      <c r="P348" s="5"/>
      <c r="Q348" s="5"/>
      <c r="R348" s="5"/>
      <c r="S348" s="5"/>
      <c r="T348" s="5"/>
      <c r="U348" s="3"/>
      <c r="V348" s="3"/>
      <c r="W348" s="3"/>
      <c r="X348" s="3"/>
    </row>
    <row r="349" ht="12.75" customHeight="1">
      <c r="A349" s="2" t="str">
        <f>HYPERLINK("https://drive.google.com/file/d/140oZXL0fbH1JxHm3pqe2xMbCdw7kn15i/view", "ISLE_SESS0012_BLOCKF_05_sprt1")</f>
        <v>ISLE_SESS0012_BLOCKF_05_sprt1</v>
      </c>
      <c r="B349" s="1" t="s">
        <v>179</v>
      </c>
      <c r="C349" s="5">
        <v>0.0</v>
      </c>
      <c r="D349" s="5">
        <v>0.0</v>
      </c>
      <c r="E349" s="5">
        <v>0.0</v>
      </c>
      <c r="F349" s="5">
        <v>1.0</v>
      </c>
      <c r="G349" s="5">
        <v>0.0</v>
      </c>
      <c r="H349" s="5">
        <v>1.0</v>
      </c>
      <c r="I349" s="5">
        <v>0.0</v>
      </c>
      <c r="J349" s="5">
        <v>0.0</v>
      </c>
      <c r="K349" s="5">
        <v>0.0</v>
      </c>
      <c r="L349" s="5">
        <v>0.0</v>
      </c>
      <c r="M349" s="5">
        <v>0.0</v>
      </c>
      <c r="N349" s="5">
        <v>0.0</v>
      </c>
      <c r="O349" s="5">
        <v>0.0</v>
      </c>
      <c r="P349" s="5">
        <v>0.0</v>
      </c>
      <c r="Q349" s="5">
        <v>0.0</v>
      </c>
      <c r="R349" s="5">
        <v>0.0</v>
      </c>
      <c r="S349" s="5"/>
      <c r="T349" s="3"/>
      <c r="U349" s="3"/>
      <c r="V349" s="3"/>
      <c r="W349" s="3"/>
      <c r="X349" s="3"/>
    </row>
    <row r="350" ht="12.75" customHeight="1">
      <c r="A350" s="2" t="str">
        <f>HYPERLINK("https://drive.google.com/file/d/1pKNwepc_jznxDMOXffQKD5b5xX8rEi4k/view", "ISLE_SESS0012_BLOCKF_06_sprt1")</f>
        <v>ISLE_SESS0012_BLOCKF_06_sprt1</v>
      </c>
      <c r="B350" s="1" t="s">
        <v>180</v>
      </c>
      <c r="C350" s="5">
        <v>0.0</v>
      </c>
      <c r="D350" s="5">
        <v>0.0</v>
      </c>
      <c r="E350" s="5">
        <v>0.0</v>
      </c>
      <c r="F350" s="5">
        <v>1.0</v>
      </c>
      <c r="G350" s="5">
        <v>1.0</v>
      </c>
      <c r="H350" s="5">
        <v>0.0</v>
      </c>
      <c r="I350" s="5">
        <v>0.0</v>
      </c>
      <c r="J350" s="5">
        <v>0.0</v>
      </c>
      <c r="K350" s="5">
        <v>1.0</v>
      </c>
      <c r="L350" s="5">
        <v>1.0</v>
      </c>
      <c r="M350" s="5">
        <v>0.0</v>
      </c>
      <c r="N350" s="5">
        <v>0.0</v>
      </c>
      <c r="O350" s="5">
        <v>0.0</v>
      </c>
      <c r="P350" s="5">
        <v>0.0</v>
      </c>
      <c r="Q350" s="5">
        <v>0.0</v>
      </c>
      <c r="R350" s="5">
        <v>0.0</v>
      </c>
      <c r="S350" s="3"/>
      <c r="T350" s="3"/>
      <c r="U350" s="3"/>
      <c r="V350" s="3"/>
      <c r="W350" s="3"/>
      <c r="X350" s="3"/>
    </row>
    <row r="351" ht="12.75" customHeight="1">
      <c r="A351" s="2" t="str">
        <f>HYPERLINK("https://drive.google.com/file/d/1x6Y_OqJAdqShFmuHfZUdpsX1v9d-h8ee/view", "ISLE_SESS0012_BLOCKF_09_sprt1")</f>
        <v>ISLE_SESS0012_BLOCKF_09_sprt1</v>
      </c>
      <c r="B351" s="1" t="s">
        <v>113</v>
      </c>
      <c r="C351" s="5">
        <v>0.0</v>
      </c>
      <c r="D351" s="5">
        <v>0.0</v>
      </c>
      <c r="E351" s="5">
        <v>0.0</v>
      </c>
      <c r="F351" s="5">
        <v>1.0</v>
      </c>
      <c r="G351" s="5">
        <v>0.0</v>
      </c>
      <c r="H351" s="5">
        <v>0.0</v>
      </c>
      <c r="I351" s="5">
        <v>0.0</v>
      </c>
      <c r="J351" s="5">
        <v>1.0</v>
      </c>
      <c r="K351" s="5">
        <v>1.0</v>
      </c>
      <c r="L351" s="5">
        <v>1.0</v>
      </c>
      <c r="M351" s="5">
        <v>0.0</v>
      </c>
      <c r="N351" s="5">
        <v>0.0</v>
      </c>
      <c r="O351" s="5">
        <v>0.0</v>
      </c>
      <c r="P351" s="5">
        <v>1.0</v>
      </c>
      <c r="Q351" s="5">
        <v>0.0</v>
      </c>
      <c r="R351" s="5">
        <v>0.0</v>
      </c>
      <c r="S351" s="3"/>
      <c r="T351" s="3"/>
      <c r="U351" s="3"/>
      <c r="V351" s="3"/>
      <c r="W351" s="3"/>
      <c r="X351" s="3"/>
    </row>
    <row r="352" ht="12.75" customHeight="1">
      <c r="A352" s="2" t="str">
        <f>HYPERLINK("https://drive.google.com/file/d/11ttkP8F4vRlc9cinlloDbUUbzvpr5mn7/view", "ISLE_SESS0012_BLOCKF_10_sprt1")</f>
        <v>ISLE_SESS0012_BLOCKF_10_sprt1</v>
      </c>
      <c r="B352" s="1" t="s">
        <v>181</v>
      </c>
      <c r="C352" s="5">
        <v>0.0</v>
      </c>
      <c r="D352" s="5">
        <v>0.0</v>
      </c>
      <c r="E352" s="5">
        <v>0.0</v>
      </c>
      <c r="F352" s="5">
        <v>1.0</v>
      </c>
      <c r="G352" s="5">
        <v>0.0</v>
      </c>
      <c r="H352" s="5">
        <v>0.0</v>
      </c>
      <c r="I352" s="5">
        <v>0.0</v>
      </c>
      <c r="J352" s="5">
        <v>1.0</v>
      </c>
      <c r="K352" s="5">
        <v>1.0</v>
      </c>
      <c r="L352" s="5">
        <v>0.0</v>
      </c>
      <c r="M352" s="5">
        <v>0.0</v>
      </c>
      <c r="N352" s="5">
        <v>0.0</v>
      </c>
      <c r="O352" s="5">
        <v>0.0</v>
      </c>
      <c r="P352" s="5">
        <v>0.0</v>
      </c>
      <c r="Q352" s="5">
        <v>0.0</v>
      </c>
      <c r="R352" s="5">
        <v>0.0</v>
      </c>
      <c r="S352" s="5">
        <v>0.0</v>
      </c>
      <c r="T352" s="5">
        <v>1.0</v>
      </c>
      <c r="U352" s="5"/>
      <c r="V352" s="5"/>
      <c r="W352" s="3"/>
      <c r="X352" s="3"/>
    </row>
    <row r="353" ht="12.75" customHeight="1">
      <c r="A353" s="2" t="str">
        <f>HYPERLINK("https://drive.google.com/file/d/1eV4MSp1p66Ft4ezR3veEz5eLN7YsNREj/view", "ISLE_SESS0012_BLOCKG_01_sprt1")</f>
        <v>ISLE_SESS0012_BLOCKG_01_sprt1</v>
      </c>
      <c r="B353" s="1" t="s">
        <v>182</v>
      </c>
      <c r="C353" s="5">
        <v>0.0</v>
      </c>
      <c r="D353" s="5">
        <v>0.0</v>
      </c>
      <c r="E353" s="5">
        <v>0.0</v>
      </c>
      <c r="F353" s="5">
        <v>0.0</v>
      </c>
      <c r="G353" s="5">
        <v>0.0</v>
      </c>
      <c r="H353" s="5">
        <v>1.0</v>
      </c>
      <c r="I353" s="5">
        <v>1.0</v>
      </c>
      <c r="J353" s="5">
        <v>0.0</v>
      </c>
      <c r="K353" s="5">
        <v>0.0</v>
      </c>
      <c r="L353" s="5">
        <v>0.0</v>
      </c>
      <c r="M353" s="5"/>
      <c r="N353" s="5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ht="12.75" customHeight="1">
      <c r="A354" s="2" t="str">
        <f>HYPERLINK("https://drive.google.com/file/d/1jJb11wn5ZsRO_7emVR3lPJwQ7gdNVTxb/view", "ISLE_SESS0012_BLOCKG_02_sprt1")</f>
        <v>ISLE_SESS0012_BLOCKG_02_sprt1</v>
      </c>
      <c r="B354" s="1" t="s">
        <v>115</v>
      </c>
      <c r="C354" s="5">
        <v>0.0</v>
      </c>
      <c r="D354" s="5">
        <v>0.0</v>
      </c>
      <c r="E354" s="5">
        <v>0.0</v>
      </c>
      <c r="F354" s="5">
        <v>0.0</v>
      </c>
      <c r="G354" s="5">
        <v>0.0</v>
      </c>
      <c r="H354" s="5">
        <v>0.0</v>
      </c>
      <c r="I354" s="5">
        <v>1.0</v>
      </c>
      <c r="J354" s="5">
        <v>1.0</v>
      </c>
      <c r="K354" s="5">
        <v>0.0</v>
      </c>
      <c r="L354" s="5">
        <v>1.0</v>
      </c>
      <c r="M354" s="5"/>
      <c r="N354" s="5"/>
      <c r="O354" s="5"/>
      <c r="P354" s="3"/>
      <c r="Q354" s="3"/>
      <c r="R354" s="3"/>
      <c r="S354" s="3"/>
      <c r="T354" s="3"/>
      <c r="U354" s="3"/>
      <c r="V354" s="3"/>
      <c r="W354" s="3"/>
      <c r="X354" s="3"/>
    </row>
    <row r="355" ht="12.75" customHeight="1">
      <c r="A355" s="2" t="str">
        <f>HYPERLINK("https://drive.google.com/file/d/1rDz0xFmhNDG6hAO0UMW79FQUpGyDBNZ6/view", "ISLE_SESS0012_BLOCKG_03_sprt1")</f>
        <v>ISLE_SESS0012_BLOCKG_03_sprt1</v>
      </c>
      <c r="B355" s="1" t="s">
        <v>183</v>
      </c>
      <c r="C355" s="5">
        <v>0.0</v>
      </c>
      <c r="D355" s="5">
        <v>0.0</v>
      </c>
      <c r="E355" s="5">
        <v>0.0</v>
      </c>
      <c r="F355" s="5">
        <v>0.0</v>
      </c>
      <c r="G355" s="5">
        <v>0.0</v>
      </c>
      <c r="H355" s="5">
        <v>1.0</v>
      </c>
      <c r="I355" s="5">
        <v>0.0</v>
      </c>
      <c r="J355" s="5">
        <v>0.0</v>
      </c>
      <c r="K355" s="5">
        <v>0.0</v>
      </c>
      <c r="L355" s="5">
        <v>0.0</v>
      </c>
      <c r="M355" s="5">
        <v>0.0</v>
      </c>
      <c r="N355" s="5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ht="12.75" customHeight="1">
      <c r="A356" s="2" t="str">
        <f>HYPERLINK("https://drive.google.com/file/d/1yPoOtTuGOBbrDzk8I3ozq4f5IJckv3II/view", "ISLE_SESS0012_BLOCKG_04_sprt1")</f>
        <v>ISLE_SESS0012_BLOCKG_04_sprt1</v>
      </c>
      <c r="B356" s="1" t="s">
        <v>148</v>
      </c>
      <c r="C356" s="5">
        <v>0.0</v>
      </c>
      <c r="D356" s="5">
        <v>1.0</v>
      </c>
      <c r="E356" s="5">
        <v>0.0</v>
      </c>
      <c r="F356" s="5">
        <v>1.0</v>
      </c>
      <c r="G356" s="5">
        <v>0.0</v>
      </c>
      <c r="H356" s="5">
        <v>0.0</v>
      </c>
      <c r="I356" s="5">
        <v>0.0</v>
      </c>
      <c r="J356" s="5">
        <v>1.0</v>
      </c>
      <c r="K356" s="5"/>
      <c r="L356" s="5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ht="12.75" customHeight="1">
      <c r="A357" s="2" t="str">
        <f>HYPERLINK("https://drive.google.com/file/d/1aUXcx6FbSQUPhGqzsLvZn6SueRRfmB5H/view", "ISLE_SESS0012_BLOCKG_05_sprt1")</f>
        <v>ISLE_SESS0012_BLOCKG_05_sprt1</v>
      </c>
      <c r="B357" s="1" t="s">
        <v>117</v>
      </c>
      <c r="C357" s="5">
        <v>0.0</v>
      </c>
      <c r="D357" s="5">
        <v>0.0</v>
      </c>
      <c r="E357" s="5">
        <v>0.0</v>
      </c>
      <c r="F357" s="5">
        <v>1.0</v>
      </c>
      <c r="G357" s="5">
        <v>0.0</v>
      </c>
      <c r="H357" s="5">
        <v>1.0</v>
      </c>
      <c r="I357" s="5">
        <v>1.0</v>
      </c>
      <c r="J357" s="5">
        <v>0.0</v>
      </c>
      <c r="K357" s="5">
        <v>1.0</v>
      </c>
      <c r="L357" s="5">
        <v>0.0</v>
      </c>
      <c r="M357" s="5">
        <v>0.0</v>
      </c>
      <c r="N357" s="5"/>
      <c r="O357" s="5"/>
      <c r="P357" s="3"/>
      <c r="Q357" s="3"/>
      <c r="R357" s="3"/>
      <c r="S357" s="3"/>
      <c r="T357" s="3"/>
      <c r="U357" s="3"/>
      <c r="V357" s="3"/>
      <c r="W357" s="3"/>
      <c r="X357" s="3"/>
    </row>
    <row r="358" ht="12.75" customHeight="1">
      <c r="A358" s="2" t="str">
        <f>HYPERLINK("https://drive.google.com/file/d/1Nf8wWT0CKuZ6GGnMbVhtLbYdI1sVESMG/view", "ISLE_SESS0012_BLOCKG_06_sprt1")</f>
        <v>ISLE_SESS0012_BLOCKG_06_sprt1</v>
      </c>
      <c r="B358" s="1" t="s">
        <v>184</v>
      </c>
      <c r="C358" s="5">
        <v>0.0</v>
      </c>
      <c r="D358" s="5">
        <v>1.0</v>
      </c>
      <c r="E358" s="5">
        <v>0.0</v>
      </c>
      <c r="F358" s="5">
        <v>1.0</v>
      </c>
      <c r="G358" s="5">
        <v>0.0</v>
      </c>
      <c r="H358" s="5">
        <v>0.0</v>
      </c>
      <c r="I358" s="5">
        <v>1.0</v>
      </c>
      <c r="J358" s="5">
        <v>1.0</v>
      </c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ht="12.75" customHeight="1">
      <c r="A359" s="2" t="str">
        <f>HYPERLINK("https://drive.google.com/file/d/1HPABIdPQhQkbGCTyDnOW6lpmEl2FIr3g/view", "ISLE_SESS0012_BLOCKG_07_sprt1")</f>
        <v>ISLE_SESS0012_BLOCKG_07_sprt1</v>
      </c>
      <c r="B359" s="1" t="s">
        <v>185</v>
      </c>
      <c r="C359" s="5">
        <v>0.0</v>
      </c>
      <c r="D359" s="5">
        <v>0.0</v>
      </c>
      <c r="E359" s="5">
        <v>0.0</v>
      </c>
      <c r="F359" s="5">
        <v>1.0</v>
      </c>
      <c r="G359" s="5">
        <v>0.0</v>
      </c>
      <c r="H359" s="5">
        <v>0.0</v>
      </c>
      <c r="I359" s="5">
        <v>0.0</v>
      </c>
      <c r="J359" s="5">
        <v>1.0</v>
      </c>
      <c r="K359" s="5">
        <v>0.0</v>
      </c>
      <c r="L359" s="5">
        <v>0.0</v>
      </c>
      <c r="M359" s="5">
        <v>0.0</v>
      </c>
      <c r="N359" s="3">
        <v>0.0</v>
      </c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ht="12.75" customHeight="1">
      <c r="A360" s="2" t="str">
        <f>HYPERLINK("https://drive.google.com/file/d/1XQ44j7Q4fY5cfCWyY7qRReuRVp-DFeIP/view", "ISLE_SESS0012_BLOCKG_08_sprt1")</f>
        <v>ISLE_SESS0012_BLOCKG_08_sprt1</v>
      </c>
      <c r="B360" s="1" t="s">
        <v>119</v>
      </c>
      <c r="C360" s="5">
        <v>0.0</v>
      </c>
      <c r="D360" s="5">
        <v>0.0</v>
      </c>
      <c r="E360" s="5">
        <v>0.0</v>
      </c>
      <c r="F360" s="5">
        <v>1.0</v>
      </c>
      <c r="G360" s="5">
        <v>0.0</v>
      </c>
      <c r="H360" s="5">
        <v>0.0</v>
      </c>
      <c r="I360" s="5">
        <v>0.0</v>
      </c>
      <c r="J360" s="5">
        <v>1.0</v>
      </c>
      <c r="K360" s="5">
        <v>0.0</v>
      </c>
      <c r="L360" s="5">
        <v>0.0</v>
      </c>
      <c r="M360" s="5">
        <v>1.0</v>
      </c>
      <c r="N360" s="5">
        <v>0.0</v>
      </c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ht="12.75" customHeight="1">
      <c r="A361" s="2" t="str">
        <f>HYPERLINK("https://drive.google.com/file/d/1teeCuqsz8T3tMYA2TrblwxkDoRDm3xqK/view", "ISLE_SESS0012_BLOCKG_09_sprt1")</f>
        <v>ISLE_SESS0012_BLOCKG_09_sprt1</v>
      </c>
      <c r="B361" s="1" t="s">
        <v>186</v>
      </c>
      <c r="C361" s="5">
        <v>0.0</v>
      </c>
      <c r="D361" s="5">
        <v>1.0</v>
      </c>
      <c r="E361" s="5">
        <v>0.0</v>
      </c>
      <c r="F361" s="5">
        <v>1.0</v>
      </c>
      <c r="G361" s="5">
        <v>0.0</v>
      </c>
      <c r="H361" s="5">
        <v>0.0</v>
      </c>
      <c r="I361" s="5">
        <v>0.0</v>
      </c>
      <c r="J361" s="5">
        <v>1.0</v>
      </c>
      <c r="K361" s="5">
        <v>0.0</v>
      </c>
      <c r="L361" s="5">
        <v>0.0</v>
      </c>
      <c r="M361" s="5">
        <v>0.0</v>
      </c>
      <c r="N361" s="5">
        <v>0.0</v>
      </c>
      <c r="O361" s="5">
        <v>0.0</v>
      </c>
      <c r="P361" s="5"/>
      <c r="Q361" s="5"/>
      <c r="R361" s="3"/>
      <c r="S361" s="3"/>
      <c r="T361" s="3"/>
      <c r="U361" s="3"/>
      <c r="V361" s="3"/>
      <c r="W361" s="3"/>
      <c r="X361" s="3"/>
    </row>
    <row r="362" ht="12.75" customHeight="1">
      <c r="A362" s="2" t="str">
        <f>HYPERLINK("https://drive.google.com/file/d/1ClYiHxCZQFDCp-mwaoOyM8US94FBcY0t/view", "ISLE_SESS0012_BLOCKG_10_sprt1")</f>
        <v>ISLE_SESS0012_BLOCKG_10_sprt1</v>
      </c>
      <c r="B362" s="1" t="s">
        <v>187</v>
      </c>
      <c r="C362" s="5">
        <v>0.0</v>
      </c>
      <c r="D362" s="5">
        <v>0.0</v>
      </c>
      <c r="E362" s="5">
        <v>0.0</v>
      </c>
      <c r="F362" s="5">
        <v>0.0</v>
      </c>
      <c r="G362" s="5">
        <v>1.0</v>
      </c>
      <c r="H362" s="5">
        <v>0.0</v>
      </c>
      <c r="I362" s="5">
        <v>1.0</v>
      </c>
      <c r="J362" s="5">
        <v>0.0</v>
      </c>
      <c r="K362" s="5">
        <v>1.0</v>
      </c>
      <c r="L362" s="5">
        <v>0.0</v>
      </c>
      <c r="M362" s="5">
        <v>0.0</v>
      </c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ht="12.75" customHeight="1">
      <c r="A363" s="2" t="str">
        <f>HYPERLINK("https://drive.google.com/file/d/1ZunBjiGq0yCC92EEyEs3PgBe5CBSnNqs/view", "ISLE_SESS0012_BLOCKG_11_sprt1")</f>
        <v>ISLE_SESS0012_BLOCKG_11_sprt1</v>
      </c>
      <c r="B363" s="1" t="s">
        <v>188</v>
      </c>
      <c r="C363" s="5">
        <v>0.0</v>
      </c>
      <c r="D363" s="5">
        <v>1.0</v>
      </c>
      <c r="E363" s="5">
        <v>0.0</v>
      </c>
      <c r="F363" s="5">
        <v>0.0</v>
      </c>
      <c r="G363" s="5">
        <v>0.0</v>
      </c>
      <c r="H363" s="5">
        <v>1.0</v>
      </c>
      <c r="I363" s="5">
        <v>1.0</v>
      </c>
      <c r="J363" s="5">
        <v>0.0</v>
      </c>
      <c r="K363" s="5">
        <v>1.0</v>
      </c>
      <c r="L363" s="5">
        <v>0.0</v>
      </c>
      <c r="M363" s="5"/>
      <c r="N363" s="5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ht="12.75" customHeight="1">
      <c r="A364" s="2" t="str">
        <f>HYPERLINK("https://drive.google.com/file/d/1rQhCpQK5NZXZIb3TDUKZl7X7s4Q11Phe/view", "ISLE_SESS0015_BLOCKD01_01_sprt1")</f>
        <v>ISLE_SESS0015_BLOCKD01_01_sprt1</v>
      </c>
      <c r="B364" s="1" t="s">
        <v>2</v>
      </c>
      <c r="C364" s="5">
        <v>0.0</v>
      </c>
      <c r="D364" s="5">
        <v>0.0</v>
      </c>
      <c r="E364" s="5">
        <v>1.0</v>
      </c>
      <c r="F364" s="5">
        <v>0.0</v>
      </c>
      <c r="G364" s="5">
        <v>1.0</v>
      </c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ht="12.75" customHeight="1">
      <c r="A365" s="2" t="str">
        <f>HYPERLINK("https://drive.google.com/file/d/1y2Idfk4CXJBI1Enjbys-OAtnhkbgY5eo/view", "ISLE_SESS0015_BLOCKD01_02_sprt1")</f>
        <v>ISLE_SESS0015_BLOCKD01_02_sprt1</v>
      </c>
      <c r="B365" s="1" t="s">
        <v>3</v>
      </c>
      <c r="C365" s="5">
        <v>0.0</v>
      </c>
      <c r="D365" s="5">
        <v>0.0</v>
      </c>
      <c r="E365" s="5">
        <v>1.0</v>
      </c>
      <c r="F365" s="5">
        <v>0.0</v>
      </c>
      <c r="G365" s="5">
        <v>1.0</v>
      </c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ht="12.75" customHeight="1">
      <c r="A366" s="2" t="str">
        <f>HYPERLINK("https://drive.google.com/file/d/1S7ilsHNFnvV-XKIau8MIYmdzpsTYjWKV/view", "ISLE_SESS0015_BLOCKD01_03_sprt1")</f>
        <v>ISLE_SESS0015_BLOCKD01_03_sprt1</v>
      </c>
      <c r="B366" s="1" t="s">
        <v>4</v>
      </c>
      <c r="C366" s="5">
        <v>0.0</v>
      </c>
      <c r="D366" s="5">
        <v>1.0</v>
      </c>
      <c r="E366" s="5">
        <v>1.0</v>
      </c>
      <c r="F366" s="5">
        <v>0.0</v>
      </c>
      <c r="G366" s="5">
        <v>0.0</v>
      </c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ht="12.75" customHeight="1">
      <c r="A367" s="2" t="str">
        <f>HYPERLINK("https://drive.google.com/file/d/1MxsscNPklXcduv9jbb3iVdgG-NB86DmD/view", "ISLE_SESS0015_BLOCKD01_04_sprt1")</f>
        <v>ISLE_SESS0015_BLOCKD01_04_sprt1</v>
      </c>
      <c r="B367" s="1" t="s">
        <v>5</v>
      </c>
      <c r="C367" s="5">
        <v>0.0</v>
      </c>
      <c r="D367" s="5">
        <v>0.0</v>
      </c>
      <c r="E367" s="5">
        <v>1.0</v>
      </c>
      <c r="F367" s="5">
        <v>0.0</v>
      </c>
      <c r="G367" s="5">
        <v>1.0</v>
      </c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ht="12.75" customHeight="1">
      <c r="A368" s="2" t="str">
        <f>HYPERLINK("https://drive.google.com/file/d/1GWlpYrc0-K9HmMV8tP9P3WdfZioaff9i/view", "ISLE_SESS0015_BLOCKD01_06_sprt1")</f>
        <v>ISLE_SESS0015_BLOCKD01_06_sprt1</v>
      </c>
      <c r="B368" s="1" t="s">
        <v>7</v>
      </c>
      <c r="C368" s="5">
        <v>0.0</v>
      </c>
      <c r="D368" s="5">
        <v>0.0</v>
      </c>
      <c r="E368" s="5">
        <v>1.0</v>
      </c>
      <c r="F368" s="5">
        <v>0.0</v>
      </c>
      <c r="G368" s="5">
        <v>1.0</v>
      </c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ht="12.75" customHeight="1">
      <c r="A369" s="2" t="str">
        <f>HYPERLINK("https://drive.google.com/file/d/1-68PzQLZMmvqO2TrIWHc0jNkCaVMpCiY/view", "ISLE_SESS0015_BLOCKD01_07_sprt1")</f>
        <v>ISLE_SESS0015_BLOCKD01_07_sprt1</v>
      </c>
      <c r="B369" s="1" t="s">
        <v>8</v>
      </c>
      <c r="C369" s="5">
        <v>0.0</v>
      </c>
      <c r="D369" s="5">
        <v>0.0</v>
      </c>
      <c r="E369" s="5">
        <v>1.0</v>
      </c>
      <c r="F369" s="5">
        <v>0.0</v>
      </c>
      <c r="G369" s="5">
        <v>1.0</v>
      </c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ht="12.75" customHeight="1">
      <c r="A370" s="2" t="str">
        <f>HYPERLINK("https://drive.google.com/file/d/1mdmHLT-hwkE19eE4OFWx9mCRcsBoh8ve/view", "ISLE_SESS0015_BLOCKD01_08_sprt1")</f>
        <v>ISLE_SESS0015_BLOCKD01_08_sprt1</v>
      </c>
      <c r="B370" s="1" t="s">
        <v>9</v>
      </c>
      <c r="C370" s="5">
        <v>0.0</v>
      </c>
      <c r="D370" s="5">
        <v>1.0</v>
      </c>
      <c r="E370" s="5">
        <v>1.0</v>
      </c>
      <c r="F370" s="5">
        <v>0.0</v>
      </c>
      <c r="G370" s="5">
        <v>0.0</v>
      </c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ht="12.75" customHeight="1">
      <c r="A371" s="2" t="str">
        <f>HYPERLINK("https://drive.google.com/file/d/1WwDcpxu07Ln74puSBF1qrNP_miAxGrmV/view", "ISLE_SESS0015_BLOCKD01_09_sprt1")</f>
        <v>ISLE_SESS0015_BLOCKD01_09_sprt1</v>
      </c>
      <c r="B371" s="1" t="s">
        <v>10</v>
      </c>
      <c r="C371" s="5">
        <v>0.0</v>
      </c>
      <c r="D371" s="5">
        <v>0.0</v>
      </c>
      <c r="E371" s="5">
        <v>1.0</v>
      </c>
      <c r="F371" s="5">
        <v>1.0</v>
      </c>
      <c r="G371" s="5">
        <v>0.0</v>
      </c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ht="12.75" customHeight="1">
      <c r="A372" s="2" t="str">
        <f>HYPERLINK("https://drive.google.com/file/d/1DNc1gV0tzcuet5u5py5ckPG8mZMrMKnP/view", "ISLE_SESS0015_BLOCKD01_10_sprt1")</f>
        <v>ISLE_SESS0015_BLOCKD01_10_sprt1</v>
      </c>
      <c r="B372" s="1" t="s">
        <v>11</v>
      </c>
      <c r="C372" s="5">
        <v>0.0</v>
      </c>
      <c r="D372" s="5">
        <v>0.0</v>
      </c>
      <c r="E372" s="5">
        <v>1.0</v>
      </c>
      <c r="F372" s="5">
        <v>0.0</v>
      </c>
      <c r="G372" s="5">
        <v>1.0</v>
      </c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ht="12.75" customHeight="1">
      <c r="A373" s="2" t="str">
        <f>HYPERLINK("https://drive.google.com/file/d/1IUww7jufElihue3VmbuarJT7DdvdRRgz/view", "ISLE_SESS0015_BLOCKD01_11_sprt1")</f>
        <v>ISLE_SESS0015_BLOCKD01_11_sprt1</v>
      </c>
      <c r="B373" s="1" t="s">
        <v>12</v>
      </c>
      <c r="C373" s="5">
        <v>0.0</v>
      </c>
      <c r="D373" s="5">
        <v>0.0</v>
      </c>
      <c r="E373" s="5">
        <v>1.0</v>
      </c>
      <c r="F373" s="5">
        <v>0.0</v>
      </c>
      <c r="G373" s="5">
        <v>1.0</v>
      </c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ht="12.75" customHeight="1">
      <c r="A374" s="2" t="str">
        <f>HYPERLINK("https://drive.google.com/file/d/1Vl7vto0yvJWdxnqPer6_nUCgKa-TNB-u/view", "ISLE_SESS0015_BLOCKD01_12_sprt1")</f>
        <v>ISLE_SESS0015_BLOCKD01_12_sprt1</v>
      </c>
      <c r="B374" s="1" t="s">
        <v>13</v>
      </c>
      <c r="C374" s="5">
        <v>0.0</v>
      </c>
      <c r="D374" s="5">
        <v>0.0</v>
      </c>
      <c r="E374" s="5">
        <v>1.0</v>
      </c>
      <c r="F374" s="5">
        <v>0.0</v>
      </c>
      <c r="G374" s="5">
        <v>1.0</v>
      </c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ht="12.75" customHeight="1">
      <c r="A375" s="2" t="str">
        <f>HYPERLINK("https://drive.google.com/file/d/16KX1iS9fVxYbIkogfE4RqkiPmkQ8hcYb/view", "ISLE_SESS0015_BLOCKD01_13_sprt1")</f>
        <v>ISLE_SESS0015_BLOCKD01_13_sprt1</v>
      </c>
      <c r="B375" s="1" t="s">
        <v>14</v>
      </c>
      <c r="C375" s="5">
        <v>0.0</v>
      </c>
      <c r="D375" s="5">
        <v>0.0</v>
      </c>
      <c r="E375" s="5">
        <v>1.0</v>
      </c>
      <c r="F375" s="5">
        <v>0.0</v>
      </c>
      <c r="G375" s="5">
        <v>1.0</v>
      </c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ht="12.75" customHeight="1">
      <c r="A376" s="2" t="str">
        <f>HYPERLINK("https://drive.google.com/file/d/1iw3pUIzSl-afLdJt_aengxahebkwEy4N/view", "ISLE_SESS0015_BLOCKD01_15_sprt1")</f>
        <v>ISLE_SESS0015_BLOCKD01_15_sprt1</v>
      </c>
      <c r="B376" s="1" t="s">
        <v>15</v>
      </c>
      <c r="C376" s="5">
        <v>0.0</v>
      </c>
      <c r="D376" s="5">
        <v>1.0</v>
      </c>
      <c r="E376" s="5">
        <v>1.0</v>
      </c>
      <c r="F376" s="5">
        <v>0.0</v>
      </c>
      <c r="G376" s="5">
        <v>0.0</v>
      </c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ht="12.75" customHeight="1">
      <c r="A377" s="2" t="str">
        <f>HYPERLINK("https://drive.google.com/file/d/1FhlTUdp_GhrJA0AF8RAC3f_rin_VmIwK/view", "ISLE_SESS0015_BLOCKD01_16_sprt1")</f>
        <v>ISLE_SESS0015_BLOCKD01_16_sprt1</v>
      </c>
      <c r="B377" s="1" t="s">
        <v>16</v>
      </c>
      <c r="C377" s="5">
        <v>0.0</v>
      </c>
      <c r="D377" s="5">
        <v>0.0</v>
      </c>
      <c r="E377" s="5">
        <v>1.0</v>
      </c>
      <c r="F377" s="5">
        <v>0.0</v>
      </c>
      <c r="G377" s="5">
        <v>1.0</v>
      </c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ht="12.75" customHeight="1">
      <c r="A378" s="2" t="str">
        <f>HYPERLINK("https://drive.google.com/file/d/1USsSxzUXzdIntR_R1z5CpL1-yDvCdx71/view", "ISLE_SESS0015_BLOCKD01_17_sprt1")</f>
        <v>ISLE_SESS0015_BLOCKD01_17_sprt1</v>
      </c>
      <c r="B378" s="1" t="s">
        <v>17</v>
      </c>
      <c r="C378" s="5">
        <v>0.0</v>
      </c>
      <c r="D378" s="5">
        <v>0.0</v>
      </c>
      <c r="E378" s="5">
        <v>1.0</v>
      </c>
      <c r="F378" s="5">
        <v>0.0</v>
      </c>
      <c r="G378" s="5">
        <v>0.0</v>
      </c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ht="12.75" customHeight="1">
      <c r="A379" s="2" t="str">
        <f>HYPERLINK("https://drive.google.com/file/d/1ptzaTwaqrlk9qvEbM7vByO3Pryz28Wvi/view", "ISLE_SESS0015_BLOCKD01_19_sprt1")</f>
        <v>ISLE_SESS0015_BLOCKD01_19_sprt1</v>
      </c>
      <c r="B379" s="1" t="s">
        <v>123</v>
      </c>
      <c r="C379" s="5">
        <v>0.0</v>
      </c>
      <c r="D379" s="5">
        <v>1.0</v>
      </c>
      <c r="E379" s="5">
        <v>1.0</v>
      </c>
      <c r="F379" s="5">
        <v>0.0</v>
      </c>
      <c r="G379" s="5">
        <v>1.0</v>
      </c>
      <c r="H379" s="5"/>
      <c r="I379" s="5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ht="12.75" customHeight="1">
      <c r="A380" s="2" t="str">
        <f>HYPERLINK("https://drive.google.com/file/d/1lSpJobGI36jnnWbv_w7rNYf9ZsT_bXwl/view", "ISLE_SESS0015_BLOCKD01_20_sprt1")</f>
        <v>ISLE_SESS0015_BLOCKD01_20_sprt1</v>
      </c>
      <c r="B380" s="1" t="s">
        <v>18</v>
      </c>
      <c r="C380" s="5">
        <v>0.0</v>
      </c>
      <c r="D380" s="5">
        <v>0.0</v>
      </c>
      <c r="E380" s="5">
        <v>1.0</v>
      </c>
      <c r="F380" s="5">
        <v>0.0</v>
      </c>
      <c r="G380" s="5">
        <v>1.0</v>
      </c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ht="12.75" customHeight="1">
      <c r="A381" s="2" t="str">
        <f>HYPERLINK("https://drive.google.com/file/d/1ynCGJwZ_KKLYLHpxAzNos5B5FvIdPTl9/view", "ISLE_SESS0015_BLOCKD01_21_sprt1")</f>
        <v>ISLE_SESS0015_BLOCKD01_21_sprt1</v>
      </c>
      <c r="B381" s="1" t="s">
        <v>19</v>
      </c>
      <c r="C381" s="5">
        <v>0.0</v>
      </c>
      <c r="D381" s="5">
        <v>0.0</v>
      </c>
      <c r="E381" s="5">
        <v>1.0</v>
      </c>
      <c r="F381" s="5">
        <v>0.0</v>
      </c>
      <c r="G381" s="5">
        <v>1.0</v>
      </c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ht="12.75" customHeight="1">
      <c r="A382" s="2" t="str">
        <f>HYPERLINK("https://drive.google.com/file/d/1jVLzKeVisb7pUZ9XeVrFQronzNfuoMWp/view", "ISLE_SESS0015_BLOCKD01_24_sprt1")</f>
        <v>ISLE_SESS0015_BLOCKD01_24_sprt1</v>
      </c>
      <c r="B382" s="1" t="s">
        <v>21</v>
      </c>
      <c r="C382" s="5">
        <v>0.0</v>
      </c>
      <c r="D382" s="5">
        <v>0.0</v>
      </c>
      <c r="E382" s="5">
        <v>1.0</v>
      </c>
      <c r="F382" s="5">
        <v>0.0</v>
      </c>
      <c r="G382" s="5">
        <v>1.0</v>
      </c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ht="12.75" customHeight="1">
      <c r="A383" s="2" t="str">
        <f>HYPERLINK("https://drive.google.com/file/d/1Ju56CQc--7RgKxz5hZL0Qs8By70mvI1R/view", "ISLE_SESS0015_BLOCKD01_25_sprt1")</f>
        <v>ISLE_SESS0015_BLOCKD01_25_sprt1</v>
      </c>
      <c r="B383" s="1" t="s">
        <v>22</v>
      </c>
      <c r="C383" s="5">
        <v>0.0</v>
      </c>
      <c r="D383" s="5">
        <v>0.0</v>
      </c>
      <c r="E383" s="5">
        <v>1.0</v>
      </c>
      <c r="F383" s="5">
        <v>0.0</v>
      </c>
      <c r="G383" s="5">
        <v>1.0</v>
      </c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ht="12.75" customHeight="1">
      <c r="A384" s="2" t="str">
        <f>HYPERLINK("https://drive.google.com/file/d/1jiC6LPky1EXpUYHzvWNUsL2WOT0OY_lp/view", "ISLE_SESS0015_BLOCKD01_26_sprt1")</f>
        <v>ISLE_SESS0015_BLOCKD01_26_sprt1</v>
      </c>
      <c r="B384" s="1" t="s">
        <v>23</v>
      </c>
      <c r="C384" s="5">
        <v>0.0</v>
      </c>
      <c r="D384" s="5">
        <v>0.0</v>
      </c>
      <c r="E384" s="5">
        <v>1.0</v>
      </c>
      <c r="F384" s="5">
        <v>0.0</v>
      </c>
      <c r="G384" s="5">
        <v>0.0</v>
      </c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ht="12.75" customHeight="1">
      <c r="A385" s="2" t="str">
        <f>HYPERLINK("https://drive.google.com/file/d/1PgxLTh6lbmVLR0938IC--tYvlbiUEqh9/view", "ISLE_SESS0015_BLOCKD01_28_sprt1")</f>
        <v>ISLE_SESS0015_BLOCKD01_28_sprt1</v>
      </c>
      <c r="B385" s="1" t="s">
        <v>124</v>
      </c>
      <c r="C385" s="5">
        <v>0.0</v>
      </c>
      <c r="D385" s="5">
        <v>0.0</v>
      </c>
      <c r="E385" s="5">
        <v>1.0</v>
      </c>
      <c r="F385" s="5">
        <v>0.0</v>
      </c>
      <c r="G385" s="5">
        <v>1.0</v>
      </c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ht="12.75" customHeight="1">
      <c r="A386" s="2" t="str">
        <f>HYPERLINK("https://drive.google.com/file/d/130sjlg3xGjKRbDScgcZH1X3jZkCsjqW5/view", "ISLE_SESS0015_BLOCKD01_29_sprt1")</f>
        <v>ISLE_SESS0015_BLOCKD01_29_sprt1</v>
      </c>
      <c r="B386" s="1" t="s">
        <v>25</v>
      </c>
      <c r="C386" s="5">
        <v>0.0</v>
      </c>
      <c r="D386" s="5">
        <v>0.0</v>
      </c>
      <c r="E386" s="5">
        <v>1.0</v>
      </c>
      <c r="F386" s="5">
        <v>0.0</v>
      </c>
      <c r="G386" s="5">
        <v>1.0</v>
      </c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ht="12.75" customHeight="1">
      <c r="A387" s="2" t="str">
        <f>HYPERLINK("https://drive.google.com/file/d/139yJOLrLwoIMmsDRXDnnnIwpBw26tBxS/view", "ISLE_SESS0015_BLOCKD01_30_sprt1")</f>
        <v>ISLE_SESS0015_BLOCKD01_30_sprt1</v>
      </c>
      <c r="B387" s="1" t="s">
        <v>26</v>
      </c>
      <c r="C387" s="5">
        <v>0.0</v>
      </c>
      <c r="D387" s="5">
        <v>0.0</v>
      </c>
      <c r="E387" s="5">
        <v>1.0</v>
      </c>
      <c r="F387" s="5">
        <v>1.0</v>
      </c>
      <c r="G387" s="5">
        <v>0.0</v>
      </c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ht="12.75" customHeight="1">
      <c r="A388" s="2" t="str">
        <f>HYPERLINK("https://drive.google.com/file/d/1qYTSQfXZt-TQMLT0WhMjkGQkUhOj-gCJ/view", "ISLE_SESS0015_BLOCKD01_33_sprt1")</f>
        <v>ISLE_SESS0015_BLOCKD01_33_sprt1</v>
      </c>
      <c r="B388" s="1" t="s">
        <v>28</v>
      </c>
      <c r="C388" s="5">
        <v>0.0</v>
      </c>
      <c r="D388" s="5">
        <v>1.0</v>
      </c>
      <c r="E388" s="5">
        <v>0.0</v>
      </c>
      <c r="F388" s="5">
        <v>1.0</v>
      </c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ht="12.75" customHeight="1">
      <c r="A389" s="2" t="str">
        <f>HYPERLINK("https://drive.google.com/file/d/1oYIs1BCznVCk96PjSKtydDQ_0sJfQO-X/view", "ISLE_SESS0015_BLOCKD01_34_sprt1")</f>
        <v>ISLE_SESS0015_BLOCKD01_34_sprt1</v>
      </c>
      <c r="B389" s="1" t="s">
        <v>29</v>
      </c>
      <c r="C389" s="5">
        <v>0.0</v>
      </c>
      <c r="D389" s="5">
        <v>0.0</v>
      </c>
      <c r="E389" s="5">
        <v>0.0</v>
      </c>
      <c r="F389" s="5">
        <v>1.0</v>
      </c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ht="12.75" customHeight="1">
      <c r="A390" s="2" t="str">
        <f>HYPERLINK("https://drive.google.com/file/d/1rd1i3iMC9mNj5uABsTDKs2MgvTM1F6OW/view", "ISLE_SESS0015_BLOCKD01_35_sprt1")</f>
        <v>ISLE_SESS0015_BLOCKD01_35_sprt1</v>
      </c>
      <c r="B390" s="1" t="s">
        <v>30</v>
      </c>
      <c r="C390" s="5">
        <v>0.0</v>
      </c>
      <c r="D390" s="5">
        <v>1.0</v>
      </c>
      <c r="E390" s="5">
        <v>0.0</v>
      </c>
      <c r="F390" s="5">
        <v>0.0</v>
      </c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ht="12.75" customHeight="1">
      <c r="A391" s="2" t="str">
        <f>HYPERLINK("https://drive.google.com/file/d/1jbMVD1YUULGYuKO34-8kBpBa5fBH9ux9/view", "ISLE_SESS0015_BLOCKD01_37_sprt1")</f>
        <v>ISLE_SESS0015_BLOCKD01_37_sprt1</v>
      </c>
      <c r="B391" s="1" t="s">
        <v>31</v>
      </c>
      <c r="C391" s="5">
        <v>0.0</v>
      </c>
      <c r="D391" s="5">
        <v>0.0</v>
      </c>
      <c r="E391" s="5">
        <v>1.0</v>
      </c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ht="12.75" customHeight="1">
      <c r="A392" s="2" t="str">
        <f>HYPERLINK("https://drive.google.com/file/d/1Iq5FXbnThucn90joHwcRPUhd4zoBle6l/view", "ISLE_SESS0015_BLOCKD01_38_sprt1")</f>
        <v>ISLE_SESS0015_BLOCKD01_38_sprt1</v>
      </c>
      <c r="B392" s="1" t="s">
        <v>32</v>
      </c>
      <c r="C392" s="5">
        <v>0.0</v>
      </c>
      <c r="D392" s="5">
        <v>1.0</v>
      </c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ht="12.75" customHeight="1">
      <c r="A393" s="2" t="str">
        <f>HYPERLINK("https://drive.google.com/file/d/1xcKmNKsEuVX9dFViEur-9MEhbdepgEVs/view", "ISLE_SESS0015_BLOCKD01_40_sprt1")</f>
        <v>ISLE_SESS0015_BLOCKD01_40_sprt1</v>
      </c>
      <c r="B393" s="1" t="s">
        <v>33</v>
      </c>
      <c r="C393" s="5">
        <v>0.0</v>
      </c>
      <c r="D393" s="5">
        <v>0.0</v>
      </c>
      <c r="E393" s="5">
        <v>1.0</v>
      </c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ht="12.75" customHeight="1">
      <c r="A394" s="2" t="str">
        <f>HYPERLINK("https://drive.google.com/file/d/17F6SU2cC-um6J-uWOMNEf3OfTB8BQRtz/view", "ISLE_SESS0015_BLOCKD01_41_sprt1")</f>
        <v>ISLE_SESS0015_BLOCKD01_41_sprt1</v>
      </c>
      <c r="B394" s="1" t="s">
        <v>34</v>
      </c>
      <c r="C394" s="5">
        <v>0.0</v>
      </c>
      <c r="D394" s="5">
        <v>0.0</v>
      </c>
      <c r="E394" s="5">
        <v>1.0</v>
      </c>
      <c r="F394" s="5">
        <v>0.0</v>
      </c>
      <c r="G394" s="5">
        <v>0.0</v>
      </c>
      <c r="H394" s="5">
        <v>1.0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ht="12.75" customHeight="1">
      <c r="A395" s="2" t="str">
        <f>HYPERLINK("https://drive.google.com/file/d/1TL_a3uJNqAsnDa-Rgui1Q2oVcRsYhm_7/view", "ISLE_SESS0015_BLOCKD01_42_sprt1")</f>
        <v>ISLE_SESS0015_BLOCKD01_42_sprt1</v>
      </c>
      <c r="B395" s="1" t="s">
        <v>189</v>
      </c>
      <c r="C395" s="5">
        <v>1.0</v>
      </c>
      <c r="D395" s="5">
        <v>0.0</v>
      </c>
      <c r="E395" s="5">
        <v>1.0</v>
      </c>
      <c r="F395" s="5"/>
      <c r="G395" s="5"/>
      <c r="H395" s="5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ht="12.75" customHeight="1">
      <c r="A396" s="2" t="str">
        <f>HYPERLINK("https://drive.google.com/file/d/17QlgIKk3FdpOTxypRCakmXSOkBbB7O5M/view", "ISLE_SESS0015_BLOCKD01_43_sprt1")</f>
        <v>ISLE_SESS0015_BLOCKD01_43_sprt1</v>
      </c>
      <c r="B396" s="1" t="s">
        <v>35</v>
      </c>
      <c r="C396" s="5">
        <v>1.0</v>
      </c>
      <c r="D396" s="5">
        <v>0.0</v>
      </c>
      <c r="E396" s="5">
        <v>1.0</v>
      </c>
      <c r="F396" s="5">
        <v>0.0</v>
      </c>
      <c r="G396" s="5">
        <v>0.0</v>
      </c>
      <c r="H396" s="5">
        <v>1.0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ht="12.75" customHeight="1">
      <c r="A397" s="2" t="str">
        <f>HYPERLINK("https://drive.google.com/file/d/1HsWU6LM5eOPMicVsk-t935_CUNevSk1C/view", "ISLE_SESS0015_BLOCKD01_45_sprt1")</f>
        <v>ISLE_SESS0015_BLOCKD01_45_sprt1</v>
      </c>
      <c r="B397" s="1" t="s">
        <v>125</v>
      </c>
      <c r="C397" s="5">
        <v>1.0</v>
      </c>
      <c r="D397" s="5">
        <v>0.0</v>
      </c>
      <c r="E397" s="5">
        <v>1.0</v>
      </c>
      <c r="F397" s="5">
        <v>0.0</v>
      </c>
      <c r="G397" s="5">
        <v>0.0</v>
      </c>
      <c r="H397" s="5">
        <v>1.0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ht="12.75" customHeight="1">
      <c r="A398" s="2" t="str">
        <f>HYPERLINK("https://drive.google.com/file/d/1gmBjeX_crPPkZT0GVEA56d-X2XLfySBh/view", "ISLE_SESS0015_BLOCKD01_46_sprt1")</f>
        <v>ISLE_SESS0015_BLOCKD01_46_sprt1</v>
      </c>
      <c r="B398" s="1" t="s">
        <v>37</v>
      </c>
      <c r="C398" s="5">
        <v>0.0</v>
      </c>
      <c r="D398" s="5">
        <v>0.0</v>
      </c>
      <c r="E398" s="5">
        <v>1.0</v>
      </c>
      <c r="F398" s="5">
        <v>0.0</v>
      </c>
      <c r="G398" s="5">
        <v>0.0</v>
      </c>
      <c r="H398" s="5">
        <v>1.0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ht="12.75" customHeight="1">
      <c r="A399" s="2" t="str">
        <f>HYPERLINK("https://drive.google.com/file/d/1NpLdFjEAhjTF5sqswMjCEBBgK9LcHe74/view", "ISLE_SESS0015_BLOCKD01_48_sprt1")</f>
        <v>ISLE_SESS0015_BLOCKD01_48_sprt1</v>
      </c>
      <c r="B399" s="1" t="s">
        <v>38</v>
      </c>
      <c r="C399" s="5">
        <v>0.0</v>
      </c>
      <c r="D399" s="5">
        <v>0.0</v>
      </c>
      <c r="E399" s="5">
        <v>1.0</v>
      </c>
      <c r="F399" s="5">
        <v>0.0</v>
      </c>
      <c r="G399" s="5">
        <v>0.0</v>
      </c>
      <c r="H399" s="5">
        <v>1.0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ht="12.75" customHeight="1">
      <c r="A400" s="2" t="str">
        <f>HYPERLINK("https://drive.google.com/file/d/1dfWYdWYPkMjnI3LVkXKe9IgST6ySGh9W/view", "ISLE_SESS0015_BLOCKD01_49_sprt1")</f>
        <v>ISLE_SESS0015_BLOCKD01_49_sprt1</v>
      </c>
      <c r="B400" s="1" t="s">
        <v>127</v>
      </c>
      <c r="C400" s="5">
        <v>1.0</v>
      </c>
      <c r="D400" s="5">
        <v>0.0</v>
      </c>
      <c r="E400" s="5">
        <v>0.0</v>
      </c>
      <c r="F400" s="5">
        <v>1.0</v>
      </c>
      <c r="G400" s="5">
        <v>0.0</v>
      </c>
      <c r="H400" s="5">
        <v>0.0</v>
      </c>
      <c r="I400" s="5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ht="12.75" customHeight="1">
      <c r="A401" s="2" t="str">
        <f>HYPERLINK("https://drive.google.com/file/d/1aZ-IRb6RCB81pKBt1zzyDpEtY-uQGZ-U/view", "ISLE_SESS0015_BLOCKD01_51_sprt1")</f>
        <v>ISLE_SESS0015_BLOCKD01_51_sprt1</v>
      </c>
      <c r="B401" s="1" t="s">
        <v>40</v>
      </c>
      <c r="C401" s="5">
        <v>0.0</v>
      </c>
      <c r="D401" s="5">
        <v>0.0</v>
      </c>
      <c r="E401" s="5">
        <v>0.0</v>
      </c>
      <c r="F401" s="5">
        <v>0.0</v>
      </c>
      <c r="G401" s="5">
        <v>0.0</v>
      </c>
      <c r="H401" s="5">
        <v>0.0</v>
      </c>
      <c r="I401" s="5">
        <v>1.0</v>
      </c>
      <c r="J401" s="5">
        <v>0.0</v>
      </c>
      <c r="K401" s="5">
        <v>0.0</v>
      </c>
      <c r="L401" s="5">
        <v>1.0</v>
      </c>
      <c r="M401" s="5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ht="12.75" customHeight="1">
      <c r="A402" s="2" t="str">
        <f>HYPERLINK("https://drive.google.com/file/d/1fxoSuLccH2yBgU9bXiy7hCWuecUXbXHl/view", "ISLE_SESS0015_BLOCKD01_55_sprt1")</f>
        <v>ISLE_SESS0015_BLOCKD01_55_sprt1</v>
      </c>
      <c r="B402" s="1" t="s">
        <v>129</v>
      </c>
      <c r="C402" s="5">
        <v>0.0</v>
      </c>
      <c r="D402" s="5">
        <v>0.0</v>
      </c>
      <c r="E402" s="5">
        <v>0.0</v>
      </c>
      <c r="F402" s="5">
        <v>1.0</v>
      </c>
      <c r="G402" s="5">
        <v>0.0</v>
      </c>
      <c r="H402" s="5">
        <v>0.0</v>
      </c>
      <c r="I402" s="5">
        <v>0.0</v>
      </c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ht="12.75" customHeight="1">
      <c r="A403" s="2" t="str">
        <f>HYPERLINK("https://drive.google.com/file/d/1-wRh-TCXPjY5KgYlj08G2KANIavEKGXP/view", "ISLE_SESS0015_BLOCKD01_56_sprt1")</f>
        <v>ISLE_SESS0015_BLOCKD01_56_sprt1</v>
      </c>
      <c r="B403" s="1" t="s">
        <v>42</v>
      </c>
      <c r="C403" s="5">
        <v>0.0</v>
      </c>
      <c r="D403" s="5">
        <v>0.0</v>
      </c>
      <c r="E403" s="5">
        <v>1.0</v>
      </c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ht="12.75" customHeight="1">
      <c r="A404" s="2" t="str">
        <f>HYPERLINK("https://drive.google.com/file/d/1zruYxAeDg8PVXOs7wv7XFhBRQ_yCgAU7/view", "ISLE_SESS0015_BLOCKD01_59_sprt1")</f>
        <v>ISLE_SESS0015_BLOCKD01_59_sprt1</v>
      </c>
      <c r="B404" s="1" t="s">
        <v>44</v>
      </c>
      <c r="C404" s="5">
        <v>1.0</v>
      </c>
      <c r="D404" s="5">
        <v>0.0</v>
      </c>
      <c r="E404" s="5">
        <v>0.0</v>
      </c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ht="12.75" customHeight="1">
      <c r="A405" s="2" t="str">
        <f>HYPERLINK("https://drive.google.com/file/d/1ZRK-_TKc5tz3VwhugnwfWc6ud0llJrca/view", "ISLE_SESS0015_BLOCKD01_60_sprt1")</f>
        <v>ISLE_SESS0015_BLOCKD01_60_sprt1</v>
      </c>
      <c r="B405" s="1" t="s">
        <v>130</v>
      </c>
      <c r="C405" s="5">
        <v>0.0</v>
      </c>
      <c r="D405" s="5">
        <v>0.0</v>
      </c>
      <c r="E405" s="5">
        <v>0.0</v>
      </c>
      <c r="F405" s="5">
        <v>1.0</v>
      </c>
      <c r="G405" s="5">
        <v>0.0</v>
      </c>
      <c r="H405" s="5">
        <v>0.0</v>
      </c>
      <c r="I405" s="5"/>
      <c r="J405" s="5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ht="12.75" customHeight="1">
      <c r="A406" s="2" t="str">
        <f>HYPERLINK("https://drive.google.com/file/d/1JQ6DTsk9_CjkdFbZ-l0O-olHkx93gBNe/view", "ISLE_SESS0015_BLOCKD01_61_sprt1")</f>
        <v>ISLE_SESS0015_BLOCKD01_61_sprt1</v>
      </c>
      <c r="B406" s="1" t="s">
        <v>46</v>
      </c>
      <c r="C406" s="5">
        <v>1.0</v>
      </c>
      <c r="D406" s="5">
        <v>0.0</v>
      </c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ht="12.75" customHeight="1">
      <c r="A407" s="2" t="str">
        <f>HYPERLINK("https://drive.google.com/file/d/1slJbCk1aZcR1YTeFSw8U1RjJ0JPgpzqZ/view", "ISLE_SESS0015_BLOCKD01_62_sprt1")</f>
        <v>ISLE_SESS0015_BLOCKD01_62_sprt1</v>
      </c>
      <c r="B407" s="1" t="s">
        <v>47</v>
      </c>
      <c r="C407" s="5">
        <v>0.0</v>
      </c>
      <c r="D407" s="5">
        <v>1.0</v>
      </c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ht="12.75" customHeight="1">
      <c r="A408" s="2" t="str">
        <f>HYPERLINK("https://drive.google.com/file/d/1X0CdqA3DF4fWFCYmtywcA5INssDS3n7b/view", "ISLE_SESS0015_BLOCKD01_63_sprt1")</f>
        <v>ISLE_SESS0015_BLOCKD01_63_sprt1</v>
      </c>
      <c r="B408" s="1" t="s">
        <v>48</v>
      </c>
      <c r="C408" s="5">
        <v>0.0</v>
      </c>
      <c r="D408" s="5">
        <v>1.0</v>
      </c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ht="12.75" customHeight="1">
      <c r="A409" s="2" t="str">
        <f>HYPERLINK("https://drive.google.com/file/d/1BNMSr4SqPcGlEqioCRp85_u_6IltrLG_/view", "ISLE_SESS0015_BLOCKD01_64_sprt1")</f>
        <v>ISLE_SESS0015_BLOCKD01_64_sprt1</v>
      </c>
      <c r="B409" s="1" t="s">
        <v>49</v>
      </c>
      <c r="C409" s="5">
        <v>0.0</v>
      </c>
      <c r="D409" s="5">
        <v>1.0</v>
      </c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ht="12.75" customHeight="1">
      <c r="A410" s="2" t="str">
        <f>HYPERLINK("https://drive.google.com/file/d/13x8ROxwFKvds5gTC0dP5S6g8QqKmvYSZ/view", "ISLE_SESS0015_BLOCKD01_65_sprt1")</f>
        <v>ISLE_SESS0015_BLOCKD01_65_sprt1</v>
      </c>
      <c r="B410" s="1" t="s">
        <v>50</v>
      </c>
      <c r="C410" s="5">
        <v>1.0</v>
      </c>
      <c r="D410" s="5">
        <v>0.0</v>
      </c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ht="12.75" customHeight="1">
      <c r="A411" s="2" t="str">
        <f>HYPERLINK("https://drive.google.com/file/d/1pWo9Kq5kET-2LNr1y9BeTJZxOMNfO0Im/view", "ISLE_SESS0015_BLOCKD01_66_sprt1")</f>
        <v>ISLE_SESS0015_BLOCKD01_66_sprt1</v>
      </c>
      <c r="B411" s="1" t="s">
        <v>51</v>
      </c>
      <c r="C411" s="5">
        <v>1.0</v>
      </c>
      <c r="D411" s="5">
        <v>0.0</v>
      </c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ht="12.75" customHeight="1">
      <c r="A412" s="2" t="str">
        <f>HYPERLINK("https://drive.google.com/file/d/1Lknps0UfsEOY9BetE3nvHcMOL3OqUC8w/view", "ISLE_SESS0015_BLOCKD01_67_sprt1")</f>
        <v>ISLE_SESS0015_BLOCKD01_67_sprt1</v>
      </c>
      <c r="B412" s="1" t="s">
        <v>52</v>
      </c>
      <c r="C412" s="5">
        <v>0.0</v>
      </c>
      <c r="D412" s="5">
        <v>1.0</v>
      </c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ht="12.75" customHeight="1">
      <c r="A413" s="2" t="str">
        <f>HYPERLINK("https://drive.google.com/file/d/1vqtWcRTcO67I1U1k2jN94FJ_Il8deeqn/view", "ISLE_SESS0015_BLOCKD01_68_sprt1")</f>
        <v>ISLE_SESS0015_BLOCKD01_68_sprt1</v>
      </c>
      <c r="B413" s="1" t="s">
        <v>53</v>
      </c>
      <c r="C413" s="5">
        <v>0.0</v>
      </c>
      <c r="D413" s="5">
        <v>1.0</v>
      </c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ht="12.75" customHeight="1">
      <c r="A414" s="2" t="str">
        <f>HYPERLINK("https://drive.google.com/file/d/1Hw_jMCbJy_3iGqtMDg1DnhZZTgHPlbRq/view", "ISLE_SESS0015_BLOCKD01_69_sprt1")</f>
        <v>ISLE_SESS0015_BLOCKD01_69_sprt1</v>
      </c>
      <c r="B414" s="1" t="s">
        <v>54</v>
      </c>
      <c r="C414" s="5">
        <v>0.0</v>
      </c>
      <c r="D414" s="5">
        <v>1.0</v>
      </c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ht="12.75" customHeight="1">
      <c r="A415" s="2" t="str">
        <f>HYPERLINK("https://drive.google.com/file/d/1B4ye_6x-BelqS0Mgrab1MsRbP9wxvsK3/view", "ISLE_SESS0015_BLOCKD01_70_sprt1")</f>
        <v>ISLE_SESS0015_BLOCKD01_70_sprt1</v>
      </c>
      <c r="B415" s="1" t="s">
        <v>55</v>
      </c>
      <c r="C415" s="5">
        <v>0.0</v>
      </c>
      <c r="D415" s="5">
        <v>1.0</v>
      </c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ht="12.75" customHeight="1">
      <c r="A416" s="2" t="str">
        <f>HYPERLINK("https://drive.google.com/file/d/1G3ib1gFeDYqne0LNGURq0orILlXmzZLS/view", "ISLE_SESS0015_BLOCKD01_71_sprt1")</f>
        <v>ISLE_SESS0015_BLOCKD01_71_sprt1</v>
      </c>
      <c r="B416" s="1" t="s">
        <v>56</v>
      </c>
      <c r="C416" s="5">
        <v>0.0</v>
      </c>
      <c r="D416" s="5">
        <v>1.0</v>
      </c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ht="12.75" customHeight="1">
      <c r="A417" s="2" t="str">
        <f>HYPERLINK("https://drive.google.com/file/d/1AGDAfcae5QiT3Z5MJiHxPbY_Rd3jjnki/view", "ISLE_SESS0015_BLOCKD01_72_sprt1")</f>
        <v>ISLE_SESS0015_BLOCKD01_72_sprt1</v>
      </c>
      <c r="B417" s="1" t="s">
        <v>57</v>
      </c>
      <c r="C417" s="5">
        <v>0.0</v>
      </c>
      <c r="D417" s="5">
        <v>1.0</v>
      </c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ht="12.75" customHeight="1">
      <c r="A418" s="2" t="str">
        <f>HYPERLINK("https://drive.google.com/file/d/1CgDJikp8vLtW4RXMMkxvozw_R5sR6q5X/view", "ISLE_SESS0015_BLOCKD01_73_sprt1")</f>
        <v>ISLE_SESS0015_BLOCKD01_73_sprt1</v>
      </c>
      <c r="B418" s="1" t="s">
        <v>58</v>
      </c>
      <c r="C418" s="5">
        <v>0.0</v>
      </c>
      <c r="D418" s="5">
        <v>1.0</v>
      </c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ht="12.75" customHeight="1">
      <c r="A419" s="2" t="str">
        <f>HYPERLINK("https://drive.google.com/file/d/1sATmTiv5iS5bCIznuuWHQWoCcIkSofmE/view", "ISLE_SESS0015_BLOCKD01_74_sprt1")</f>
        <v>ISLE_SESS0015_BLOCKD01_74_sprt1</v>
      </c>
      <c r="B419" s="1" t="s">
        <v>59</v>
      </c>
      <c r="C419" s="5">
        <v>0.0</v>
      </c>
      <c r="D419" s="5">
        <v>1.0</v>
      </c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ht="12.75" customHeight="1">
      <c r="A420" s="2" t="str">
        <f>HYPERLINK("https://drive.google.com/file/d/1IZJaweJNjp8rkxVmtdDZXrFwVoHufu0T/view", "ISLE_SESS0015_BLOCKD01_75_sprt1")</f>
        <v>ISLE_SESS0015_BLOCKD01_75_sprt1</v>
      </c>
      <c r="B420" s="1" t="s">
        <v>60</v>
      </c>
      <c r="C420" s="5">
        <v>0.0</v>
      </c>
      <c r="D420" s="5">
        <v>1.0</v>
      </c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ht="12.75" customHeight="1">
      <c r="A421" s="2" t="str">
        <f>HYPERLINK("https://drive.google.com/file/d/1Rm5pAIteLdyvoY6hWDwDtfwe_hOinXXf/view", "ISLE_SESS0015_BLOCKD01_76_sprt1")</f>
        <v>ISLE_SESS0015_BLOCKD01_76_sprt1</v>
      </c>
      <c r="B421" s="1" t="s">
        <v>61</v>
      </c>
      <c r="C421" s="5">
        <v>0.0</v>
      </c>
      <c r="D421" s="5">
        <v>1.0</v>
      </c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ht="12.75" customHeight="1">
      <c r="A422" s="2" t="str">
        <f>HYPERLINK("https://drive.google.com/file/d/1CMn_lx-TZwk48SNNMtVBbb8EauTclBGl/view", "ISLE_SESS0015_BLOCKD01_78_sprt1")</f>
        <v>ISLE_SESS0015_BLOCKD01_78_sprt1</v>
      </c>
      <c r="B422" s="1" t="s">
        <v>63</v>
      </c>
      <c r="C422" s="5">
        <v>0.0</v>
      </c>
      <c r="D422" s="5">
        <v>0.0</v>
      </c>
      <c r="E422" s="5">
        <v>1.0</v>
      </c>
      <c r="F422" s="5">
        <v>0.0</v>
      </c>
      <c r="G422" s="5">
        <v>0.0</v>
      </c>
      <c r="H422" s="5">
        <v>0.0</v>
      </c>
      <c r="I422" s="5">
        <v>0.0</v>
      </c>
      <c r="J422" s="5">
        <v>1.0</v>
      </c>
      <c r="K422" s="5">
        <v>0.0</v>
      </c>
      <c r="L422" s="5">
        <v>0.0</v>
      </c>
      <c r="M422" s="5">
        <v>0.0</v>
      </c>
      <c r="N422" s="5"/>
      <c r="O422" s="5"/>
      <c r="P422" s="5"/>
      <c r="Q422" s="5"/>
      <c r="R422" s="5"/>
      <c r="S422" s="5"/>
      <c r="T422" s="3"/>
      <c r="U422" s="3"/>
      <c r="V422" s="3"/>
      <c r="W422" s="3"/>
      <c r="X422" s="3"/>
    </row>
    <row r="423" ht="12.75" customHeight="1">
      <c r="A423" s="2" t="str">
        <f>HYPERLINK("https://drive.google.com/file/d/1uL2dxCeI1UknF3FJ89F3brsNQ0r8x9_x/view", "ISLE_SESS0015_BLOCKD01_80_sprt1")</f>
        <v>ISLE_SESS0015_BLOCKD01_80_sprt1</v>
      </c>
      <c r="B423" s="1" t="s">
        <v>132</v>
      </c>
      <c r="C423" s="5">
        <v>0.0</v>
      </c>
      <c r="D423" s="5">
        <v>0.0</v>
      </c>
      <c r="E423" s="5">
        <v>0.0</v>
      </c>
      <c r="F423" s="5">
        <v>0.0</v>
      </c>
      <c r="G423" s="5">
        <v>0.0</v>
      </c>
      <c r="H423" s="5">
        <v>1.0</v>
      </c>
      <c r="I423" s="5">
        <v>0.0</v>
      </c>
      <c r="J423" s="5">
        <v>0.0</v>
      </c>
      <c r="K423" s="5">
        <v>1.0</v>
      </c>
      <c r="L423" s="5"/>
      <c r="M423" s="5"/>
      <c r="N423" s="5"/>
      <c r="O423" s="5"/>
      <c r="P423" s="3"/>
      <c r="Q423" s="3"/>
      <c r="R423" s="3"/>
      <c r="S423" s="3"/>
      <c r="T423" s="3"/>
      <c r="U423" s="3"/>
      <c r="V423" s="3"/>
      <c r="W423" s="3"/>
      <c r="X423" s="3"/>
    </row>
    <row r="424" ht="12.75" customHeight="1">
      <c r="A424" s="2" t="str">
        <f>HYPERLINK("https://drive.google.com/file/d/1p-jzJqCZnsCNKL1XGerA46qGq8WdwwC9/view", "ISLE_SESS0015_BLOCKD01_81_sprt1")</f>
        <v>ISLE_SESS0015_BLOCKD01_81_sprt1</v>
      </c>
      <c r="B424" s="1" t="s">
        <v>163</v>
      </c>
      <c r="C424" s="5">
        <v>0.0</v>
      </c>
      <c r="D424" s="5">
        <v>0.0</v>
      </c>
      <c r="E424" s="5">
        <v>0.0</v>
      </c>
      <c r="F424" s="5">
        <v>0.0</v>
      </c>
      <c r="G424" s="5">
        <v>0.0</v>
      </c>
      <c r="H424" s="5">
        <v>0.0</v>
      </c>
      <c r="I424" s="5">
        <v>0.0</v>
      </c>
      <c r="J424" s="5">
        <v>0.0</v>
      </c>
      <c r="K424" s="5">
        <v>0.0</v>
      </c>
      <c r="L424" s="5"/>
      <c r="M424" s="5"/>
      <c r="N424" s="5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ht="12.75" customHeight="1">
      <c r="A425" s="2" t="str">
        <f>HYPERLINK("https://drive.google.com/file/d/15XET_l4uS95tkR6jWn5ycIcOHkm5C1MD/view", "ISLE_SESS0015_BLOCKE_01_sprt1")</f>
        <v>ISLE_SESS0015_BLOCKE_01_sprt1</v>
      </c>
      <c r="B425" s="1" t="s">
        <v>133</v>
      </c>
      <c r="C425" s="5">
        <v>0.0</v>
      </c>
      <c r="D425" s="5">
        <v>1.0</v>
      </c>
      <c r="E425" s="5">
        <v>0.0</v>
      </c>
      <c r="F425" s="5">
        <v>0.0</v>
      </c>
      <c r="G425" s="5">
        <v>0.0</v>
      </c>
      <c r="H425" s="5">
        <v>0.0</v>
      </c>
      <c r="I425" s="5">
        <v>0.0</v>
      </c>
      <c r="J425" s="5">
        <v>0.0</v>
      </c>
      <c r="K425" s="5">
        <v>0.0</v>
      </c>
      <c r="L425" s="5"/>
      <c r="M425" s="5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ht="12.75" customHeight="1">
      <c r="A426" s="2" t="str">
        <f>HYPERLINK("https://drive.google.com/file/d/1AbHgP4MYtnBIqCusqyPrQ22oV5KhQ2fd/view", "ISLE_SESS0015_BLOCKE_03_sprt1")</f>
        <v>ISLE_SESS0015_BLOCKE_03_sprt1</v>
      </c>
      <c r="B426" s="1" t="s">
        <v>66</v>
      </c>
      <c r="C426" s="5">
        <v>0.0</v>
      </c>
      <c r="D426" s="5">
        <v>0.0</v>
      </c>
      <c r="E426" s="5">
        <v>1.0</v>
      </c>
      <c r="F426" s="5">
        <v>0.0</v>
      </c>
      <c r="G426" s="5">
        <v>0.0</v>
      </c>
      <c r="H426" s="5">
        <v>0.0</v>
      </c>
      <c r="I426" s="5">
        <v>0.0</v>
      </c>
      <c r="J426" s="5"/>
      <c r="K426" s="5"/>
      <c r="L426" s="5"/>
      <c r="M426" s="5"/>
      <c r="N426" s="5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ht="12.75" customHeight="1">
      <c r="A427" s="2" t="str">
        <f>HYPERLINK("https://drive.google.com/file/d/14U1Hep3cYrS1f5h3z1b_5LMQgDiuCDnD/view", "ISLE_SESS0015_BLOCKE_04_sprt1")</f>
        <v>ISLE_SESS0015_BLOCKE_04_sprt1</v>
      </c>
      <c r="B427" s="1" t="s">
        <v>67</v>
      </c>
      <c r="C427" s="5">
        <v>0.0</v>
      </c>
      <c r="D427" s="5">
        <v>0.0</v>
      </c>
      <c r="E427" s="5">
        <v>0.0</v>
      </c>
      <c r="F427" s="5">
        <v>0.0</v>
      </c>
      <c r="G427" s="5">
        <v>0.0</v>
      </c>
      <c r="H427" s="5">
        <v>1.0</v>
      </c>
      <c r="I427" s="5">
        <v>0.0</v>
      </c>
      <c r="J427" s="5"/>
      <c r="K427" s="5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ht="12.75" customHeight="1">
      <c r="A428" s="2" t="str">
        <f>HYPERLINK("https://drive.google.com/file/d/1pGaCXmZpfIxf-ARwn-Fw-1aj9N2ndQIr/view", "ISLE_SESS0015_BLOCKE_05_sprt1")</f>
        <v>ISLE_SESS0015_BLOCKE_05_sprt1</v>
      </c>
      <c r="B428" s="1" t="s">
        <v>68</v>
      </c>
      <c r="C428" s="5">
        <v>0.0</v>
      </c>
      <c r="D428" s="5">
        <v>0.0</v>
      </c>
      <c r="E428" s="5">
        <v>0.0</v>
      </c>
      <c r="F428" s="5">
        <v>0.0</v>
      </c>
      <c r="G428" s="5">
        <v>0.0</v>
      </c>
      <c r="H428" s="5">
        <v>1.0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ht="12.75" customHeight="1">
      <c r="A429" s="2" t="str">
        <f>HYPERLINK("https://drive.google.com/file/d/1uHGgzOzwAcp9782qYrjvNMjoLCsc2ttU/view", "ISLE_SESS0015_BLOCKE_06_sprt1")</f>
        <v>ISLE_SESS0015_BLOCKE_06_sprt1</v>
      </c>
      <c r="B429" s="1" t="s">
        <v>69</v>
      </c>
      <c r="C429" s="5">
        <v>1.0</v>
      </c>
      <c r="D429" s="5">
        <v>0.0</v>
      </c>
      <c r="E429" s="5">
        <v>0.0</v>
      </c>
      <c r="F429" s="5">
        <v>0.0</v>
      </c>
      <c r="G429" s="5">
        <v>0.0</v>
      </c>
      <c r="H429" s="5">
        <v>0.0</v>
      </c>
      <c r="I429" s="5"/>
      <c r="J429" s="5"/>
      <c r="K429" s="5"/>
      <c r="L429" s="5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ht="12.75" customHeight="1">
      <c r="A430" s="2" t="str">
        <f>HYPERLINK("https://drive.google.com/file/d/1pWqfEulXfcBmQfUairfNMHhp8vQSvy7u/view", "ISLE_SESS0015_BLOCKE_08_sprt1")</f>
        <v>ISLE_SESS0015_BLOCKE_08_sprt1</v>
      </c>
      <c r="B430" s="1" t="s">
        <v>70</v>
      </c>
      <c r="C430" s="5">
        <v>0.0</v>
      </c>
      <c r="D430" s="5">
        <v>1.0</v>
      </c>
      <c r="E430" s="5">
        <v>0.0</v>
      </c>
      <c r="F430" s="5">
        <v>0.0</v>
      </c>
      <c r="G430" s="5">
        <v>0.0</v>
      </c>
      <c r="H430" s="5">
        <v>0.0</v>
      </c>
      <c r="I430" s="5">
        <v>0.0</v>
      </c>
      <c r="J430" s="5"/>
      <c r="K430" s="5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ht="12.75" customHeight="1">
      <c r="A431" s="2" t="str">
        <f>HYPERLINK("https://drive.google.com/file/d/1nCtOmUccbC2Zy0uuTGx-W1BVhrJGZ6C9/view", "ISLE_SESS0015_BLOCKE_10_sprt1")</f>
        <v>ISLE_SESS0015_BLOCKE_10_sprt1</v>
      </c>
      <c r="B431" s="1" t="s">
        <v>72</v>
      </c>
      <c r="C431" s="5">
        <v>0.0</v>
      </c>
      <c r="D431" s="5">
        <v>0.0</v>
      </c>
      <c r="E431" s="5">
        <v>1.0</v>
      </c>
      <c r="F431" s="5">
        <v>0.0</v>
      </c>
      <c r="G431" s="5">
        <v>0.0</v>
      </c>
      <c r="H431" s="5">
        <v>0.0</v>
      </c>
      <c r="I431" s="5">
        <v>0.0</v>
      </c>
      <c r="J431" s="5"/>
      <c r="K431" s="5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ht="12.75" customHeight="1">
      <c r="A432" s="2" t="str">
        <f>HYPERLINK("https://drive.google.com/file/d/1P2-Uqi1I4td-oN-Hbxsgdu7EYxwEcAil/view", "ISLE_SESS0015_BLOCKE_11_sprt1")</f>
        <v>ISLE_SESS0015_BLOCKE_11_sprt1</v>
      </c>
      <c r="B432" s="1" t="s">
        <v>134</v>
      </c>
      <c r="C432" s="5">
        <v>0.0</v>
      </c>
      <c r="D432" s="5">
        <v>1.0</v>
      </c>
      <c r="E432" s="5">
        <v>0.0</v>
      </c>
      <c r="F432" s="5">
        <v>0.0</v>
      </c>
      <c r="G432" s="5">
        <v>0.0</v>
      </c>
      <c r="H432" s="5">
        <v>0.0</v>
      </c>
      <c r="I432" s="5">
        <v>1.0</v>
      </c>
      <c r="J432" s="5">
        <v>0.0</v>
      </c>
      <c r="K432" s="5">
        <v>0.0</v>
      </c>
      <c r="L432" s="5"/>
      <c r="M432" s="5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ht="12.75" customHeight="1">
      <c r="A433" s="2" t="str">
        <f>HYPERLINK("https://drive.google.com/file/d/1fijYdCiTFSaILGa9-laMTTENfX-tKjQu/view", "ISLE_SESS0015_BLOCKE_12_sprt1")</f>
        <v>ISLE_SESS0015_BLOCKE_12_sprt1</v>
      </c>
      <c r="B433" s="1" t="s">
        <v>73</v>
      </c>
      <c r="C433" s="5">
        <v>0.0</v>
      </c>
      <c r="D433" s="5">
        <v>1.0</v>
      </c>
      <c r="E433" s="5">
        <v>0.0</v>
      </c>
      <c r="F433" s="5">
        <v>0.0</v>
      </c>
      <c r="G433" s="5">
        <v>0.0</v>
      </c>
      <c r="H433" s="5">
        <v>0.0</v>
      </c>
      <c r="I433" s="5">
        <v>0.0</v>
      </c>
      <c r="J433" s="5">
        <v>0.0</v>
      </c>
      <c r="K433" s="5">
        <v>0.0</v>
      </c>
      <c r="L433" s="5"/>
      <c r="M433" s="5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ht="12.75" customHeight="1">
      <c r="A434" s="2" t="str">
        <f>HYPERLINK("https://drive.google.com/file/d/1ndrJNlv_g7lpIDA-NCtUvtgaPAyZhTVl/view", "ISLE_SESS0015_BLOCKE_13_sprt1")</f>
        <v>ISLE_SESS0015_BLOCKE_13_sprt1</v>
      </c>
      <c r="B434" s="1" t="s">
        <v>74</v>
      </c>
      <c r="C434" s="5">
        <v>0.0</v>
      </c>
      <c r="D434" s="5">
        <v>0.0</v>
      </c>
      <c r="E434" s="5">
        <v>0.0</v>
      </c>
      <c r="F434" s="5">
        <v>1.0</v>
      </c>
      <c r="G434" s="5">
        <v>0.0</v>
      </c>
      <c r="H434" s="5">
        <v>0.0</v>
      </c>
      <c r="I434" s="5">
        <v>0.0</v>
      </c>
      <c r="J434" s="5">
        <v>0.0</v>
      </c>
      <c r="K434" s="5">
        <v>0.0</v>
      </c>
      <c r="L434" s="5">
        <v>0.0</v>
      </c>
      <c r="M434" s="5"/>
      <c r="N434" s="5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ht="12.75" customHeight="1">
      <c r="A435" s="2" t="str">
        <f>HYPERLINK("https://drive.google.com/file/d/1CXPO-RAsXRVpFfoZcB_TRuDJmN-AbhYI/view", "ISLE_SESS0015_BLOCKE_14_sprt1")</f>
        <v>ISLE_SESS0015_BLOCKE_14_sprt1</v>
      </c>
      <c r="B435" s="1" t="s">
        <v>166</v>
      </c>
      <c r="C435" s="5">
        <v>0.0</v>
      </c>
      <c r="D435" s="5">
        <v>0.0</v>
      </c>
      <c r="E435" s="5">
        <v>0.0</v>
      </c>
      <c r="F435" s="5">
        <v>0.0</v>
      </c>
      <c r="G435" s="5">
        <v>1.0</v>
      </c>
      <c r="H435" s="5">
        <v>0.0</v>
      </c>
      <c r="I435" s="5">
        <v>0.0</v>
      </c>
      <c r="J435" s="5">
        <v>0.0</v>
      </c>
      <c r="K435" s="5">
        <v>0.0</v>
      </c>
      <c r="L435" s="5">
        <v>0.0</v>
      </c>
      <c r="M435" s="5">
        <v>0.0</v>
      </c>
      <c r="N435" s="5"/>
      <c r="O435" s="5"/>
      <c r="P435" s="3"/>
      <c r="Q435" s="3"/>
      <c r="R435" s="3"/>
      <c r="S435" s="3"/>
      <c r="T435" s="3"/>
      <c r="U435" s="3"/>
      <c r="V435" s="3"/>
      <c r="W435" s="3"/>
      <c r="X435" s="3"/>
    </row>
    <row r="436" ht="12.75" customHeight="1">
      <c r="A436" s="2" t="str">
        <f>HYPERLINK("https://drive.google.com/file/d/1jJx0EhrVkg-84GZaxFbKK43hUQH85s2Y/view", "ISLE_SESS0015_BLOCKE_15_sprt1")</f>
        <v>ISLE_SESS0015_BLOCKE_15_sprt1</v>
      </c>
      <c r="B436" s="1" t="s">
        <v>190</v>
      </c>
      <c r="C436" s="5">
        <v>0.0</v>
      </c>
      <c r="D436" s="5">
        <v>0.0</v>
      </c>
      <c r="E436" s="5">
        <v>1.0</v>
      </c>
      <c r="F436" s="5">
        <v>0.0</v>
      </c>
      <c r="G436" s="5">
        <v>0.0</v>
      </c>
      <c r="H436" s="5">
        <v>0.0</v>
      </c>
      <c r="I436" s="5">
        <v>0.0</v>
      </c>
      <c r="J436" s="5">
        <v>1.0</v>
      </c>
      <c r="K436" s="5"/>
      <c r="L436" s="5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ht="12.75" customHeight="1">
      <c r="A437" s="2" t="str">
        <f>HYPERLINK("https://drive.google.com/file/d/10u5vZt_1V18DmLQ1TIPJCz6TywIyJENM/view", "ISLE_SESS0015_BLOCKE_18_sprt1")</f>
        <v>ISLE_SESS0015_BLOCKE_18_sprt1</v>
      </c>
      <c r="B437" s="1" t="s">
        <v>136</v>
      </c>
      <c r="C437" s="5">
        <v>0.0</v>
      </c>
      <c r="D437" s="5">
        <v>0.0</v>
      </c>
      <c r="E437" s="5">
        <v>0.0</v>
      </c>
      <c r="F437" s="5">
        <v>1.0</v>
      </c>
      <c r="G437" s="5">
        <v>0.0</v>
      </c>
      <c r="H437" s="5">
        <v>0.0</v>
      </c>
      <c r="I437" s="5">
        <v>0.0</v>
      </c>
      <c r="J437" s="5">
        <v>0.0</v>
      </c>
      <c r="K437" s="5"/>
      <c r="L437" s="5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ht="12.75" customHeight="1">
      <c r="A438" s="2" t="str">
        <f>HYPERLINK("https://drive.google.com/file/d/1hm_CUfv159XYJatWg9LPgGW9rAcNIdRf/view", "ISLE_SESS0015_BLOCKE_21_sprt1")</f>
        <v>ISLE_SESS0015_BLOCKE_21_sprt1</v>
      </c>
      <c r="B438" s="1" t="s">
        <v>79</v>
      </c>
      <c r="C438" s="5">
        <v>0.0</v>
      </c>
      <c r="D438" s="5">
        <v>0.0</v>
      </c>
      <c r="E438" s="5">
        <v>1.0</v>
      </c>
      <c r="F438" s="5">
        <v>0.0</v>
      </c>
      <c r="G438" s="5">
        <v>1.0</v>
      </c>
      <c r="H438" s="5">
        <v>0.0</v>
      </c>
      <c r="I438" s="5">
        <v>0.0</v>
      </c>
      <c r="J438" s="5"/>
      <c r="K438" s="5"/>
      <c r="L438" s="5"/>
      <c r="M438" s="5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ht="12.75" customHeight="1">
      <c r="A439" s="2" t="str">
        <f>HYPERLINK("https://drive.google.com/file/d/1heQli-dSC3wGakniRp14aUq5b6oxWOIb/view", "ISLE_SESS0015_BLOCKE_22_sprt1")</f>
        <v>ISLE_SESS0015_BLOCKE_22_sprt1</v>
      </c>
      <c r="B439" s="1" t="s">
        <v>137</v>
      </c>
      <c r="C439" s="5">
        <v>0.0</v>
      </c>
      <c r="D439" s="5">
        <v>1.0</v>
      </c>
      <c r="E439" s="5">
        <v>0.0</v>
      </c>
      <c r="F439" s="5">
        <v>0.0</v>
      </c>
      <c r="G439" s="5">
        <v>0.0</v>
      </c>
      <c r="H439" s="5"/>
      <c r="I439" s="5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ht="12.75" customHeight="1">
      <c r="A440" s="2" t="str">
        <f>HYPERLINK("https://drive.google.com/file/d/1BjZoqbajl8_gd7CpABKJYRBaoIn51MMT/view", "ISLE_SESS0015_BLOCKE_23_sprt1")</f>
        <v>ISLE_SESS0015_BLOCKE_23_sprt1</v>
      </c>
      <c r="B440" s="1" t="s">
        <v>80</v>
      </c>
      <c r="C440" s="5">
        <v>0.0</v>
      </c>
      <c r="D440" s="5">
        <v>0.0</v>
      </c>
      <c r="E440" s="5">
        <v>1.0</v>
      </c>
      <c r="F440" s="5">
        <v>0.0</v>
      </c>
      <c r="G440" s="5">
        <v>0.0</v>
      </c>
      <c r="H440" s="5">
        <v>0.0</v>
      </c>
      <c r="I440" s="5"/>
      <c r="J440" s="5"/>
      <c r="K440" s="5"/>
      <c r="L440" s="5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ht="12.75" customHeight="1">
      <c r="A441" s="2" t="str">
        <f>HYPERLINK("https://drive.google.com/file/d/1iGxW0aLpkwhTXAA6rBUI9KbpCoOcdTuN/view", "ISLE_SESS0015_BLOCKE_26_sprt1")</f>
        <v>ISLE_SESS0015_BLOCKE_26_sprt1</v>
      </c>
      <c r="B441" s="1" t="s">
        <v>83</v>
      </c>
      <c r="C441" s="5">
        <v>0.0</v>
      </c>
      <c r="D441" s="5">
        <v>0.0</v>
      </c>
      <c r="E441" s="5">
        <v>0.0</v>
      </c>
      <c r="F441" s="5">
        <v>0.0</v>
      </c>
      <c r="G441" s="5">
        <v>0.0</v>
      </c>
      <c r="H441" s="5">
        <v>0.0</v>
      </c>
      <c r="I441" s="5">
        <v>0.0</v>
      </c>
      <c r="J441" s="5">
        <v>0.0</v>
      </c>
      <c r="K441" s="5">
        <v>1.0</v>
      </c>
      <c r="L441" s="5"/>
      <c r="M441" s="5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ht="12.75" customHeight="1">
      <c r="A442" s="2" t="str">
        <f>HYPERLINK("https://drive.google.com/file/d/1WbV_-HBsXIWMoixXdNMuyEODGABqeMyY/view", "ISLE_SESS0015_BLOCKE_27_sprt1")</f>
        <v>ISLE_SESS0015_BLOCKE_27_sprt1</v>
      </c>
      <c r="B442" s="1" t="s">
        <v>84</v>
      </c>
      <c r="C442" s="5">
        <v>0.0</v>
      </c>
      <c r="D442" s="5">
        <v>1.0</v>
      </c>
      <c r="E442" s="5">
        <v>0.0</v>
      </c>
      <c r="F442" s="5">
        <v>0.0</v>
      </c>
      <c r="G442" s="5">
        <v>0.0</v>
      </c>
      <c r="H442" s="5">
        <v>0.0</v>
      </c>
      <c r="I442" s="5">
        <v>0.0</v>
      </c>
      <c r="J442" s="5">
        <v>0.0</v>
      </c>
      <c r="K442" s="5">
        <v>0.0</v>
      </c>
      <c r="L442" s="5">
        <v>0.0</v>
      </c>
      <c r="M442" s="5">
        <v>0.0</v>
      </c>
      <c r="N442" s="5">
        <v>1.0</v>
      </c>
      <c r="O442" s="5"/>
      <c r="P442" s="5"/>
      <c r="Q442" s="3"/>
      <c r="R442" s="3"/>
      <c r="S442" s="3"/>
      <c r="T442" s="3"/>
      <c r="U442" s="3"/>
      <c r="V442" s="3"/>
      <c r="W442" s="3"/>
      <c r="X442" s="3"/>
    </row>
    <row r="443" ht="12.75" customHeight="1">
      <c r="A443" s="2" t="str">
        <f>HYPERLINK("https://drive.google.com/file/d/15pbiLyUkBgq2BYjZwXp6WD3ls-m57FnJ/view", "ISLE_SESS0015_BLOCKE_28_sprt1")</f>
        <v>ISLE_SESS0015_BLOCKE_28_sprt1</v>
      </c>
      <c r="B443" s="1" t="s">
        <v>85</v>
      </c>
      <c r="C443" s="5">
        <v>0.0</v>
      </c>
      <c r="D443" s="5">
        <v>0.0</v>
      </c>
      <c r="E443" s="5">
        <v>0.0</v>
      </c>
      <c r="F443" s="5">
        <v>1.0</v>
      </c>
      <c r="G443" s="5">
        <v>0.0</v>
      </c>
      <c r="H443" s="5">
        <v>0.0</v>
      </c>
      <c r="I443" s="5">
        <v>1.0</v>
      </c>
      <c r="J443" s="5"/>
      <c r="K443" s="5"/>
      <c r="L443" s="5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ht="12.75" customHeight="1">
      <c r="A444" s="2" t="str">
        <f>HYPERLINK("https://drive.google.com/file/d/12fH9WqEFqGRkz-Gk6S3Y_o3gOj6Li4I3/view", "ISLE_SESS0015_BLOCKE_29_sprt1")</f>
        <v>ISLE_SESS0015_BLOCKE_29_sprt1</v>
      </c>
      <c r="B444" s="1" t="s">
        <v>86</v>
      </c>
      <c r="C444" s="5">
        <v>0.0</v>
      </c>
      <c r="D444" s="5">
        <v>0.0</v>
      </c>
      <c r="E444" s="5">
        <v>1.0</v>
      </c>
      <c r="F444" s="5"/>
      <c r="G444" s="5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ht="12.75" customHeight="1">
      <c r="A445" s="2" t="str">
        <f>HYPERLINK("https://drive.google.com/file/d/1h7hX0lOAz_fBdbPVO_ECcPyAi-OybL8w/view", "ISLE_SESS0015_BLOCKE_30_sprt1")</f>
        <v>ISLE_SESS0015_BLOCKE_30_sprt1</v>
      </c>
      <c r="B445" s="1" t="s">
        <v>87</v>
      </c>
      <c r="C445" s="5">
        <v>0.0</v>
      </c>
      <c r="D445" s="5">
        <v>0.0</v>
      </c>
      <c r="E445" s="5">
        <v>1.0</v>
      </c>
      <c r="F445" s="5">
        <v>0.0</v>
      </c>
      <c r="G445" s="5">
        <v>0.0</v>
      </c>
      <c r="H445" s="5">
        <v>0.0</v>
      </c>
      <c r="I445" s="5"/>
      <c r="J445" s="5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ht="12.75" customHeight="1">
      <c r="A446" s="2" t="str">
        <f>HYPERLINK("https://drive.google.com/file/d/1wI_A9pED3SttE7NQqf_DPE4eFgsECnmz/view", "ISLE_SESS0015_BLOCKE_32_sprt1")</f>
        <v>ISLE_SESS0015_BLOCKE_32_sprt1</v>
      </c>
      <c r="B446" s="1" t="s">
        <v>138</v>
      </c>
      <c r="C446" s="5">
        <v>0.0</v>
      </c>
      <c r="D446" s="5">
        <v>0.0</v>
      </c>
      <c r="E446" s="5">
        <v>1.0</v>
      </c>
      <c r="F446" s="5">
        <v>0.0</v>
      </c>
      <c r="G446" s="5">
        <v>0.0</v>
      </c>
      <c r="H446" s="5">
        <v>0.0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ht="12.75" customHeight="1">
      <c r="A447" s="2" t="str">
        <f>HYPERLINK("https://drive.google.com/file/d/18MGBunptRYSgAXlezwZhCPPFST0M8KEx/view", "ISLE_SESS0015_BLOCKE_33_sprt1")</f>
        <v>ISLE_SESS0015_BLOCKE_33_sprt1</v>
      </c>
      <c r="B447" s="1" t="s">
        <v>89</v>
      </c>
      <c r="C447" s="5">
        <v>0.0</v>
      </c>
      <c r="D447" s="5">
        <v>0.0</v>
      </c>
      <c r="E447" s="5">
        <v>0.0</v>
      </c>
      <c r="F447" s="5">
        <v>0.0</v>
      </c>
      <c r="G447" s="5">
        <v>1.0</v>
      </c>
      <c r="H447" s="5">
        <v>0.0</v>
      </c>
      <c r="I447" s="5">
        <v>0.0</v>
      </c>
      <c r="J447" s="5">
        <v>0.0</v>
      </c>
      <c r="K447" s="5">
        <v>0.0</v>
      </c>
      <c r="L447" s="5"/>
      <c r="M447" s="5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ht="12.75" customHeight="1">
      <c r="A448" s="2" t="str">
        <f>HYPERLINK("https://drive.google.com/file/d/1IkIIH9o1rcBt1GvwBFL9-Jjj4fVUSIbs/view", "ISLE_SESS0015_BLOCKE_34_sprt1")</f>
        <v>ISLE_SESS0015_BLOCKE_34_sprt1</v>
      </c>
      <c r="B448" s="1" t="s">
        <v>90</v>
      </c>
      <c r="C448" s="5">
        <v>0.0</v>
      </c>
      <c r="D448" s="5">
        <v>0.0</v>
      </c>
      <c r="E448" s="5">
        <v>0.0</v>
      </c>
      <c r="F448" s="5">
        <v>0.0</v>
      </c>
      <c r="G448" s="5">
        <v>0.0</v>
      </c>
      <c r="H448" s="5">
        <v>0.0</v>
      </c>
      <c r="I448" s="5">
        <v>1.0</v>
      </c>
      <c r="J448" s="5"/>
      <c r="K448" s="5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ht="12.75" customHeight="1">
      <c r="A449" s="2" t="str">
        <f>HYPERLINK("https://drive.google.com/file/d/1LE-cAwqFqd9OmQ0pkoC9E0sy8lm-tkET/view", "ISLE_SESS0015_BLOCKE_37_sprt1")</f>
        <v>ISLE_SESS0015_BLOCKE_37_sprt1</v>
      </c>
      <c r="B449" s="1" t="s">
        <v>191</v>
      </c>
      <c r="C449" s="5">
        <v>0.0</v>
      </c>
      <c r="D449" s="5">
        <v>0.0</v>
      </c>
      <c r="E449" s="5">
        <v>0.0</v>
      </c>
      <c r="F449" s="5">
        <v>1.0</v>
      </c>
      <c r="G449" s="5">
        <v>0.0</v>
      </c>
      <c r="H449" s="5">
        <v>0.0</v>
      </c>
      <c r="I449" s="5"/>
      <c r="J449" s="5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ht="12.75" customHeight="1">
      <c r="A450" s="2" t="str">
        <f>HYPERLINK("https://drive.google.com/file/d/1pOed6DyFOBuxtJZk80Ibfxs1zboTmV6y/view", "ISLE_SESS0015_BLOCKE_38_sprt1")</f>
        <v>ISLE_SESS0015_BLOCKE_38_sprt1</v>
      </c>
      <c r="B450" s="1" t="s">
        <v>192</v>
      </c>
      <c r="C450" s="5">
        <v>1.0</v>
      </c>
      <c r="D450" s="5">
        <v>0.0</v>
      </c>
      <c r="E450" s="5">
        <v>0.0</v>
      </c>
      <c r="F450" s="5">
        <v>0.0</v>
      </c>
      <c r="G450" s="5">
        <v>0.0</v>
      </c>
      <c r="H450" s="5">
        <v>0.0</v>
      </c>
      <c r="I450" s="5">
        <v>1.0</v>
      </c>
      <c r="J450" s="5"/>
      <c r="K450" s="5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ht="12.75" customHeight="1">
      <c r="A451" s="2" t="str">
        <f>HYPERLINK("https://drive.google.com/file/d/1U0fXMu2nAknWcbnAbB_27YpNgu3rKg08/view", "ISLE_SESS0015_BLOCKE_39_sprt1")</f>
        <v>ISLE_SESS0015_BLOCKE_39_sprt1</v>
      </c>
      <c r="B451" s="1" t="s">
        <v>93</v>
      </c>
      <c r="C451" s="5">
        <v>0.0</v>
      </c>
      <c r="D451" s="5">
        <v>0.0</v>
      </c>
      <c r="E451" s="5">
        <v>0.0</v>
      </c>
      <c r="F451" s="5">
        <v>1.0</v>
      </c>
      <c r="G451" s="5">
        <v>0.0</v>
      </c>
      <c r="H451" s="5">
        <v>0.0</v>
      </c>
      <c r="I451" s="5"/>
      <c r="J451" s="5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ht="12.75" customHeight="1">
      <c r="A452" s="2" t="str">
        <f>HYPERLINK("https://drive.google.com/file/d/1Ka1BYWh-bDiR17eLjlOowzpEADutd-B2/view", "ISLE_SESS0015_BLOCKE_42_sprt1")</f>
        <v>ISLE_SESS0015_BLOCKE_42_sprt1</v>
      </c>
      <c r="B452" s="1" t="s">
        <v>140</v>
      </c>
      <c r="C452" s="5">
        <v>0.0</v>
      </c>
      <c r="D452" s="5">
        <v>0.0</v>
      </c>
      <c r="E452" s="5">
        <v>0.0</v>
      </c>
      <c r="F452" s="5">
        <v>1.0</v>
      </c>
      <c r="G452" s="5">
        <v>0.0</v>
      </c>
      <c r="H452" s="5">
        <v>0.0</v>
      </c>
      <c r="I452" s="5"/>
      <c r="J452" s="5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ht="12.75" customHeight="1">
      <c r="A453" s="2" t="str">
        <f>HYPERLINK("https://drive.google.com/file/d/1Yt1-zEDddx-E-vvFZDSD8kbeAT6UeBiw/view", "ISLE_SESS0015_BLOCKE_43_sprt1")</f>
        <v>ISLE_SESS0015_BLOCKE_43_sprt1</v>
      </c>
      <c r="B453" s="1" t="s">
        <v>95</v>
      </c>
      <c r="C453" s="5">
        <v>0.0</v>
      </c>
      <c r="D453" s="5">
        <v>0.0</v>
      </c>
      <c r="E453" s="5">
        <v>0.0</v>
      </c>
      <c r="F453" s="5">
        <v>0.0</v>
      </c>
      <c r="G453" s="5">
        <v>1.0</v>
      </c>
      <c r="H453" s="5">
        <v>0.0</v>
      </c>
      <c r="I453" s="5">
        <v>0.0</v>
      </c>
      <c r="J453" s="5">
        <v>1.0</v>
      </c>
      <c r="K453" s="5"/>
      <c r="L453" s="5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ht="12.75" customHeight="1">
      <c r="A454" s="2" t="str">
        <f>HYPERLINK("https://drive.google.com/file/d/19H2tjQwJXoWvcNXspbMQ5rrVgUDGrLl7/view", "ISLE_SESS0015_BLOCKE_45_sprt1")</f>
        <v>ISLE_SESS0015_BLOCKE_45_sprt1</v>
      </c>
      <c r="B454" s="1" t="s">
        <v>174</v>
      </c>
      <c r="C454" s="5">
        <v>0.0</v>
      </c>
      <c r="D454" s="5">
        <v>0.0</v>
      </c>
      <c r="E454" s="5">
        <v>0.0</v>
      </c>
      <c r="F454" s="5">
        <v>0.0</v>
      </c>
      <c r="G454" s="5">
        <v>1.0</v>
      </c>
      <c r="H454" s="5">
        <v>0.0</v>
      </c>
      <c r="I454" s="5">
        <v>0.0</v>
      </c>
      <c r="J454" s="5">
        <v>0.0</v>
      </c>
      <c r="K454" s="5">
        <v>0.0</v>
      </c>
      <c r="L454" s="5">
        <v>0.0</v>
      </c>
      <c r="M454" s="5">
        <v>0.0</v>
      </c>
      <c r="N454" s="5"/>
      <c r="O454" s="5"/>
      <c r="P454" s="5"/>
      <c r="Q454" s="3"/>
      <c r="R454" s="3"/>
      <c r="S454" s="3"/>
      <c r="T454" s="3"/>
      <c r="U454" s="3"/>
      <c r="V454" s="3"/>
      <c r="W454" s="3"/>
      <c r="X454" s="3"/>
    </row>
    <row r="455" ht="12.75" customHeight="1">
      <c r="A455" s="2" t="str">
        <f>HYPERLINK("https://drive.google.com/file/d/1ePLa-o6NCGzjMLLoUf1MW0-8aovL4LCH/view", "ISLE_SESS0015_BLOCKE_46_sprt1")</f>
        <v>ISLE_SESS0015_BLOCKE_46_sprt1</v>
      </c>
      <c r="B455" s="1" t="s">
        <v>193</v>
      </c>
      <c r="C455" s="5">
        <v>0.0</v>
      </c>
      <c r="D455" s="5">
        <v>0.0</v>
      </c>
      <c r="E455" s="5">
        <v>1.0</v>
      </c>
      <c r="F455" s="5">
        <v>0.0</v>
      </c>
      <c r="G455" s="5">
        <v>1.0</v>
      </c>
      <c r="H455" s="5">
        <v>0.0</v>
      </c>
      <c r="I455" s="5">
        <v>0.0</v>
      </c>
      <c r="J455" s="5">
        <v>0.0</v>
      </c>
      <c r="K455" s="5">
        <v>0.0</v>
      </c>
      <c r="L455" s="5">
        <v>0.0</v>
      </c>
      <c r="M455" s="5"/>
      <c r="N455" s="5"/>
      <c r="O455" s="5"/>
      <c r="P455" s="3"/>
      <c r="Q455" s="3"/>
      <c r="R455" s="3"/>
      <c r="S455" s="3"/>
      <c r="T455" s="3"/>
      <c r="U455" s="3"/>
      <c r="V455" s="3"/>
      <c r="W455" s="3"/>
      <c r="X455" s="3"/>
    </row>
    <row r="456" ht="12.75" customHeight="1">
      <c r="A456" s="2" t="str">
        <f>HYPERLINK("https://drive.google.com/file/d/1EvwbvAI_n_DWKcdQS1N269Jepr3SzGSQ/view", "ISLE_SESS0015_BLOCKE_47_sprt1")</f>
        <v>ISLE_SESS0015_BLOCKE_47_sprt1</v>
      </c>
      <c r="B456" s="1" t="s">
        <v>98</v>
      </c>
      <c r="C456" s="5">
        <v>0.0</v>
      </c>
      <c r="D456" s="5">
        <v>0.0</v>
      </c>
      <c r="E456" s="5">
        <v>0.0</v>
      </c>
      <c r="F456" s="5">
        <v>0.0</v>
      </c>
      <c r="G456" s="5">
        <v>0.0</v>
      </c>
      <c r="H456" s="5">
        <v>0.0</v>
      </c>
      <c r="I456" s="5">
        <v>0.0</v>
      </c>
      <c r="J456" s="5">
        <v>1.0</v>
      </c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ht="12.75" customHeight="1">
      <c r="A457" s="2" t="str">
        <f>HYPERLINK("https://drive.google.com/file/d/1k3NbfbwsUbNPIwKbLQqNt7BzCEx-_-6S/view", "ISLE_SESS0015_BLOCKE_51_sprt1")</f>
        <v>ISLE_SESS0015_BLOCKE_51_sprt1</v>
      </c>
      <c r="B457" s="1" t="s">
        <v>102</v>
      </c>
      <c r="C457" s="5">
        <v>0.0</v>
      </c>
      <c r="D457" s="5">
        <v>0.0</v>
      </c>
      <c r="E457" s="5">
        <v>1.0</v>
      </c>
      <c r="F457" s="5">
        <v>0.0</v>
      </c>
      <c r="G457" s="5">
        <v>1.0</v>
      </c>
      <c r="H457" s="5"/>
      <c r="I457" s="5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ht="12.75" customHeight="1">
      <c r="A458" s="2" t="str">
        <f>HYPERLINK("https://drive.google.com/file/d/1nxt50hfSZi31GYTHPuVFKk59MbRX_rJr/view", "ISLE_SESS0015_BLOCKE_52_sprt1")</f>
        <v>ISLE_SESS0015_BLOCKE_52_sprt1</v>
      </c>
      <c r="B458" s="1" t="s">
        <v>103</v>
      </c>
      <c r="C458" s="5">
        <v>0.0</v>
      </c>
      <c r="D458" s="5">
        <v>0.0</v>
      </c>
      <c r="E458" s="5">
        <v>0.0</v>
      </c>
      <c r="F458" s="5">
        <v>0.0</v>
      </c>
      <c r="G458" s="5">
        <v>1.0</v>
      </c>
      <c r="H458" s="5"/>
      <c r="I458" s="5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ht="12.75" customHeight="1">
      <c r="A459" s="2" t="str">
        <f>HYPERLINK("https://drive.google.com/file/d/1JIuw7mffGuHd2Qrzo2rHn3kRoO25uteP/view", "ISLE_SESS0015_BLOCKE_53_sprt1")</f>
        <v>ISLE_SESS0015_BLOCKE_53_sprt1</v>
      </c>
      <c r="B459" s="1" t="s">
        <v>194</v>
      </c>
      <c r="C459" s="5">
        <v>0.0</v>
      </c>
      <c r="D459" s="5">
        <v>0.0</v>
      </c>
      <c r="E459" s="5">
        <v>0.0</v>
      </c>
      <c r="F459" s="5">
        <v>0.0</v>
      </c>
      <c r="G459" s="5">
        <v>1.0</v>
      </c>
      <c r="H459" s="5">
        <v>0.0</v>
      </c>
      <c r="I459" s="5">
        <v>0.0</v>
      </c>
      <c r="J459" s="5">
        <v>0.0</v>
      </c>
      <c r="K459" s="5">
        <v>0.0</v>
      </c>
      <c r="L459" s="5">
        <v>0.0</v>
      </c>
      <c r="M459" s="5">
        <v>0.0</v>
      </c>
      <c r="N459" s="5">
        <v>0.0</v>
      </c>
      <c r="O459" s="5"/>
      <c r="P459" s="5"/>
      <c r="Q459" s="5"/>
      <c r="R459" s="5"/>
      <c r="S459" s="3"/>
      <c r="T459" s="3"/>
      <c r="U459" s="3"/>
      <c r="V459" s="3"/>
      <c r="W459" s="3"/>
      <c r="X459" s="3"/>
    </row>
    <row r="460" ht="12.75" customHeight="1">
      <c r="A460" s="2" t="str">
        <f>HYPERLINK("https://drive.google.com/file/d/1Ax_BQI3tzcEKWE2PrLPEc2wtTqJFu20n/view", "ISLE_SESS0015_BLOCKE_54_sprt1")</f>
        <v>ISLE_SESS0015_BLOCKE_54_sprt1</v>
      </c>
      <c r="B460" s="1" t="s">
        <v>142</v>
      </c>
      <c r="C460" s="5">
        <v>0.0</v>
      </c>
      <c r="D460" s="5">
        <v>0.0</v>
      </c>
      <c r="E460" s="5">
        <v>1.0</v>
      </c>
      <c r="F460" s="5">
        <v>0.0</v>
      </c>
      <c r="G460" s="5">
        <v>0.0</v>
      </c>
      <c r="H460" s="5">
        <v>1.0</v>
      </c>
      <c r="I460" s="5">
        <v>0.0</v>
      </c>
      <c r="J460" s="5">
        <v>0.0</v>
      </c>
      <c r="K460" s="5">
        <v>0.0</v>
      </c>
      <c r="L460" s="5"/>
      <c r="M460" s="5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ht="12.75" customHeight="1">
      <c r="A461" s="2" t="str">
        <f>HYPERLINK("https://drive.google.com/file/d/1ChL_UqkfsquVzFKTIBj6z6T0t1maj5rb/view", "ISLE_SESS0015_BLOCKE_55_sprt1")</f>
        <v>ISLE_SESS0015_BLOCKE_55_sprt1</v>
      </c>
      <c r="B461" s="1" t="s">
        <v>195</v>
      </c>
      <c r="C461" s="5">
        <v>0.0</v>
      </c>
      <c r="D461" s="5">
        <v>0.0</v>
      </c>
      <c r="E461" s="5">
        <v>0.0</v>
      </c>
      <c r="F461" s="5">
        <v>0.0</v>
      </c>
      <c r="G461" s="5">
        <v>1.0</v>
      </c>
      <c r="H461" s="5">
        <v>0.0</v>
      </c>
      <c r="I461" s="5">
        <v>0.0</v>
      </c>
      <c r="J461" s="5">
        <v>0.0</v>
      </c>
      <c r="K461" s="5">
        <v>0.0</v>
      </c>
      <c r="L461" s="5">
        <v>0.0</v>
      </c>
      <c r="M461" s="5"/>
      <c r="N461" s="5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ht="12.75" customHeight="1">
      <c r="A462" s="2" t="str">
        <f>HYPERLINK("https://drive.google.com/file/d/1pf1oOKYH3reOzEqcLvva1UTTsBwk3IdX/view", "ISLE_SESS0015_BLOCKE_56_sprt1")</f>
        <v>ISLE_SESS0015_BLOCKE_56_sprt1</v>
      </c>
      <c r="B462" s="1" t="s">
        <v>104</v>
      </c>
      <c r="C462" s="5">
        <v>0.0</v>
      </c>
      <c r="D462" s="5">
        <v>0.0</v>
      </c>
      <c r="E462" s="5">
        <v>0.0</v>
      </c>
      <c r="F462" s="5">
        <v>0.0</v>
      </c>
      <c r="G462" s="5">
        <v>0.0</v>
      </c>
      <c r="H462" s="5">
        <v>0.0</v>
      </c>
      <c r="I462" s="5">
        <v>1.0</v>
      </c>
      <c r="J462" s="5"/>
      <c r="K462" s="5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ht="12.75" customHeight="1">
      <c r="A463" s="2" t="str">
        <f>HYPERLINK("https://drive.google.com/file/d/1cZromjuvuXK2Luaf4LdCIdhG9pp4P5fj/view", "ISLE_SESS0015_BLOCKE_60_sprt1")</f>
        <v>ISLE_SESS0015_BLOCKE_60_sprt1</v>
      </c>
      <c r="B463" s="1" t="s">
        <v>196</v>
      </c>
      <c r="C463" s="5">
        <v>0.0</v>
      </c>
      <c r="D463" s="5">
        <v>0.0</v>
      </c>
      <c r="E463" s="5">
        <v>0.0</v>
      </c>
      <c r="F463" s="5">
        <v>1.0</v>
      </c>
      <c r="G463" s="5">
        <v>0.0</v>
      </c>
      <c r="H463" s="5">
        <v>0.0</v>
      </c>
      <c r="I463" s="5">
        <v>0.0</v>
      </c>
      <c r="J463" s="5">
        <v>0.0</v>
      </c>
      <c r="K463" s="5">
        <v>0.0</v>
      </c>
      <c r="L463" s="5">
        <v>0.0</v>
      </c>
      <c r="M463" s="5"/>
      <c r="N463" s="5"/>
      <c r="O463" s="5"/>
      <c r="P463" s="3"/>
      <c r="Q463" s="3"/>
      <c r="R463" s="3"/>
      <c r="S463" s="3"/>
      <c r="T463" s="3"/>
      <c r="U463" s="3"/>
      <c r="V463" s="3"/>
      <c r="W463" s="3"/>
      <c r="X463" s="3"/>
    </row>
    <row r="464" ht="12.75" customHeight="1">
      <c r="A464" s="2" t="str">
        <f>HYPERLINK("https://drive.google.com/file/d/1EByK-MeTvaWsFbzNBy-VeMh_wbp0BONG/view", "ISLE_SESS0015_BLOCKE_61_sprt1")</f>
        <v>ISLE_SESS0015_BLOCKE_61_sprt1</v>
      </c>
      <c r="B464" s="1" t="s">
        <v>107</v>
      </c>
      <c r="C464" s="5">
        <v>0.0</v>
      </c>
      <c r="D464" s="5">
        <v>0.0</v>
      </c>
      <c r="E464" s="5">
        <v>1.0</v>
      </c>
      <c r="F464" s="5">
        <v>0.0</v>
      </c>
      <c r="G464" s="5">
        <v>0.0</v>
      </c>
      <c r="H464" s="5">
        <v>0.0</v>
      </c>
      <c r="I464" s="5">
        <v>0.0</v>
      </c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ht="12.75" customHeight="1">
      <c r="A465" s="2" t="str">
        <f>HYPERLINK("https://drive.google.com/file/d/1HblIkjtuf25eFdfyvQq_dAJvQUNO55O_/view", "ISLE_SESS0015_BLOCKE_63_sprt1")</f>
        <v>ISLE_SESS0015_BLOCKE_63_sprt1</v>
      </c>
      <c r="B465" s="1" t="s">
        <v>197</v>
      </c>
      <c r="C465" s="5">
        <v>0.0</v>
      </c>
      <c r="D465" s="5">
        <v>0.0</v>
      </c>
      <c r="E465" s="5">
        <v>0.0</v>
      </c>
      <c r="F465" s="5">
        <v>0.0</v>
      </c>
      <c r="G465" s="5">
        <v>1.0</v>
      </c>
      <c r="H465" s="5">
        <v>0.0</v>
      </c>
      <c r="I465" s="5">
        <v>0.0</v>
      </c>
      <c r="J465" s="5"/>
      <c r="K465" s="5"/>
      <c r="L465" s="5"/>
      <c r="M465" s="5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ht="12.75" customHeight="1">
      <c r="A466" s="2" t="str">
        <f>HYPERLINK("https://drive.google.com/file/d/10OVUjuDLJFC1JwL9RqyWQzwiwhTQEbvu/view", "ISLE_SESS0015_BLOCKF_02_sprt1")</f>
        <v>ISLE_SESS0015_BLOCKF_02_sprt1</v>
      </c>
      <c r="B466" s="1" t="s">
        <v>198</v>
      </c>
      <c r="C466" s="5">
        <v>0.0</v>
      </c>
      <c r="D466" s="5">
        <v>0.0</v>
      </c>
      <c r="E466" s="5">
        <v>0.0</v>
      </c>
      <c r="F466" s="5">
        <v>0.0</v>
      </c>
      <c r="G466" s="5">
        <v>0.0</v>
      </c>
      <c r="H466" s="5">
        <v>0.0</v>
      </c>
      <c r="I466" s="5">
        <v>1.0</v>
      </c>
      <c r="J466" s="5">
        <v>0.0</v>
      </c>
      <c r="K466" s="5">
        <v>0.0</v>
      </c>
      <c r="L466" s="5">
        <v>0.0</v>
      </c>
      <c r="M466" s="5">
        <v>0.0</v>
      </c>
      <c r="N466" s="5">
        <v>0.0</v>
      </c>
      <c r="O466" s="5">
        <v>0.0</v>
      </c>
      <c r="P466" s="3"/>
      <c r="Q466" s="3"/>
      <c r="R466" s="3"/>
      <c r="S466" s="3"/>
      <c r="T466" s="3"/>
      <c r="U466" s="3"/>
      <c r="V466" s="3"/>
      <c r="W466" s="3"/>
      <c r="X466" s="3"/>
    </row>
    <row r="467" ht="12.75" customHeight="1">
      <c r="A467" s="2" t="str">
        <f>HYPERLINK("https://drive.google.com/file/d/1QsMLQ4L8IqpIbbAT3W4G5t24WTxdx5gF/view", "ISLE_SESS0015_BLOCKF_04_sprt1")</f>
        <v>ISLE_SESS0015_BLOCKF_04_sprt1</v>
      </c>
      <c r="B467" s="1" t="s">
        <v>178</v>
      </c>
      <c r="C467" s="5">
        <v>0.0</v>
      </c>
      <c r="D467" s="5">
        <v>0.0</v>
      </c>
      <c r="E467" s="5">
        <v>0.0</v>
      </c>
      <c r="F467" s="5">
        <v>0.0</v>
      </c>
      <c r="G467" s="5">
        <v>0.0</v>
      </c>
      <c r="H467" s="5">
        <v>0.0</v>
      </c>
      <c r="I467" s="5">
        <v>0.0</v>
      </c>
      <c r="J467" s="5">
        <v>1.0</v>
      </c>
      <c r="K467" s="5">
        <v>0.0</v>
      </c>
      <c r="L467" s="5">
        <v>0.0</v>
      </c>
      <c r="M467" s="5">
        <v>0.0</v>
      </c>
      <c r="N467" s="5">
        <v>0.0</v>
      </c>
      <c r="O467" s="5">
        <v>0.0</v>
      </c>
      <c r="P467" s="5"/>
      <c r="Q467" s="5"/>
      <c r="R467" s="5"/>
      <c r="S467" s="5"/>
      <c r="T467" s="5"/>
      <c r="U467" s="3"/>
      <c r="V467" s="3"/>
      <c r="W467" s="3"/>
      <c r="X467" s="3"/>
    </row>
    <row r="468" ht="12.75" customHeight="1">
      <c r="A468" s="2" t="str">
        <f>HYPERLINK("https://drive.google.com/file/d/15gkxiJ7MwtWqSueOYMYH4PKMFuMa96sU/view", "ISLE_SESS0015_BLOCKF_06_sprt1")</f>
        <v>ISLE_SESS0015_BLOCKF_06_sprt1</v>
      </c>
      <c r="B468" s="1" t="s">
        <v>146</v>
      </c>
      <c r="C468" s="5">
        <v>0.0</v>
      </c>
      <c r="D468" s="5">
        <v>0.0</v>
      </c>
      <c r="E468" s="5">
        <v>0.0</v>
      </c>
      <c r="F468" s="5">
        <v>0.0</v>
      </c>
      <c r="G468" s="5">
        <v>1.0</v>
      </c>
      <c r="H468" s="5">
        <v>0.0</v>
      </c>
      <c r="I468" s="5">
        <v>0.0</v>
      </c>
      <c r="J468" s="5">
        <v>1.0</v>
      </c>
      <c r="K468" s="5">
        <v>0.0</v>
      </c>
      <c r="L468" s="5">
        <v>1.0</v>
      </c>
      <c r="M468" s="5">
        <v>0.0</v>
      </c>
      <c r="N468" s="5">
        <v>0.0</v>
      </c>
      <c r="O468" s="5">
        <v>0.0</v>
      </c>
      <c r="P468" s="5">
        <v>0.0</v>
      </c>
      <c r="Q468" s="5"/>
      <c r="R468" s="5"/>
      <c r="S468" s="3"/>
      <c r="T468" s="3"/>
      <c r="U468" s="3"/>
      <c r="V468" s="3"/>
      <c r="W468" s="3"/>
      <c r="X468" s="3"/>
    </row>
    <row r="469" ht="12.75" customHeight="1">
      <c r="A469" s="2" t="str">
        <f>HYPERLINK("https://drive.google.com/file/d/1qqIX60mQZ5ZTTQc-581OevhQA4COnkaN/view", "ISLE_SESS0015_BLOCKF_08_sprt1")</f>
        <v>ISLE_SESS0015_BLOCKF_08_sprt1</v>
      </c>
      <c r="B469" s="1" t="s">
        <v>147</v>
      </c>
      <c r="C469" s="5">
        <v>0.0</v>
      </c>
      <c r="D469" s="5">
        <v>0.0</v>
      </c>
      <c r="E469" s="5">
        <v>0.0</v>
      </c>
      <c r="F469" s="5">
        <v>0.0</v>
      </c>
      <c r="G469" s="5">
        <v>0.0</v>
      </c>
      <c r="H469" s="5">
        <v>0.0</v>
      </c>
      <c r="I469" s="5">
        <v>0.0</v>
      </c>
      <c r="J469" s="5">
        <v>0.0</v>
      </c>
      <c r="K469" s="5">
        <v>0.0</v>
      </c>
      <c r="L469" s="5">
        <v>0.0</v>
      </c>
      <c r="M469" s="5">
        <v>0.0</v>
      </c>
      <c r="N469" s="5">
        <v>0.0</v>
      </c>
      <c r="O469" s="5">
        <v>0.0</v>
      </c>
      <c r="P469" s="5">
        <v>0.0</v>
      </c>
      <c r="Q469" s="5">
        <v>0.0</v>
      </c>
      <c r="R469" s="5">
        <v>0.0</v>
      </c>
      <c r="S469" s="5">
        <v>0.0</v>
      </c>
      <c r="T469" s="5">
        <v>0.0</v>
      </c>
      <c r="U469" s="5">
        <v>0.0</v>
      </c>
      <c r="V469" s="5">
        <v>0.0</v>
      </c>
      <c r="W469" s="5">
        <v>1.0</v>
      </c>
      <c r="X469" s="3"/>
    </row>
    <row r="470" ht="12.75" customHeight="1">
      <c r="A470" s="2" t="str">
        <f>HYPERLINK("https://drive.google.com/file/d/1N-0lCjkQ362ZLhqSwyV2ATw2e5EsEwBj/view", "ISLE_SESS0015_BLOCKF_09_sprt1")</f>
        <v>ISLE_SESS0015_BLOCKF_09_sprt1</v>
      </c>
      <c r="B470" s="1" t="s">
        <v>113</v>
      </c>
      <c r="C470" s="5">
        <v>0.0</v>
      </c>
      <c r="D470" s="5">
        <v>0.0</v>
      </c>
      <c r="E470" s="5">
        <v>0.0</v>
      </c>
      <c r="F470" s="5">
        <v>0.0</v>
      </c>
      <c r="G470" s="5">
        <v>0.0</v>
      </c>
      <c r="H470" s="5">
        <v>0.0</v>
      </c>
      <c r="I470" s="5">
        <v>0.0</v>
      </c>
      <c r="J470" s="5">
        <v>0.0</v>
      </c>
      <c r="K470" s="5">
        <v>0.0</v>
      </c>
      <c r="L470" s="5">
        <v>0.0</v>
      </c>
      <c r="M470" s="5">
        <v>0.0</v>
      </c>
      <c r="N470" s="5">
        <v>0.0</v>
      </c>
      <c r="O470" s="5">
        <v>0.0</v>
      </c>
      <c r="P470" s="5">
        <v>0.0</v>
      </c>
      <c r="Q470" s="5">
        <v>0.0</v>
      </c>
      <c r="R470" s="5">
        <v>0.0</v>
      </c>
      <c r="S470" s="3"/>
      <c r="T470" s="3"/>
      <c r="U470" s="3"/>
      <c r="V470" s="3"/>
      <c r="W470" s="3"/>
      <c r="X470" s="3"/>
    </row>
    <row r="471" ht="12.75" customHeight="1">
      <c r="A471" s="2" t="str">
        <f>HYPERLINK("https://drive.google.com/file/d/1Kahxfymr6Ict8K0pwGnBoCTN53CbTv-3/view", "ISLE_SESS0015_BLOCKF_10_sprt1")</f>
        <v>ISLE_SESS0015_BLOCKF_10_sprt1</v>
      </c>
      <c r="B471" s="1" t="s">
        <v>199</v>
      </c>
      <c r="C471" s="5">
        <v>0.0</v>
      </c>
      <c r="D471" s="5">
        <v>0.0</v>
      </c>
      <c r="E471" s="5">
        <v>0.0</v>
      </c>
      <c r="F471" s="5">
        <v>1.0</v>
      </c>
      <c r="G471" s="5">
        <v>0.0</v>
      </c>
      <c r="H471" s="5">
        <v>0.0</v>
      </c>
      <c r="I471" s="5">
        <v>0.0</v>
      </c>
      <c r="J471" s="5">
        <v>0.0</v>
      </c>
      <c r="K471" s="5">
        <v>0.0</v>
      </c>
      <c r="L471" s="5">
        <v>0.0</v>
      </c>
      <c r="M471" s="5">
        <v>0.0</v>
      </c>
      <c r="N471" s="5">
        <v>0.0</v>
      </c>
      <c r="O471" s="5">
        <v>0.0</v>
      </c>
      <c r="P471" s="5">
        <v>0.0</v>
      </c>
      <c r="Q471" s="5"/>
      <c r="R471" s="5"/>
      <c r="S471" s="3"/>
      <c r="T471" s="3"/>
      <c r="U471" s="3"/>
      <c r="V471" s="3"/>
      <c r="W471" s="3"/>
      <c r="X471" s="3"/>
    </row>
    <row r="472" ht="12.75" customHeight="1">
      <c r="A472" s="2" t="str">
        <f>HYPERLINK("https://drive.google.com/file/d/1DNGq44kgRrNwYe4Ys9v5ibnDMSsudR1O/view", "ISLE_SESS0015_BLOCKG_01_sprt1")</f>
        <v>ISLE_SESS0015_BLOCKG_01_sprt1</v>
      </c>
      <c r="B472" s="1" t="s">
        <v>114</v>
      </c>
      <c r="C472" s="5">
        <v>0.0</v>
      </c>
      <c r="D472" s="5">
        <v>1.0</v>
      </c>
      <c r="E472" s="5">
        <v>0.0</v>
      </c>
      <c r="F472" s="5">
        <v>0.0</v>
      </c>
      <c r="G472" s="5">
        <v>0.0</v>
      </c>
      <c r="H472" s="5">
        <v>0.0</v>
      </c>
      <c r="I472" s="5">
        <v>1.0</v>
      </c>
      <c r="J472" s="5">
        <v>0.0</v>
      </c>
      <c r="K472" s="5">
        <v>0.0</v>
      </c>
      <c r="L472" s="5">
        <v>0.0</v>
      </c>
      <c r="M472" s="5">
        <v>0.0</v>
      </c>
      <c r="N472" s="5"/>
      <c r="O472" s="5"/>
      <c r="P472" s="3"/>
      <c r="Q472" s="3"/>
      <c r="R472" s="3"/>
      <c r="S472" s="3"/>
      <c r="T472" s="3"/>
      <c r="U472" s="3"/>
      <c r="V472" s="3"/>
      <c r="W472" s="3"/>
      <c r="X472" s="3"/>
    </row>
    <row r="473" ht="12.75" customHeight="1">
      <c r="A473" s="2" t="str">
        <f>HYPERLINK("https://drive.google.com/file/d/12X4iPpmiyidOzaLxIn-5Ye383yyM5oDG/view", "ISLE_SESS0015_BLOCKG_03_sprt1")</f>
        <v>ISLE_SESS0015_BLOCKG_03_sprt1</v>
      </c>
      <c r="B473" s="1" t="s">
        <v>116</v>
      </c>
      <c r="C473" s="5">
        <v>0.0</v>
      </c>
      <c r="D473" s="5">
        <v>0.0</v>
      </c>
      <c r="E473" s="5">
        <v>0.0</v>
      </c>
      <c r="F473" s="5">
        <v>0.0</v>
      </c>
      <c r="G473" s="5">
        <v>0.0</v>
      </c>
      <c r="H473" s="5">
        <v>0.0</v>
      </c>
      <c r="I473" s="5">
        <v>0.0</v>
      </c>
      <c r="J473" s="5">
        <v>0.0</v>
      </c>
      <c r="K473" s="5">
        <v>0.0</v>
      </c>
      <c r="L473" s="5">
        <v>0.0</v>
      </c>
      <c r="M473" s="5">
        <v>1.0</v>
      </c>
      <c r="N473" s="5"/>
      <c r="O473" s="5"/>
      <c r="P473" s="3"/>
      <c r="Q473" s="3"/>
      <c r="R473" s="3"/>
      <c r="S473" s="3"/>
      <c r="T473" s="3"/>
      <c r="U473" s="3"/>
      <c r="V473" s="3"/>
      <c r="W473" s="3"/>
      <c r="X473" s="3"/>
    </row>
    <row r="474" ht="12.75" customHeight="1">
      <c r="A474" s="2" t="str">
        <f>HYPERLINK("https://drive.google.com/file/d/1-Me4AD-ZunOh6Cpi8Yxj3K8OCig29ZMT/view", "ISLE_SESS0015_BLOCKG_04_sprt1")</f>
        <v>ISLE_SESS0015_BLOCKG_04_sprt1</v>
      </c>
      <c r="B474" s="1" t="s">
        <v>148</v>
      </c>
      <c r="C474" s="5">
        <v>0.0</v>
      </c>
      <c r="D474" s="5">
        <v>0.0</v>
      </c>
      <c r="E474" s="5">
        <v>0.0</v>
      </c>
      <c r="F474" s="5">
        <v>0.0</v>
      </c>
      <c r="G474" s="5">
        <v>0.0</v>
      </c>
      <c r="H474" s="5">
        <v>0.0</v>
      </c>
      <c r="I474" s="5">
        <v>0.0</v>
      </c>
      <c r="J474" s="5">
        <v>1.0</v>
      </c>
      <c r="K474" s="5"/>
      <c r="L474" s="5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ht="12.75" customHeight="1">
      <c r="A475" s="2" t="str">
        <f>HYPERLINK("https://drive.google.com/file/d/1YFq6_3RntNc9HWq9Bf6tHPAXKkKHAEEN/view", "ISLE_SESS0015_BLOCKG_05_sprt1")</f>
        <v>ISLE_SESS0015_BLOCKG_05_sprt1</v>
      </c>
      <c r="B475" s="1" t="s">
        <v>117</v>
      </c>
      <c r="C475" s="5">
        <v>0.0</v>
      </c>
      <c r="D475" s="5">
        <v>0.0</v>
      </c>
      <c r="E475" s="5">
        <v>0.0</v>
      </c>
      <c r="F475" s="5">
        <v>0.0</v>
      </c>
      <c r="G475" s="5">
        <v>1.0</v>
      </c>
      <c r="H475" s="5">
        <v>0.0</v>
      </c>
      <c r="I475" s="5">
        <v>0.0</v>
      </c>
      <c r="J475" s="5">
        <v>0.0</v>
      </c>
      <c r="K475" s="5">
        <v>0.0</v>
      </c>
      <c r="L475" s="5">
        <v>0.0</v>
      </c>
      <c r="M475" s="5">
        <v>0.0</v>
      </c>
      <c r="N475" s="5"/>
      <c r="O475" s="5"/>
      <c r="P475" s="3"/>
      <c r="Q475" s="3"/>
      <c r="R475" s="3"/>
      <c r="S475" s="3"/>
      <c r="T475" s="3"/>
      <c r="U475" s="3"/>
      <c r="V475" s="3"/>
      <c r="W475" s="3"/>
      <c r="X475" s="3"/>
    </row>
    <row r="476" ht="12.75" customHeight="1">
      <c r="A476" s="2" t="str">
        <f>HYPERLINK("https://drive.google.com/file/d/1TY-KjWatubI86x5N1MXpC-uTRmnQK8u1/view", "ISLE_SESS0015_BLOCKG_07_sprt1")</f>
        <v>ISLE_SESS0015_BLOCKG_07_sprt1</v>
      </c>
      <c r="B476" s="1" t="s">
        <v>118</v>
      </c>
      <c r="C476" s="5">
        <v>0.0</v>
      </c>
      <c r="D476" s="5">
        <v>0.0</v>
      </c>
      <c r="E476" s="5">
        <v>0.0</v>
      </c>
      <c r="F476" s="5">
        <v>0.0</v>
      </c>
      <c r="G476" s="5">
        <v>0.0</v>
      </c>
      <c r="H476" s="5">
        <v>0.0</v>
      </c>
      <c r="I476" s="5">
        <v>1.0</v>
      </c>
      <c r="J476" s="5">
        <v>0.0</v>
      </c>
      <c r="K476" s="5">
        <v>0.0</v>
      </c>
      <c r="L476" s="5">
        <v>0.0</v>
      </c>
      <c r="M476" s="5">
        <v>0.0</v>
      </c>
      <c r="N476" s="5">
        <v>0.0</v>
      </c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ht="12.75" customHeight="1">
      <c r="A477" s="2" t="str">
        <f>HYPERLINK("https://drive.google.com/file/d/19zDs_LVZ5Qqr9YRShfKP9Px18QzCMGKe/view", "ISLE_SESS0015_BLOCKG_08_sprt1")</f>
        <v>ISLE_SESS0015_BLOCKG_08_sprt1</v>
      </c>
      <c r="B477" s="1" t="s">
        <v>119</v>
      </c>
      <c r="C477" s="5">
        <v>0.0</v>
      </c>
      <c r="D477" s="5">
        <v>0.0</v>
      </c>
      <c r="E477" s="5">
        <v>0.0</v>
      </c>
      <c r="F477" s="5">
        <v>0.0</v>
      </c>
      <c r="G477" s="5">
        <v>0.0</v>
      </c>
      <c r="H477" s="5">
        <v>0.0</v>
      </c>
      <c r="I477" s="5">
        <v>0.0</v>
      </c>
      <c r="J477" s="5">
        <v>1.0</v>
      </c>
      <c r="K477" s="5">
        <v>0.0</v>
      </c>
      <c r="L477" s="5">
        <v>0.0</v>
      </c>
      <c r="M477" s="5">
        <v>0.0</v>
      </c>
      <c r="N477" s="5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ht="12.75" customHeight="1">
      <c r="A478" s="2" t="str">
        <f>HYPERLINK("https://drive.google.com/file/d/1oDQLR-2AfA_itAM2Y2PMIbgrCM_y3JDR/view", "ISLE_SESS0015_BLOCKG_09_sprt1")</f>
        <v>ISLE_SESS0015_BLOCKG_09_sprt1</v>
      </c>
      <c r="B478" s="1" t="s">
        <v>120</v>
      </c>
      <c r="C478" s="5">
        <v>0.0</v>
      </c>
      <c r="D478" s="5">
        <v>0.0</v>
      </c>
      <c r="E478" s="5">
        <v>0.0</v>
      </c>
      <c r="F478" s="5">
        <v>0.0</v>
      </c>
      <c r="G478" s="5">
        <v>0.0</v>
      </c>
      <c r="H478" s="5">
        <v>0.0</v>
      </c>
      <c r="I478" s="5">
        <v>0.0</v>
      </c>
      <c r="J478" s="5">
        <v>1.0</v>
      </c>
      <c r="K478" s="5">
        <v>0.0</v>
      </c>
      <c r="L478" s="5">
        <v>0.0</v>
      </c>
      <c r="M478" s="5">
        <v>0.0</v>
      </c>
      <c r="N478" s="5">
        <v>0.0</v>
      </c>
      <c r="O478" s="5">
        <v>0.0</v>
      </c>
      <c r="P478" s="5">
        <v>0.0</v>
      </c>
      <c r="Q478" s="5"/>
      <c r="R478" s="5"/>
      <c r="S478" s="3"/>
      <c r="T478" s="3"/>
      <c r="U478" s="3"/>
      <c r="V478" s="3"/>
      <c r="W478" s="3"/>
      <c r="X478" s="3"/>
    </row>
    <row r="479" ht="12.75" customHeight="1">
      <c r="A479" s="2" t="str">
        <f>HYPERLINK("https://drive.google.com/file/d/1VY8vGgykoVpCpxcFo1MYy7ioFL5Th-49/view", "ISLE_SESS0015_BLOCKG_10_sprt1")</f>
        <v>ISLE_SESS0015_BLOCKG_10_sprt1</v>
      </c>
      <c r="B479" s="1" t="s">
        <v>121</v>
      </c>
      <c r="C479" s="5">
        <v>0.0</v>
      </c>
      <c r="D479" s="5">
        <v>0.0</v>
      </c>
      <c r="E479" s="5">
        <v>1.0</v>
      </c>
      <c r="F479" s="5">
        <v>0.0</v>
      </c>
      <c r="G479" s="5">
        <v>0.0</v>
      </c>
      <c r="H479" s="5">
        <v>0.0</v>
      </c>
      <c r="I479" s="5">
        <v>0.0</v>
      </c>
      <c r="J479" s="5">
        <v>0.0</v>
      </c>
      <c r="K479" s="5">
        <v>0.0</v>
      </c>
      <c r="L479" s="5">
        <v>0.0</v>
      </c>
      <c r="M479" s="5">
        <v>0.0</v>
      </c>
      <c r="N479" s="5">
        <v>0.0</v>
      </c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ht="12.75" customHeight="1">
      <c r="A480" s="2" t="str">
        <f>HYPERLINK("https://drive.google.com/file/d/1BMzCMiZPfsID7sg5BVtUXRJ_4kLa4XtU/view", "ISLE_SESS0015_BLOCKG_11_sprt1")</f>
        <v>ISLE_SESS0015_BLOCKG_11_sprt1</v>
      </c>
      <c r="B480" s="1" t="s">
        <v>188</v>
      </c>
      <c r="C480" s="5">
        <v>0.0</v>
      </c>
      <c r="D480" s="5">
        <v>1.0</v>
      </c>
      <c r="E480" s="5">
        <v>0.0</v>
      </c>
      <c r="F480" s="5">
        <v>0.0</v>
      </c>
      <c r="G480" s="5">
        <v>0.0</v>
      </c>
      <c r="H480" s="5">
        <v>1.0</v>
      </c>
      <c r="I480" s="5">
        <v>0.0</v>
      </c>
      <c r="J480" s="5">
        <v>0.0</v>
      </c>
      <c r="K480" s="5">
        <v>0.0</v>
      </c>
      <c r="L480" s="5">
        <v>0.0</v>
      </c>
      <c r="M480" s="5"/>
      <c r="N480" s="5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ht="12.75" customHeight="1">
      <c r="A481" s="2" t="str">
        <f>HYPERLINK("https://drive.google.com/file/d/1XOQKnog5NCNvbDt_quwwDsY2OZxc7czZ/view", "ISLE_SESS0020_BLOCKD01_01_sprt1")</f>
        <v>ISLE_SESS0020_BLOCKD01_01_sprt1</v>
      </c>
      <c r="B481" s="1" t="s">
        <v>2</v>
      </c>
      <c r="C481" s="5">
        <v>0.0</v>
      </c>
      <c r="D481" s="5">
        <v>0.0</v>
      </c>
      <c r="E481" s="5">
        <v>1.0</v>
      </c>
      <c r="F481" s="5">
        <v>0.0</v>
      </c>
      <c r="G481" s="5">
        <v>1.0</v>
      </c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ht="12.75" customHeight="1">
      <c r="A482" s="2" t="str">
        <f>HYPERLINK("https://drive.google.com/file/d/1AOAAPn6HVMKB34jgYkR_JIlrtc-Ggh7M/view", "ISLE_SESS0020_BLOCKD01_02_sprt1")</f>
        <v>ISLE_SESS0020_BLOCKD01_02_sprt1</v>
      </c>
      <c r="B482" s="1" t="s">
        <v>3</v>
      </c>
      <c r="C482" s="5">
        <v>0.0</v>
      </c>
      <c r="D482" s="5">
        <v>0.0</v>
      </c>
      <c r="E482" s="5">
        <v>1.0</v>
      </c>
      <c r="F482" s="5">
        <v>0.0</v>
      </c>
      <c r="G482" s="5">
        <v>1.0</v>
      </c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ht="12.75" customHeight="1">
      <c r="A483" s="2" t="str">
        <f>HYPERLINK("https://drive.google.com/file/d/1M2hJoiYt-V5Q1d6ZptK04nIjxY7LPJ8g/view", "ISLE_SESS0020_BLOCKD01_03_sprt1")</f>
        <v>ISLE_SESS0020_BLOCKD01_03_sprt1</v>
      </c>
      <c r="B483" s="1" t="s">
        <v>4</v>
      </c>
      <c r="C483" s="5">
        <v>0.0</v>
      </c>
      <c r="D483" s="5">
        <v>0.0</v>
      </c>
      <c r="E483" s="5">
        <v>1.0</v>
      </c>
      <c r="F483" s="5">
        <v>0.0</v>
      </c>
      <c r="G483" s="5">
        <v>0.0</v>
      </c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ht="12.75" customHeight="1">
      <c r="A484" s="2" t="str">
        <f>HYPERLINK("https://drive.google.com/file/d/18s6hXblfbpPUDLODrLWJhA7HQCkk2T9L/view", "ISLE_SESS0020_BLOCKD01_04_sprt1")</f>
        <v>ISLE_SESS0020_BLOCKD01_04_sprt1</v>
      </c>
      <c r="B484" s="1" t="s">
        <v>5</v>
      </c>
      <c r="C484" s="5">
        <v>0.0</v>
      </c>
      <c r="D484" s="5">
        <v>0.0</v>
      </c>
      <c r="E484" s="5">
        <v>1.0</v>
      </c>
      <c r="F484" s="5">
        <v>0.0</v>
      </c>
      <c r="G484" s="5">
        <v>1.0</v>
      </c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ht="12.75" customHeight="1">
      <c r="A485" s="2" t="str">
        <f>HYPERLINK("https://drive.google.com/file/d/1ejBZdOwGZyBQtYZpMWqKLyun5idrvpgd/view", "ISLE_SESS0020_BLOCKD01_05_sprt1")</f>
        <v>ISLE_SESS0020_BLOCKD01_05_sprt1</v>
      </c>
      <c r="B485" s="1" t="s">
        <v>6</v>
      </c>
      <c r="C485" s="5">
        <v>0.0</v>
      </c>
      <c r="D485" s="5">
        <v>0.0</v>
      </c>
      <c r="E485" s="5">
        <v>1.0</v>
      </c>
      <c r="F485" s="5">
        <v>0.0</v>
      </c>
      <c r="G485" s="5">
        <v>1.0</v>
      </c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ht="12.75" customHeight="1">
      <c r="A486" s="2" t="str">
        <f>HYPERLINK("https://drive.google.com/file/d/1g4AsnPSg69jIRpGglrzOuV8tGvyAs4c9/view", "ISLE_SESS0020_BLOCKD01_07_sprt1")</f>
        <v>ISLE_SESS0020_BLOCKD01_07_sprt1</v>
      </c>
      <c r="B486" s="1" t="s">
        <v>8</v>
      </c>
      <c r="C486" s="5">
        <v>0.0</v>
      </c>
      <c r="D486" s="5">
        <v>0.0</v>
      </c>
      <c r="E486" s="5">
        <v>1.0</v>
      </c>
      <c r="F486" s="5">
        <v>1.0</v>
      </c>
      <c r="G486" s="5">
        <v>1.0</v>
      </c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ht="12.75" customHeight="1">
      <c r="A487" s="2" t="str">
        <f>HYPERLINK("https://drive.google.com/file/d/1hGwDA6lUuIlSmo78kJWzlzLqCxquB8s4/view", "ISLE_SESS0020_BLOCKD01_08_sprt1")</f>
        <v>ISLE_SESS0020_BLOCKD01_08_sprt1</v>
      </c>
      <c r="B487" s="1" t="s">
        <v>9</v>
      </c>
      <c r="C487" s="5">
        <v>0.0</v>
      </c>
      <c r="D487" s="5">
        <v>0.0</v>
      </c>
      <c r="E487" s="5">
        <v>1.0</v>
      </c>
      <c r="F487" s="5">
        <v>0.0</v>
      </c>
      <c r="G487" s="5">
        <v>1.0</v>
      </c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ht="12.75" customHeight="1">
      <c r="A488" s="2" t="str">
        <f>HYPERLINK("https://drive.google.com/file/d/1MHkbGOT5TqXd_bt3z8Q9Db9PVnvEnIA5/view", "ISLE_SESS0020_BLOCKD01_09_sprt1")</f>
        <v>ISLE_SESS0020_BLOCKD01_09_sprt1</v>
      </c>
      <c r="B488" s="1" t="s">
        <v>10</v>
      </c>
      <c r="C488" s="5">
        <v>0.0</v>
      </c>
      <c r="D488" s="5">
        <v>0.0</v>
      </c>
      <c r="E488" s="5">
        <v>1.0</v>
      </c>
      <c r="F488" s="5">
        <v>1.0</v>
      </c>
      <c r="G488" s="5">
        <v>1.0</v>
      </c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ht="12.75" customHeight="1">
      <c r="A489" s="2" t="str">
        <f>HYPERLINK("https://drive.google.com/file/d/1a83P39h61NrnBQ8xm24Vb0bPxyMfPI2y/view", "ISLE_SESS0020_BLOCKD01_10_sprt1")</f>
        <v>ISLE_SESS0020_BLOCKD01_10_sprt1</v>
      </c>
      <c r="B489" s="1" t="s">
        <v>11</v>
      </c>
      <c r="C489" s="5">
        <v>0.0</v>
      </c>
      <c r="D489" s="5">
        <v>0.0</v>
      </c>
      <c r="E489" s="5">
        <v>1.0</v>
      </c>
      <c r="F489" s="5">
        <v>0.0</v>
      </c>
      <c r="G489" s="5">
        <v>1.0</v>
      </c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ht="12.75" customHeight="1">
      <c r="A490" s="2" t="str">
        <f>HYPERLINK("https://drive.google.com/file/d/1w7KMZvMKLZHR2K7QdFBki9C6OicXlEto/view", "ISLE_SESS0020_BLOCKD01_11_sprt1")</f>
        <v>ISLE_SESS0020_BLOCKD01_11_sprt1</v>
      </c>
      <c r="B490" s="1" t="s">
        <v>12</v>
      </c>
      <c r="C490" s="5">
        <v>0.0</v>
      </c>
      <c r="D490" s="5">
        <v>0.0</v>
      </c>
      <c r="E490" s="5">
        <v>1.0</v>
      </c>
      <c r="F490" s="5">
        <v>0.0</v>
      </c>
      <c r="G490" s="5">
        <v>1.0</v>
      </c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ht="12.75" customHeight="1">
      <c r="A491" s="2" t="str">
        <f>HYPERLINK("https://drive.google.com/file/d/1ctLbTLztIvlvLMdctEx1McEdOWggAt0A/view", "ISLE_SESS0020_BLOCKD01_12_sprt1")</f>
        <v>ISLE_SESS0020_BLOCKD01_12_sprt1</v>
      </c>
      <c r="B491" s="1" t="s">
        <v>13</v>
      </c>
      <c r="C491" s="5">
        <v>0.0</v>
      </c>
      <c r="D491" s="5">
        <v>0.0</v>
      </c>
      <c r="E491" s="5">
        <v>1.0</v>
      </c>
      <c r="F491" s="5">
        <v>0.0</v>
      </c>
      <c r="G491" s="5">
        <v>1.0</v>
      </c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ht="12.75" customHeight="1">
      <c r="A492" s="2" t="str">
        <f>HYPERLINK("https://drive.google.com/file/d/1nqP_OFdnEN1rc6y18H3TK6OINWhYlR_e/view", "ISLE_SESS0020_BLOCKD01_14_sprt1")</f>
        <v>ISLE_SESS0020_BLOCKD01_14_sprt1</v>
      </c>
      <c r="B492" s="1" t="s">
        <v>122</v>
      </c>
      <c r="C492" s="5">
        <v>0.0</v>
      </c>
      <c r="D492" s="5">
        <v>0.0</v>
      </c>
      <c r="E492" s="5">
        <v>1.0</v>
      </c>
      <c r="F492" s="5">
        <v>0.0</v>
      </c>
      <c r="G492" s="5">
        <v>1.0</v>
      </c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ht="12.75" customHeight="1">
      <c r="A493" s="2" t="str">
        <f>HYPERLINK("https://drive.google.com/file/d/1BwjV8knhVg6N-2YrK9HIle7F5NvXk75V/view", "ISLE_SESS0020_BLOCKD01_15_sprt1")</f>
        <v>ISLE_SESS0020_BLOCKD01_15_sprt1</v>
      </c>
      <c r="B493" s="1" t="s">
        <v>15</v>
      </c>
      <c r="C493" s="5">
        <v>0.0</v>
      </c>
      <c r="D493" s="5">
        <v>0.0</v>
      </c>
      <c r="E493" s="5">
        <v>1.0</v>
      </c>
      <c r="F493" s="5">
        <v>0.0</v>
      </c>
      <c r="G493" s="5">
        <v>1.0</v>
      </c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ht="12.75" customHeight="1">
      <c r="A494" s="2" t="str">
        <f>HYPERLINK("https://drive.google.com/file/d/1PmZ0T7wSkEBmkWiiGpvo8rk667LbWKWl/view", "ISLE_SESS0020_BLOCKD01_16_sprt1")</f>
        <v>ISLE_SESS0020_BLOCKD01_16_sprt1</v>
      </c>
      <c r="B494" s="1" t="s">
        <v>16</v>
      </c>
      <c r="C494" s="5">
        <v>0.0</v>
      </c>
      <c r="D494" s="5">
        <v>0.0</v>
      </c>
      <c r="E494" s="5">
        <v>0.0</v>
      </c>
      <c r="F494" s="5">
        <v>0.0</v>
      </c>
      <c r="G494" s="5">
        <v>1.0</v>
      </c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ht="12.75" customHeight="1">
      <c r="A495" s="2" t="str">
        <f>HYPERLINK("https://drive.google.com/file/d/1edLmR4StZUsYkdLhZhzN3ATM3KufRctt/view", "ISLE_SESS0020_BLOCKD01_17_sprt1")</f>
        <v>ISLE_SESS0020_BLOCKD01_17_sprt1</v>
      </c>
      <c r="B495" s="1" t="s">
        <v>17</v>
      </c>
      <c r="C495" s="5">
        <v>0.0</v>
      </c>
      <c r="D495" s="5">
        <v>0.0</v>
      </c>
      <c r="E495" s="5">
        <v>1.0</v>
      </c>
      <c r="F495" s="5">
        <v>0.0</v>
      </c>
      <c r="G495" s="5">
        <v>0.0</v>
      </c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ht="12.75" customHeight="1">
      <c r="A496" s="2" t="str">
        <f>HYPERLINK("https://drive.google.com/file/d/12fvz22bMQ7bMH9d73saPFpdRr6rDi1OV/view", "ISLE_SESS0020_BLOCKD01_18_sprt1")</f>
        <v>ISLE_SESS0020_BLOCKD01_18_sprt1</v>
      </c>
      <c r="B496" s="1" t="s">
        <v>149</v>
      </c>
      <c r="C496" s="5">
        <v>0.0</v>
      </c>
      <c r="D496" s="5">
        <v>0.0</v>
      </c>
      <c r="E496" s="5">
        <v>1.0</v>
      </c>
      <c r="F496" s="5">
        <v>0.0</v>
      </c>
      <c r="G496" s="5">
        <v>1.0</v>
      </c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ht="12.75" customHeight="1">
      <c r="A497" s="2" t="str">
        <f>HYPERLINK("https://drive.google.com/file/d/1y5uBiBZBdILmp4W5O41SD3kCamMWI-Uj/view", "ISLE_SESS0020_BLOCKD01_20_sprt1")</f>
        <v>ISLE_SESS0020_BLOCKD01_20_sprt1</v>
      </c>
      <c r="B497" s="1" t="s">
        <v>18</v>
      </c>
      <c r="C497" s="5">
        <v>0.0</v>
      </c>
      <c r="D497" s="5">
        <v>0.0</v>
      </c>
      <c r="E497" s="5">
        <v>0.0</v>
      </c>
      <c r="F497" s="5">
        <v>0.0</v>
      </c>
      <c r="G497" s="5">
        <v>1.0</v>
      </c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ht="12.75" customHeight="1">
      <c r="A498" s="2" t="str">
        <f>HYPERLINK("https://drive.google.com/file/d/1xgW-EsXryiThe2zc6sFWWJ_OORuGrA-6/view", "ISLE_SESS0020_BLOCKD01_21_sprt1")</f>
        <v>ISLE_SESS0020_BLOCKD01_21_sprt1</v>
      </c>
      <c r="B498" s="1" t="s">
        <v>19</v>
      </c>
      <c r="C498" s="5">
        <v>0.0</v>
      </c>
      <c r="D498" s="5">
        <v>0.0</v>
      </c>
      <c r="E498" s="5">
        <v>1.0</v>
      </c>
      <c r="F498" s="5">
        <v>0.0</v>
      </c>
      <c r="G498" s="5">
        <v>1.0</v>
      </c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ht="12.75" customHeight="1">
      <c r="A499" s="2" t="str">
        <f>HYPERLINK("https://drive.google.com/file/d/1bAL4OTWlxqF_rpFegnsFzuki_GSE0-G3/view", "ISLE_SESS0020_BLOCKD01_22_sprt1")</f>
        <v>ISLE_SESS0020_BLOCKD01_22_sprt1</v>
      </c>
      <c r="B499" s="1" t="s">
        <v>150</v>
      </c>
      <c r="C499" s="5">
        <v>0.0</v>
      </c>
      <c r="D499" s="5">
        <v>0.0</v>
      </c>
      <c r="E499" s="5">
        <v>1.0</v>
      </c>
      <c r="F499" s="5">
        <v>1.0</v>
      </c>
      <c r="G499" s="5">
        <v>0.0</v>
      </c>
      <c r="H499" s="5"/>
      <c r="I499" s="5"/>
      <c r="J499" s="5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ht="12.75" customHeight="1">
      <c r="A500" s="2" t="str">
        <f>HYPERLINK("https://drive.google.com/file/d/16rq-HXvtz4_ox3Zq_Y9fCuNbpeH2dJcF/view", "ISLE_SESS0020_BLOCKD01_23_sprt1")</f>
        <v>ISLE_SESS0020_BLOCKD01_23_sprt1</v>
      </c>
      <c r="B500" s="1" t="s">
        <v>20</v>
      </c>
      <c r="C500" s="5">
        <v>0.0</v>
      </c>
      <c r="D500" s="5">
        <v>0.0</v>
      </c>
      <c r="E500" s="5">
        <v>1.0</v>
      </c>
      <c r="F500" s="5">
        <v>0.0</v>
      </c>
      <c r="G500" s="5">
        <v>1.0</v>
      </c>
      <c r="H500" s="5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ht="12.75" customHeight="1">
      <c r="A501" s="2" t="str">
        <f>HYPERLINK("https://drive.google.com/file/d/1z-Flf1IGqEYeqWoDG5HbTz2ouLb98gaN/view", "ISLE_SESS0020_BLOCKD01_24_sprt1")</f>
        <v>ISLE_SESS0020_BLOCKD01_24_sprt1</v>
      </c>
      <c r="B501" s="1" t="s">
        <v>21</v>
      </c>
      <c r="C501" s="5">
        <v>0.0</v>
      </c>
      <c r="D501" s="5">
        <v>0.0</v>
      </c>
      <c r="E501" s="5">
        <v>1.0</v>
      </c>
      <c r="F501" s="5">
        <v>0.0</v>
      </c>
      <c r="G501" s="5">
        <v>0.0</v>
      </c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ht="12.75" customHeight="1">
      <c r="A502" s="2" t="str">
        <f>HYPERLINK("https://drive.google.com/file/d/1BR_XbbKYaxvMflKG1QHn7J9qZtWTU5p1/view", "ISLE_SESS0020_BLOCKD01_25_sprt1")</f>
        <v>ISLE_SESS0020_BLOCKD01_25_sprt1</v>
      </c>
      <c r="B502" s="1" t="s">
        <v>22</v>
      </c>
      <c r="C502" s="5">
        <v>0.0</v>
      </c>
      <c r="D502" s="5">
        <v>0.0</v>
      </c>
      <c r="E502" s="5">
        <v>1.0</v>
      </c>
      <c r="F502" s="5">
        <v>0.0</v>
      </c>
      <c r="G502" s="5">
        <v>1.0</v>
      </c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ht="12.75" customHeight="1">
      <c r="A503" s="2" t="str">
        <f>HYPERLINK("https://drive.google.com/file/d/1B150wahar4Drxh4p_EjLiaS3zpWKakh8/view", "ISLE_SESS0020_BLOCKD01_26_sprt1")</f>
        <v>ISLE_SESS0020_BLOCKD01_26_sprt1</v>
      </c>
      <c r="B503" s="1" t="s">
        <v>23</v>
      </c>
      <c r="C503" s="5">
        <v>0.0</v>
      </c>
      <c r="D503" s="5">
        <v>0.0</v>
      </c>
      <c r="E503" s="5">
        <v>1.0</v>
      </c>
      <c r="F503" s="5">
        <v>0.0</v>
      </c>
      <c r="G503" s="5">
        <v>1.0</v>
      </c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ht="12.75" customHeight="1">
      <c r="A504" s="2" t="str">
        <f>HYPERLINK("https://drive.google.com/file/d/1xXnkzU8oycEdC1EIer2nnFYBOmrxhndE/view", "ISLE_SESS0020_BLOCKD01_27_sprt1")</f>
        <v>ISLE_SESS0020_BLOCKD01_27_sprt1</v>
      </c>
      <c r="B504" s="1" t="s">
        <v>24</v>
      </c>
      <c r="C504" s="5">
        <v>0.0</v>
      </c>
      <c r="D504" s="5">
        <v>0.0</v>
      </c>
      <c r="E504" s="5">
        <v>1.0</v>
      </c>
      <c r="F504" s="5">
        <v>0.0</v>
      </c>
      <c r="G504" s="5">
        <v>1.0</v>
      </c>
      <c r="H504" s="5"/>
      <c r="I504" s="5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ht="12.75" customHeight="1">
      <c r="A505" s="2" t="str">
        <f>HYPERLINK("https://drive.google.com/file/d/1GrUpUR4xcVstWR5Dr5MhUS_pjVl1mX-P/view", "ISLE_SESS0020_BLOCKD01_28_sprt1")</f>
        <v>ISLE_SESS0020_BLOCKD01_28_sprt1</v>
      </c>
      <c r="B505" s="1" t="s">
        <v>124</v>
      </c>
      <c r="C505" s="5">
        <v>0.0</v>
      </c>
      <c r="D505" s="5">
        <v>0.0</v>
      </c>
      <c r="E505" s="5">
        <v>1.0</v>
      </c>
      <c r="F505" s="5">
        <v>0.0</v>
      </c>
      <c r="G505" s="5">
        <v>1.0</v>
      </c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ht="12.75" customHeight="1">
      <c r="A506" s="2" t="str">
        <f>HYPERLINK("https://drive.google.com/file/d/1SuezxbDfE4VhD6oSII1ezseEZIdKGrtQ/view", "ISLE_SESS0020_BLOCKD01_29_sprt1")</f>
        <v>ISLE_SESS0020_BLOCKD01_29_sprt1</v>
      </c>
      <c r="B506" s="1" t="s">
        <v>25</v>
      </c>
      <c r="C506" s="5">
        <v>0.0</v>
      </c>
      <c r="D506" s="5">
        <v>0.0</v>
      </c>
      <c r="E506" s="5">
        <v>1.0</v>
      </c>
      <c r="F506" s="5">
        <v>0.0</v>
      </c>
      <c r="G506" s="5">
        <v>1.0</v>
      </c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ht="12.75" customHeight="1">
      <c r="A507" s="2" t="str">
        <f>HYPERLINK("https://drive.google.com/file/d/1-dFVbZbrE2HWNoBSww-POCRZzyX2KP1w/view", "ISLE_SESS0020_BLOCKD01_30_sprt1")</f>
        <v>ISLE_SESS0020_BLOCKD01_30_sprt1</v>
      </c>
      <c r="B507" s="1" t="s">
        <v>26</v>
      </c>
      <c r="C507" s="5">
        <v>0.0</v>
      </c>
      <c r="D507" s="5">
        <v>0.0</v>
      </c>
      <c r="E507" s="5">
        <v>0.0</v>
      </c>
      <c r="F507" s="5">
        <v>0.0</v>
      </c>
      <c r="G507" s="5">
        <v>1.0</v>
      </c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ht="12.75" customHeight="1">
      <c r="A508" s="2" t="str">
        <f>HYPERLINK("https://drive.google.com/file/d/1ChKeMeuwqZ1w89d34y0JQQUV_Qu0w6Ig/view", "ISLE_SESS0020_BLOCKD01_31_sprt1")</f>
        <v>ISLE_SESS0020_BLOCKD01_31_sprt1</v>
      </c>
      <c r="B508" s="1" t="s">
        <v>27</v>
      </c>
      <c r="C508" s="5">
        <v>0.0</v>
      </c>
      <c r="D508" s="5">
        <v>0.0</v>
      </c>
      <c r="E508" s="5">
        <v>0.0</v>
      </c>
      <c r="F508" s="5">
        <v>0.0</v>
      </c>
      <c r="G508" s="5">
        <v>1.0</v>
      </c>
      <c r="H508" s="5">
        <v>0.0</v>
      </c>
      <c r="I508" s="5">
        <v>0.0</v>
      </c>
      <c r="J508" s="5">
        <v>0.0</v>
      </c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ht="12.75" customHeight="1">
      <c r="A509" s="2" t="str">
        <f>HYPERLINK("https://drive.google.com/file/d/1L0x5g2VqLIEjs-OycYvPCVQzSI2L8vWI/view", "ISLE_SESS0020_BLOCKD01_33_sprt1")</f>
        <v>ISLE_SESS0020_BLOCKD01_33_sprt1</v>
      </c>
      <c r="B509" s="1" t="s">
        <v>28</v>
      </c>
      <c r="C509" s="5">
        <v>0.0</v>
      </c>
      <c r="D509" s="5">
        <v>1.0</v>
      </c>
      <c r="E509" s="5">
        <v>0.0</v>
      </c>
      <c r="F509" s="5">
        <v>0.0</v>
      </c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ht="12.75" customHeight="1">
      <c r="A510" s="2" t="str">
        <f>HYPERLINK("https://drive.google.com/file/d/1VJGa8tvCtcW5LioQQwemCCia_UqnB_Tb/view", "ISLE_SESS0020_BLOCKD01_34_sprt1")</f>
        <v>ISLE_SESS0020_BLOCKD01_34_sprt1</v>
      </c>
      <c r="B510" s="1" t="s">
        <v>29</v>
      </c>
      <c r="C510" s="5">
        <v>0.0</v>
      </c>
      <c r="D510" s="5">
        <v>1.0</v>
      </c>
      <c r="E510" s="5">
        <v>0.0</v>
      </c>
      <c r="F510" s="5">
        <v>0.0</v>
      </c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ht="12.75" customHeight="1">
      <c r="A511" s="2" t="str">
        <f>HYPERLINK("https://drive.google.com/file/d/1m7WdELvKGNDggpqh1jGw-jB8XVcpFqyP/view", "ISLE_SESS0020_BLOCKD01_35_sprt1")</f>
        <v>ISLE_SESS0020_BLOCKD01_35_sprt1</v>
      </c>
      <c r="B511" s="1" t="s">
        <v>30</v>
      </c>
      <c r="C511" s="5">
        <v>0.0</v>
      </c>
      <c r="D511" s="5">
        <v>0.0</v>
      </c>
      <c r="E511" s="5">
        <v>0.0</v>
      </c>
      <c r="F511" s="5">
        <v>1.0</v>
      </c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ht="12.75" customHeight="1">
      <c r="A512" s="2" t="str">
        <f>HYPERLINK("https://drive.google.com/file/d/1JcM4wxEGeIJ38wTJiGgjIU-Ph0etbs6Z/view", "ISLE_SESS0020_BLOCKD01_37_sprt1")</f>
        <v>ISLE_SESS0020_BLOCKD01_37_sprt1</v>
      </c>
      <c r="B512" s="1" t="s">
        <v>31</v>
      </c>
      <c r="C512" s="5">
        <v>0.0</v>
      </c>
      <c r="D512" s="5">
        <v>0.0</v>
      </c>
      <c r="E512" s="5">
        <v>1.0</v>
      </c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ht="12.75" customHeight="1">
      <c r="A513" s="2" t="str">
        <f>HYPERLINK("https://drive.google.com/file/d/1eM7X5CX8aPTA6jiLYbIxEr0LW10QB5k-/view", "ISLE_SESS0020_BLOCKD01_38_sprt1")</f>
        <v>ISLE_SESS0020_BLOCKD01_38_sprt1</v>
      </c>
      <c r="B513" s="1" t="s">
        <v>32</v>
      </c>
      <c r="C513" s="5">
        <v>0.0</v>
      </c>
      <c r="D513" s="5">
        <v>1.0</v>
      </c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ht="12.75" customHeight="1">
      <c r="A514" s="2" t="str">
        <f>HYPERLINK("https://drive.google.com/file/d/1BjUlbHkXfXG9L1SsXOcB8lGxBixkssG9/view", "ISLE_SESS0020_BLOCKD01_39_sprt1")</f>
        <v>ISLE_SESS0020_BLOCKD01_39_sprt1</v>
      </c>
      <c r="B514" s="1" t="s">
        <v>200</v>
      </c>
      <c r="C514" s="5">
        <v>0.0</v>
      </c>
      <c r="D514" s="5">
        <v>0.0</v>
      </c>
      <c r="E514" s="5">
        <v>1.0</v>
      </c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ht="12.75" customHeight="1">
      <c r="A515" s="2" t="str">
        <f>HYPERLINK("https://drive.google.com/file/d/1B-4QBkRROFuHywZemtrwXOBOUM6SPwaM/view", "ISLE_SESS0020_BLOCKD01_40_sprt1")</f>
        <v>ISLE_SESS0020_BLOCKD01_40_sprt1</v>
      </c>
      <c r="B515" s="1" t="s">
        <v>33</v>
      </c>
      <c r="C515" s="5">
        <v>0.0</v>
      </c>
      <c r="D515" s="5">
        <v>0.0</v>
      </c>
      <c r="E515" s="5">
        <v>1.0</v>
      </c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ht="12.75" customHeight="1">
      <c r="A516" s="2" t="str">
        <f>HYPERLINK("https://drive.google.com/file/d/11qjGyysVs6ugJAVaQ7ZR2jZ5g8NPfM0G/view", "ISLE_SESS0020_BLOCKD01_41_sprt1")</f>
        <v>ISLE_SESS0020_BLOCKD01_41_sprt1</v>
      </c>
      <c r="B516" s="1" t="s">
        <v>34</v>
      </c>
      <c r="C516" s="5">
        <v>0.0</v>
      </c>
      <c r="D516" s="5">
        <v>0.0</v>
      </c>
      <c r="E516" s="5">
        <v>1.0</v>
      </c>
      <c r="F516" s="5">
        <v>0.0</v>
      </c>
      <c r="G516" s="5">
        <v>0.0</v>
      </c>
      <c r="H516" s="5">
        <v>0.0</v>
      </c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ht="12.75" customHeight="1">
      <c r="A517" s="2" t="str">
        <f>HYPERLINK("https://drive.google.com/file/d/1NIBeqPqVZJ1VVw8zECflDWaE0e8bwfDE/view", "ISLE_SESS0020_BLOCKD01_42_sprt1")</f>
        <v>ISLE_SESS0020_BLOCKD01_42_sprt1</v>
      </c>
      <c r="B517" s="1" t="s">
        <v>189</v>
      </c>
      <c r="C517" s="5">
        <v>0.0</v>
      </c>
      <c r="D517" s="5">
        <v>0.0</v>
      </c>
      <c r="E517" s="5">
        <v>1.0</v>
      </c>
      <c r="F517" s="5">
        <v>0.0</v>
      </c>
      <c r="G517" s="5">
        <v>0.0</v>
      </c>
      <c r="H517" s="5">
        <v>0.0</v>
      </c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ht="12.75" customHeight="1">
      <c r="A518" s="2" t="str">
        <f>HYPERLINK("https://drive.google.com/file/d/1AMYRHHQIJtWZbhtNIs9jPkISSjXWQ1oE/view", "ISLE_SESS0020_BLOCKD01_43_sprt1")</f>
        <v>ISLE_SESS0020_BLOCKD01_43_sprt1</v>
      </c>
      <c r="B518" s="1" t="s">
        <v>35</v>
      </c>
      <c r="C518" s="5">
        <v>0.0</v>
      </c>
      <c r="D518" s="5">
        <v>0.0</v>
      </c>
      <c r="E518" s="5">
        <v>1.0</v>
      </c>
      <c r="F518" s="5">
        <v>0.0</v>
      </c>
      <c r="G518" s="5">
        <v>0.0</v>
      </c>
      <c r="H518" s="5">
        <v>0.0</v>
      </c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ht="12.75" customHeight="1">
      <c r="A519" s="2" t="str">
        <f>HYPERLINK("https://drive.google.com/file/d/1YNUcAzdPa-mIoZ6hayVE2DHF-_ZD--bn/view", "ISLE_SESS0020_BLOCKD01_46_sprt1")</f>
        <v>ISLE_SESS0020_BLOCKD01_46_sprt1</v>
      </c>
      <c r="B519" s="1" t="s">
        <v>37</v>
      </c>
      <c r="C519" s="5">
        <v>0.0</v>
      </c>
      <c r="D519" s="5">
        <v>0.0</v>
      </c>
      <c r="E519" s="5">
        <v>1.0</v>
      </c>
      <c r="F519" s="5">
        <v>0.0</v>
      </c>
      <c r="G519" s="5">
        <v>0.0</v>
      </c>
      <c r="H519" s="5">
        <v>1.0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ht="12.75" customHeight="1">
      <c r="A520" s="2" t="str">
        <f>HYPERLINK("https://drive.google.com/file/d/1ICS4AxZ6MVJQ4boGgEJoH-oxTqpQ80YX/view", "ISLE_SESS0020_BLOCKD01_47_sprt1")</f>
        <v>ISLE_SESS0020_BLOCKD01_47_sprt1</v>
      </c>
      <c r="B520" s="1" t="s">
        <v>126</v>
      </c>
      <c r="C520" s="5">
        <v>1.0</v>
      </c>
      <c r="D520" s="5">
        <v>0.0</v>
      </c>
      <c r="E520" s="5">
        <v>0.0</v>
      </c>
      <c r="F520" s="5">
        <v>1.0</v>
      </c>
      <c r="G520" s="5">
        <v>1.0</v>
      </c>
      <c r="H520" s="5">
        <v>0.0</v>
      </c>
      <c r="I520" s="5">
        <v>0.0</v>
      </c>
      <c r="J520" s="5">
        <v>0.0</v>
      </c>
      <c r="K520" s="5">
        <v>0.0</v>
      </c>
      <c r="L520" s="5">
        <v>0.0</v>
      </c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ht="12.75" customHeight="1">
      <c r="A521" s="2" t="str">
        <f>HYPERLINK("https://drive.google.com/file/d/1q_NmVwBx6tp8Vabbx6ys0w84Af8wpxBL/view", "ISLE_SESS0020_BLOCKD01_48_sprt1")</f>
        <v>ISLE_SESS0020_BLOCKD01_48_sprt1</v>
      </c>
      <c r="B521" s="1" t="s">
        <v>38</v>
      </c>
      <c r="C521" s="5">
        <v>0.0</v>
      </c>
      <c r="D521" s="5">
        <v>0.0</v>
      </c>
      <c r="E521" s="5">
        <v>0.0</v>
      </c>
      <c r="F521" s="5">
        <v>0.0</v>
      </c>
      <c r="G521" s="5">
        <v>1.0</v>
      </c>
      <c r="H521" s="5">
        <v>0.0</v>
      </c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ht="12.75" customHeight="1">
      <c r="A522" s="2" t="str">
        <f>HYPERLINK("https://drive.google.com/file/d/1HtHGEOjON1pyILDNEwz5HJu-wdBXnP_Y/view", "ISLE_SESS0020_BLOCKD01_52_sprt1")</f>
        <v>ISLE_SESS0020_BLOCKD01_52_sprt1</v>
      </c>
      <c r="B522" s="1" t="s">
        <v>41</v>
      </c>
      <c r="C522" s="5">
        <v>0.0</v>
      </c>
      <c r="D522" s="5">
        <v>0.0</v>
      </c>
      <c r="E522" s="5">
        <v>0.0</v>
      </c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ht="12.75" customHeight="1">
      <c r="A523" s="2" t="str">
        <f>HYPERLINK("https://drive.google.com/file/d/1wOt6yDO68ODep6Ebvbcaz9ukhEIOq6ka/view", "ISLE_SESS0020_BLOCKD01_54_sprt1")</f>
        <v>ISLE_SESS0020_BLOCKD01_54_sprt1</v>
      </c>
      <c r="B523" s="1" t="s">
        <v>128</v>
      </c>
      <c r="C523" s="5">
        <v>0.0</v>
      </c>
      <c r="D523" s="5">
        <v>1.0</v>
      </c>
      <c r="E523" s="5">
        <v>0.0</v>
      </c>
      <c r="F523" s="5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ht="12.75" customHeight="1">
      <c r="A524" s="2" t="str">
        <f>HYPERLINK("https://drive.google.com/file/d/1AlB4rIhoTWRF1NgyUsl5NHRkJFLUM7Gl/view", "ISLE_SESS0020_BLOCKD01_56_sprt1")</f>
        <v>ISLE_SESS0020_BLOCKD01_56_sprt1</v>
      </c>
      <c r="B524" s="1" t="s">
        <v>42</v>
      </c>
      <c r="C524" s="5">
        <v>0.0</v>
      </c>
      <c r="D524" s="5">
        <v>1.0</v>
      </c>
      <c r="E524" s="5">
        <v>0.0</v>
      </c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ht="12.75" customHeight="1">
      <c r="A525" s="2" t="str">
        <f>HYPERLINK("https://drive.google.com/file/d/1O-XFV5vs0yanUlGm9JbkDRK7mvpl0cMw/view", "ISLE_SESS0020_BLOCKD01_57_sprt1")</f>
        <v>ISLE_SESS0020_BLOCKD01_57_sprt1</v>
      </c>
      <c r="B525" s="1" t="s">
        <v>158</v>
      </c>
      <c r="C525" s="5">
        <v>0.0</v>
      </c>
      <c r="D525" s="5">
        <v>1.0</v>
      </c>
      <c r="E525" s="5">
        <v>0.0</v>
      </c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ht="12.75" customHeight="1">
      <c r="A526" s="2" t="str">
        <f>HYPERLINK("https://drive.google.com/file/d/1MgEQXbPrTbBru7bpAdlgTer0Ke5mlHFM/view", "ISLE_SESS0020_BLOCKD01_60_sprt1")</f>
        <v>ISLE_SESS0020_BLOCKD01_60_sprt1</v>
      </c>
      <c r="B526" s="1" t="s">
        <v>130</v>
      </c>
      <c r="C526" s="5">
        <v>1.0</v>
      </c>
      <c r="D526" s="5">
        <v>0.0</v>
      </c>
      <c r="E526" s="5">
        <v>0.0</v>
      </c>
      <c r="F526" s="5">
        <v>0.0</v>
      </c>
      <c r="G526" s="5">
        <v>1.0</v>
      </c>
      <c r="H526" s="5">
        <v>0.0</v>
      </c>
      <c r="I526" s="5"/>
      <c r="J526" s="5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ht="12.75" customHeight="1">
      <c r="A527" s="2" t="str">
        <f>HYPERLINK("https://drive.google.com/file/d/1bpp8S6h2gPDToCYU61yIfiPV1n3MTqIm/view", "ISLE_SESS0020_BLOCKD01_61_sprt1")</f>
        <v>ISLE_SESS0020_BLOCKD01_61_sprt1</v>
      </c>
      <c r="B527" s="1" t="s">
        <v>46</v>
      </c>
      <c r="C527" s="5">
        <v>0.0</v>
      </c>
      <c r="D527" s="5">
        <v>0.0</v>
      </c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ht="12.75" customHeight="1">
      <c r="A528" s="2" t="str">
        <f>HYPERLINK("https://drive.google.com/file/d/1Bc-nfztj93c9aOacWyrvtxCYdjo5ZUnS/view", "ISLE_SESS0020_BLOCKD01_62_sprt1")</f>
        <v>ISLE_SESS0020_BLOCKD01_62_sprt1</v>
      </c>
      <c r="B528" s="1" t="s">
        <v>47</v>
      </c>
      <c r="C528" s="5">
        <v>0.0</v>
      </c>
      <c r="D528" s="5">
        <v>1.0</v>
      </c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ht="12.75" customHeight="1">
      <c r="A529" s="2" t="str">
        <f>HYPERLINK("https://drive.google.com/file/d/1T0wlbwFrRiVqUxggWzHuRuFHxIK-qOnd/view", "ISLE_SESS0020_BLOCKD01_63_sprt1")</f>
        <v>ISLE_SESS0020_BLOCKD01_63_sprt1</v>
      </c>
      <c r="B529" s="1" t="s">
        <v>48</v>
      </c>
      <c r="C529" s="5">
        <v>0.0</v>
      </c>
      <c r="D529" s="5">
        <v>1.0</v>
      </c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ht="12.75" customHeight="1">
      <c r="A530" s="2" t="str">
        <f>HYPERLINK("https://drive.google.com/file/d/14FF3CurS3Ipx2jUqgJ9UvpjQ-awUEk-M/view", "ISLE_SESS0020_BLOCKD01_64_sprt1")</f>
        <v>ISLE_SESS0020_BLOCKD01_64_sprt1</v>
      </c>
      <c r="B530" s="1" t="s">
        <v>49</v>
      </c>
      <c r="C530" s="5">
        <v>0.0</v>
      </c>
      <c r="D530" s="5">
        <v>1.0</v>
      </c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ht="12.75" customHeight="1">
      <c r="A531" s="2" t="str">
        <f>HYPERLINK("https://drive.google.com/file/d/1mG65SH7M9O1HfXd-_OwMv5IMB4l6v1T1/view", "ISLE_SESS0020_BLOCKD01_65_sprt1")</f>
        <v>ISLE_SESS0020_BLOCKD01_65_sprt1</v>
      </c>
      <c r="B531" s="1" t="s">
        <v>50</v>
      </c>
      <c r="C531" s="5">
        <v>1.0</v>
      </c>
      <c r="D531" s="5">
        <v>0.0</v>
      </c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ht="12.75" customHeight="1">
      <c r="A532" s="2" t="str">
        <f>HYPERLINK("https://drive.google.com/file/d/1kSi3Kczg5kbccTABIdOUeYiBkn1lMzQn/view", "ISLE_SESS0020_BLOCKD01_66_sprt1")</f>
        <v>ISLE_SESS0020_BLOCKD01_66_sprt1</v>
      </c>
      <c r="B532" s="1" t="s">
        <v>51</v>
      </c>
      <c r="C532" s="5">
        <v>0.0</v>
      </c>
      <c r="D532" s="5">
        <v>0.0</v>
      </c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ht="12.75" customHeight="1">
      <c r="A533" s="2" t="str">
        <f>HYPERLINK("https://drive.google.com/file/d/1KKJyowCeqE1idq52n5kp74kghmRg9yze/view", "ISLE_SESS0020_BLOCKD01_67_sprt1")</f>
        <v>ISLE_SESS0020_BLOCKD01_67_sprt1</v>
      </c>
      <c r="B533" s="1" t="s">
        <v>52</v>
      </c>
      <c r="C533" s="5">
        <v>0.0</v>
      </c>
      <c r="D533" s="5">
        <v>1.0</v>
      </c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ht="12.75" customHeight="1">
      <c r="A534" s="2" t="str">
        <f>HYPERLINK("https://drive.google.com/file/d/1GT187autAoMu5_3mkzvFJ3VcN00rF1bb/view", "ISLE_SESS0020_BLOCKD01_68_sprt1")</f>
        <v>ISLE_SESS0020_BLOCKD01_68_sprt1</v>
      </c>
      <c r="B534" s="1" t="s">
        <v>53</v>
      </c>
      <c r="C534" s="5">
        <v>0.0</v>
      </c>
      <c r="D534" s="5">
        <v>0.0</v>
      </c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ht="12.75" customHeight="1">
      <c r="A535" s="2" t="str">
        <f>HYPERLINK("https://drive.google.com/file/d/1PFxqx2cbhQEkqbadPAwRjltC_vJ3XGdl/view", "ISLE_SESS0020_BLOCKD01_69_sprt1")</f>
        <v>ISLE_SESS0020_BLOCKD01_69_sprt1</v>
      </c>
      <c r="B535" s="1" t="s">
        <v>54</v>
      </c>
      <c r="C535" s="5">
        <v>0.0</v>
      </c>
      <c r="D535" s="5">
        <v>1.0</v>
      </c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ht="12.75" customHeight="1">
      <c r="A536" s="2" t="str">
        <f>HYPERLINK("https://drive.google.com/file/d/14pCgWAm4_UP2xw_BrISVoZ-8MIRszn6W/view", "ISLE_SESS0020_BLOCKD01_70_sprt1")</f>
        <v>ISLE_SESS0020_BLOCKD01_70_sprt1</v>
      </c>
      <c r="B536" s="1" t="s">
        <v>55</v>
      </c>
      <c r="C536" s="5">
        <v>0.0</v>
      </c>
      <c r="D536" s="5">
        <v>1.0</v>
      </c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ht="12.75" customHeight="1">
      <c r="A537" s="2" t="str">
        <f>HYPERLINK("https://drive.google.com/file/d/1bH3caQXafqxeorM7RM_EZjsW-q5-JFKA/view", "ISLE_SESS0020_BLOCKD01_71_sprt1")</f>
        <v>ISLE_SESS0020_BLOCKD01_71_sprt1</v>
      </c>
      <c r="B537" s="1" t="s">
        <v>56</v>
      </c>
      <c r="C537" s="5">
        <v>0.0</v>
      </c>
      <c r="D537" s="5">
        <v>1.0</v>
      </c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ht="12.75" customHeight="1">
      <c r="A538" s="2" t="str">
        <f>HYPERLINK("https://drive.google.com/file/d/1lInnRFKFfYrBSAPc8Xn7S-4bHdms6jQa/view", "ISLE_SESS0020_BLOCKD01_72_sprt1")</f>
        <v>ISLE_SESS0020_BLOCKD01_72_sprt1</v>
      </c>
      <c r="B538" s="1" t="s">
        <v>57</v>
      </c>
      <c r="C538" s="5">
        <v>0.0</v>
      </c>
      <c r="D538" s="5">
        <v>1.0</v>
      </c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ht="12.75" customHeight="1">
      <c r="A539" s="2" t="str">
        <f>HYPERLINK("https://drive.google.com/file/d/1gTPZxRhi7G9sDLfD3EpCuY82gxkIH09z/view", "ISLE_SESS0020_BLOCKD01_73_sprt1")</f>
        <v>ISLE_SESS0020_BLOCKD01_73_sprt1</v>
      </c>
      <c r="B539" s="1" t="s">
        <v>58</v>
      </c>
      <c r="C539" s="5">
        <v>0.0</v>
      </c>
      <c r="D539" s="5">
        <v>1.0</v>
      </c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ht="12.75" customHeight="1">
      <c r="A540" s="2" t="str">
        <f>HYPERLINK("https://drive.google.com/file/d/1b_LFYOXe9--tyb7vMxjil08wfq0-0aft/view", "ISLE_SESS0020_BLOCKD01_74_sprt1")</f>
        <v>ISLE_SESS0020_BLOCKD01_74_sprt1</v>
      </c>
      <c r="B540" s="1" t="s">
        <v>59</v>
      </c>
      <c r="C540" s="5">
        <v>0.0</v>
      </c>
      <c r="D540" s="5">
        <v>1.0</v>
      </c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ht="12.75" customHeight="1">
      <c r="A541" s="2" t="str">
        <f>HYPERLINK("https://drive.google.com/file/d/1Q-UeoPv_aoBSWwCAAYz3MsanSngo4BQp/view", "ISLE_SESS0020_BLOCKD01_75_sprt1")</f>
        <v>ISLE_SESS0020_BLOCKD01_75_sprt1</v>
      </c>
      <c r="B541" s="1" t="s">
        <v>60</v>
      </c>
      <c r="C541" s="5">
        <v>0.0</v>
      </c>
      <c r="D541" s="5">
        <v>1.0</v>
      </c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ht="12.75" customHeight="1">
      <c r="A542" s="2" t="str">
        <f>HYPERLINK("https://drive.google.com/file/d/1JCqjdJyzRaf-LxlRFlFm8FIVjiTMnVOt/view", "ISLE_SESS0020_BLOCKD01_76_sprt1")</f>
        <v>ISLE_SESS0020_BLOCKD01_76_sprt1</v>
      </c>
      <c r="B542" s="1" t="s">
        <v>61</v>
      </c>
      <c r="C542" s="5">
        <v>0.0</v>
      </c>
      <c r="D542" s="5">
        <v>1.0</v>
      </c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ht="12.75" customHeight="1">
      <c r="A543" s="2" t="str">
        <f>HYPERLINK("https://drive.google.com/file/d/1uJ9VIs3JZcy7WO0e-N5mU0ie4mC6FvQ5/view", "ISLE_SESS0020_BLOCKD01_77_sprt1")</f>
        <v>ISLE_SESS0020_BLOCKD01_77_sprt1</v>
      </c>
      <c r="B543" s="1" t="s">
        <v>62</v>
      </c>
      <c r="C543" s="5">
        <v>0.0</v>
      </c>
      <c r="D543" s="5">
        <v>0.0</v>
      </c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ht="12.75" customHeight="1">
      <c r="A544" s="2" t="str">
        <f>HYPERLINK("https://drive.google.com/file/d/1vO-z8ffdY_OHdJbuNqJKFu0rmGrCLtgZ/view", "ISLE_SESS0020_BLOCKD01_78_sprt1")</f>
        <v>ISLE_SESS0020_BLOCKD01_78_sprt1</v>
      </c>
      <c r="B544" s="1" t="s">
        <v>63</v>
      </c>
      <c r="C544" s="5">
        <v>1.0</v>
      </c>
      <c r="D544" s="5">
        <v>0.0</v>
      </c>
      <c r="E544" s="5">
        <v>0.0</v>
      </c>
      <c r="F544" s="5">
        <v>1.0</v>
      </c>
      <c r="G544" s="5">
        <v>0.0</v>
      </c>
      <c r="H544" s="5">
        <v>0.0</v>
      </c>
      <c r="I544" s="5">
        <v>0.0</v>
      </c>
      <c r="J544" s="5">
        <v>0.0</v>
      </c>
      <c r="K544" s="5">
        <v>0.0</v>
      </c>
      <c r="L544" s="5">
        <v>0.0</v>
      </c>
      <c r="M544" s="5">
        <v>0.0</v>
      </c>
      <c r="N544" s="5"/>
      <c r="O544" s="5"/>
      <c r="P544" s="5"/>
      <c r="Q544" s="5"/>
      <c r="R544" s="5"/>
      <c r="S544" s="5"/>
      <c r="T544" s="3"/>
      <c r="U544" s="3"/>
      <c r="V544" s="3"/>
      <c r="W544" s="3"/>
      <c r="X544" s="3"/>
    </row>
    <row r="545" ht="12.75" customHeight="1">
      <c r="A545" s="2" t="str">
        <f>HYPERLINK("https://drive.google.com/file/d/1KZtzG2vJCg4cXKUSbxodG6_2SwcL7S8-/view", "ISLE_SESS0020_BLOCKD01_80_sprt1")</f>
        <v>ISLE_SESS0020_BLOCKD01_80_sprt1</v>
      </c>
      <c r="B545" s="1" t="s">
        <v>132</v>
      </c>
      <c r="C545" s="5">
        <v>0.0</v>
      </c>
      <c r="D545" s="5">
        <v>0.0</v>
      </c>
      <c r="E545" s="5">
        <v>0.0</v>
      </c>
      <c r="F545" s="5">
        <v>0.0</v>
      </c>
      <c r="G545" s="5">
        <v>0.0</v>
      </c>
      <c r="H545" s="5">
        <v>1.0</v>
      </c>
      <c r="I545" s="5">
        <v>0.0</v>
      </c>
      <c r="J545" s="5">
        <v>0.0</v>
      </c>
      <c r="K545" s="5">
        <v>0.0</v>
      </c>
      <c r="L545" s="5"/>
      <c r="M545" s="5"/>
      <c r="N545" s="5"/>
      <c r="O545" s="5"/>
      <c r="P545" s="3"/>
      <c r="Q545" s="3"/>
      <c r="R545" s="3"/>
      <c r="S545" s="3"/>
      <c r="T545" s="3"/>
      <c r="U545" s="3"/>
      <c r="V545" s="3"/>
      <c r="W545" s="3"/>
      <c r="X545" s="3"/>
    </row>
    <row r="546" ht="12.75" customHeight="1">
      <c r="A546" s="2" t="str">
        <f>HYPERLINK("https://drive.google.com/file/d/1dbqtx7L_5GH01p4N5Z0OKbGML1oGVrhP/view", "ISLE_SESS0020_BLOCKE_02_sprt1")</f>
        <v>ISLE_SESS0020_BLOCKE_02_sprt1</v>
      </c>
      <c r="B546" s="1" t="s">
        <v>65</v>
      </c>
      <c r="C546" s="5">
        <v>0.0</v>
      </c>
      <c r="D546" s="5">
        <v>0.0</v>
      </c>
      <c r="E546" s="5">
        <v>0.0</v>
      </c>
      <c r="F546" s="5">
        <v>0.0</v>
      </c>
      <c r="G546" s="5">
        <v>0.0</v>
      </c>
      <c r="H546" s="5">
        <v>0.0</v>
      </c>
      <c r="I546" s="5">
        <v>0.0</v>
      </c>
      <c r="J546" s="5">
        <v>1.0</v>
      </c>
      <c r="K546" s="5"/>
      <c r="L546" s="5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ht="12.75" customHeight="1">
      <c r="A547" s="2" t="str">
        <f>HYPERLINK("https://drive.google.com/file/d/1CEhiauwOKCfs6tQavMwXqbz3iUZnYGS9/view", "ISLE_SESS0020_BLOCKE_03_sprt1")</f>
        <v>ISLE_SESS0020_BLOCKE_03_sprt1</v>
      </c>
      <c r="B547" s="1" t="s">
        <v>66</v>
      </c>
      <c r="C547" s="5">
        <v>0.0</v>
      </c>
      <c r="D547" s="5">
        <v>0.0</v>
      </c>
      <c r="E547" s="5">
        <v>0.0</v>
      </c>
      <c r="F547" s="5">
        <v>0.0</v>
      </c>
      <c r="G547" s="5">
        <v>0.0</v>
      </c>
      <c r="H547" s="5">
        <v>0.0</v>
      </c>
      <c r="I547" s="5">
        <v>1.0</v>
      </c>
      <c r="J547" s="5"/>
      <c r="K547" s="5"/>
      <c r="L547" s="5"/>
      <c r="M547" s="5"/>
      <c r="N547" s="5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ht="12.75" customHeight="1">
      <c r="A548" s="2" t="str">
        <f>HYPERLINK("https://drive.google.com/file/d/1TSPt0VwOGDV0v5kJGEqYexjQsH81nmKu/view", "ISLE_SESS0020_BLOCKE_04_sprt1")</f>
        <v>ISLE_SESS0020_BLOCKE_04_sprt1</v>
      </c>
      <c r="B548" s="1" t="s">
        <v>67</v>
      </c>
      <c r="C548" s="5">
        <v>0.0</v>
      </c>
      <c r="D548" s="5">
        <v>0.0</v>
      </c>
      <c r="E548" s="5">
        <v>0.0</v>
      </c>
      <c r="F548" s="5">
        <v>1.0</v>
      </c>
      <c r="G548" s="5">
        <v>0.0</v>
      </c>
      <c r="H548" s="5">
        <v>0.0</v>
      </c>
      <c r="I548" s="5">
        <v>0.0</v>
      </c>
      <c r="J548" s="5"/>
      <c r="K548" s="5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ht="12.75" customHeight="1">
      <c r="A549" s="2" t="str">
        <f>HYPERLINK("https://drive.google.com/file/d/1b0oRhYq0tNhrQ8k3fMy2J-PIsAEBj5_-/view", "ISLE_SESS0020_BLOCKE_06_sprt1")</f>
        <v>ISLE_SESS0020_BLOCKE_06_sprt1</v>
      </c>
      <c r="B549" s="1" t="s">
        <v>69</v>
      </c>
      <c r="C549" s="5">
        <v>0.0</v>
      </c>
      <c r="D549" s="5">
        <v>0.0</v>
      </c>
      <c r="E549" s="5">
        <v>1.0</v>
      </c>
      <c r="F549" s="5">
        <v>0.0</v>
      </c>
      <c r="G549" s="5">
        <v>0.0</v>
      </c>
      <c r="H549" s="5">
        <v>1.0</v>
      </c>
      <c r="I549" s="5"/>
      <c r="J549" s="5"/>
      <c r="K549" s="5"/>
      <c r="L549" s="5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ht="12.75" customHeight="1">
      <c r="A550" s="2" t="str">
        <f>HYPERLINK("https://drive.google.com/file/d/1dnu1oZoHo_5Wo3muguYhyxigkhmcktAJ/view", "ISLE_SESS0020_BLOCKE_09_sprt1")</f>
        <v>ISLE_SESS0020_BLOCKE_09_sprt1</v>
      </c>
      <c r="B550" s="1" t="s">
        <v>71</v>
      </c>
      <c r="C550" s="5">
        <v>0.0</v>
      </c>
      <c r="D550" s="5">
        <v>1.0</v>
      </c>
      <c r="E550" s="5">
        <v>0.0</v>
      </c>
      <c r="F550" s="5">
        <v>0.0</v>
      </c>
      <c r="G550" s="5">
        <v>1.0</v>
      </c>
      <c r="H550" s="5">
        <v>0.0</v>
      </c>
      <c r="I550" s="5"/>
      <c r="J550" s="5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ht="12.75" customHeight="1">
      <c r="A551" s="2" t="str">
        <f>HYPERLINK("https://drive.google.com/file/d/1j8WAwJjmI5OhN3GR2bH7waxz3j0XNw_T/view", "ISLE_SESS0020_BLOCKE_10_sprt1")</f>
        <v>ISLE_SESS0020_BLOCKE_10_sprt1</v>
      </c>
      <c r="B551" s="1" t="s">
        <v>72</v>
      </c>
      <c r="C551" s="5">
        <v>0.0</v>
      </c>
      <c r="D551" s="5">
        <v>0.0</v>
      </c>
      <c r="E551" s="5">
        <v>0.0</v>
      </c>
      <c r="F551" s="5">
        <v>0.0</v>
      </c>
      <c r="G551" s="5">
        <v>0.0</v>
      </c>
      <c r="H551" s="5">
        <v>0.0</v>
      </c>
      <c r="I551" s="5">
        <v>1.0</v>
      </c>
      <c r="J551" s="5"/>
      <c r="K551" s="5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ht="12.75" customHeight="1">
      <c r="A552" s="2" t="str">
        <f>HYPERLINK("https://drive.google.com/file/d/19haSdGV61UjmnY4e0wo3vzhqZpw97McI/view", "ISLE_SESS0020_BLOCKE_12_sprt1")</f>
        <v>ISLE_SESS0020_BLOCKE_12_sprt1</v>
      </c>
      <c r="B552" s="1" t="s">
        <v>73</v>
      </c>
      <c r="C552" s="5">
        <v>0.0</v>
      </c>
      <c r="D552" s="5">
        <v>0.0</v>
      </c>
      <c r="E552" s="5">
        <v>0.0</v>
      </c>
      <c r="F552" s="5">
        <v>0.0</v>
      </c>
      <c r="G552" s="5">
        <v>1.0</v>
      </c>
      <c r="H552" s="5">
        <v>0.0</v>
      </c>
      <c r="I552" s="5">
        <v>0.0</v>
      </c>
      <c r="J552" s="5">
        <v>0.0</v>
      </c>
      <c r="K552" s="5">
        <v>0.0</v>
      </c>
      <c r="L552" s="5"/>
      <c r="M552" s="5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ht="12.75" customHeight="1">
      <c r="A553" s="2" t="str">
        <f>HYPERLINK("https://drive.google.com/file/d/1ew8S41x78hy3Kwh-GwttDpf0az008fFe/view", "ISLE_SESS0020_BLOCKE_14_sprt1")</f>
        <v>ISLE_SESS0020_BLOCKE_14_sprt1</v>
      </c>
      <c r="B553" s="1" t="s">
        <v>166</v>
      </c>
      <c r="C553" s="5">
        <v>0.0</v>
      </c>
      <c r="D553" s="5">
        <v>0.0</v>
      </c>
      <c r="E553" s="5">
        <v>0.0</v>
      </c>
      <c r="F553" s="5">
        <v>0.0</v>
      </c>
      <c r="G553" s="5">
        <v>1.0</v>
      </c>
      <c r="H553" s="5">
        <v>0.0</v>
      </c>
      <c r="I553" s="5">
        <v>0.0</v>
      </c>
      <c r="J553" s="5">
        <v>0.0</v>
      </c>
      <c r="K553" s="5">
        <v>0.0</v>
      </c>
      <c r="L553" s="5">
        <v>1.0</v>
      </c>
      <c r="M553" s="5">
        <v>0.0</v>
      </c>
      <c r="N553" s="5"/>
      <c r="O553" s="5"/>
      <c r="P553" s="3"/>
      <c r="Q553" s="3"/>
      <c r="R553" s="3"/>
      <c r="S553" s="3"/>
      <c r="T553" s="3"/>
      <c r="U553" s="3"/>
      <c r="V553" s="3"/>
      <c r="W553" s="3"/>
      <c r="X553" s="3"/>
    </row>
    <row r="554" ht="12.75" customHeight="1">
      <c r="A554" s="2" t="str">
        <f>HYPERLINK("https://drive.google.com/file/d/1Hd-hv305p0UmEAByxlNpOlHIR8wgBr_S/view", "ISLE_SESS0020_BLOCKE_16_sprt1")</f>
        <v>ISLE_SESS0020_BLOCKE_16_sprt1</v>
      </c>
      <c r="B554" s="1" t="s">
        <v>201</v>
      </c>
      <c r="C554" s="5">
        <v>0.0</v>
      </c>
      <c r="D554" s="5">
        <v>0.0</v>
      </c>
      <c r="E554" s="5">
        <v>0.0</v>
      </c>
      <c r="F554" s="5">
        <v>0.0</v>
      </c>
      <c r="G554" s="5">
        <v>0.0</v>
      </c>
      <c r="H554" s="5">
        <v>0.0</v>
      </c>
      <c r="I554" s="5">
        <v>1.0</v>
      </c>
      <c r="J554" s="5">
        <v>0.0</v>
      </c>
      <c r="K554" s="5">
        <v>0.0</v>
      </c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ht="12.75" customHeight="1">
      <c r="A555" s="2" t="str">
        <f>HYPERLINK("https://drive.google.com/file/d/1VeRzqtwU3c72OwV7mOVteqRF7mI5UKub/view", "ISLE_SESS0020_BLOCKE_17_sprt1")</f>
        <v>ISLE_SESS0020_BLOCKE_17_sprt1</v>
      </c>
      <c r="B555" s="1" t="s">
        <v>135</v>
      </c>
      <c r="C555" s="5">
        <v>0.0</v>
      </c>
      <c r="D555" s="5">
        <v>0.0</v>
      </c>
      <c r="E555" s="5">
        <v>0.0</v>
      </c>
      <c r="F555" s="5">
        <v>0.0</v>
      </c>
      <c r="G555" s="5">
        <v>0.0</v>
      </c>
      <c r="H555" s="5">
        <v>0.0</v>
      </c>
      <c r="I555" s="5">
        <v>0.0</v>
      </c>
      <c r="J555" s="5">
        <v>0.0</v>
      </c>
      <c r="K555" s="5"/>
      <c r="L555" s="5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ht="12.75" customHeight="1">
      <c r="A556" s="2" t="str">
        <f>HYPERLINK("https://drive.google.com/file/d/187GVbWQc0AFslbsLGqWljpwD6X7oAsUl/view", "ISLE_SESS0020_BLOCKE_19_sprt1")</f>
        <v>ISLE_SESS0020_BLOCKE_19_sprt1</v>
      </c>
      <c r="B556" s="1" t="s">
        <v>77</v>
      </c>
      <c r="C556" s="5">
        <v>0.0</v>
      </c>
      <c r="D556" s="5">
        <v>0.0</v>
      </c>
      <c r="E556" s="5">
        <v>0.0</v>
      </c>
      <c r="F556" s="5">
        <v>0.0</v>
      </c>
      <c r="G556" s="5">
        <v>0.0</v>
      </c>
      <c r="H556" s="5">
        <v>0.0</v>
      </c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ht="12.75" customHeight="1">
      <c r="A557" s="2" t="str">
        <f>HYPERLINK("https://drive.google.com/file/d/1mnh_EKHHNUUnFz7mLKtQ-JTD419q0ktE/view", "ISLE_SESS0020_BLOCKE_21_sprt1")</f>
        <v>ISLE_SESS0020_BLOCKE_21_sprt1</v>
      </c>
      <c r="B557" s="1" t="s">
        <v>202</v>
      </c>
      <c r="C557" s="5">
        <v>0.0</v>
      </c>
      <c r="D557" s="5">
        <v>0.0</v>
      </c>
      <c r="E557" s="5">
        <v>1.0</v>
      </c>
      <c r="F557" s="5">
        <v>0.0</v>
      </c>
      <c r="G557" s="5">
        <v>0.0</v>
      </c>
      <c r="H557" s="5">
        <v>0.0</v>
      </c>
      <c r="I557" s="5">
        <v>1.0</v>
      </c>
      <c r="J557" s="5">
        <v>0.0</v>
      </c>
      <c r="K557" s="5"/>
      <c r="L557" s="5"/>
      <c r="M557" s="5"/>
      <c r="N557" s="5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ht="12.75" customHeight="1">
      <c r="A558" s="2" t="str">
        <f>HYPERLINK("https://drive.google.com/file/d/1oawpOkVKKFzayXjC48qIiaMhncZIw9Mz/view", "ISLE_SESS0020_BLOCKE_22_sprt1")</f>
        <v>ISLE_SESS0020_BLOCKE_22_sprt1</v>
      </c>
      <c r="B558" s="1" t="s">
        <v>137</v>
      </c>
      <c r="C558" s="5">
        <v>0.0</v>
      </c>
      <c r="D558" s="5">
        <v>0.0</v>
      </c>
      <c r="E558" s="5">
        <v>0.0</v>
      </c>
      <c r="F558" s="5">
        <v>0.0</v>
      </c>
      <c r="G558" s="5">
        <v>1.0</v>
      </c>
      <c r="H558" s="5"/>
      <c r="I558" s="5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ht="12.75" customHeight="1">
      <c r="A559" s="2" t="str">
        <f>HYPERLINK("https://drive.google.com/file/d/1-T5pMNKdTwddIxVawPFsDFDfZ_6-bEEV/view", "ISLE_SESS0020_BLOCKE_25_sprt1")</f>
        <v>ISLE_SESS0020_BLOCKE_25_sprt1</v>
      </c>
      <c r="B559" s="1" t="s">
        <v>82</v>
      </c>
      <c r="C559" s="5">
        <v>0.0</v>
      </c>
      <c r="D559" s="5">
        <v>0.0</v>
      </c>
      <c r="E559" s="5">
        <v>1.0</v>
      </c>
      <c r="F559" s="5">
        <v>0.0</v>
      </c>
      <c r="G559" s="5">
        <v>0.0</v>
      </c>
      <c r="H559" s="5">
        <v>0.0</v>
      </c>
      <c r="I559" s="5">
        <v>1.0</v>
      </c>
      <c r="J559" s="5"/>
      <c r="K559" s="5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ht="12.75" customHeight="1">
      <c r="A560" s="2" t="str">
        <f>HYPERLINK("https://drive.google.com/file/d/1Z2kIfLGF9iCPk8rGtDIfM7BJSR0lFxuN/view", "ISLE_SESS0020_BLOCKE_26_sprt1")</f>
        <v>ISLE_SESS0020_BLOCKE_26_sprt1</v>
      </c>
      <c r="B560" s="1" t="s">
        <v>83</v>
      </c>
      <c r="C560" s="5">
        <v>0.0</v>
      </c>
      <c r="D560" s="5">
        <v>1.0</v>
      </c>
      <c r="E560" s="5">
        <v>0.0</v>
      </c>
      <c r="F560" s="5">
        <v>0.0</v>
      </c>
      <c r="G560" s="5">
        <v>0.0</v>
      </c>
      <c r="H560" s="5">
        <v>0.0</v>
      </c>
      <c r="I560" s="5">
        <v>0.0</v>
      </c>
      <c r="J560" s="5">
        <v>0.0</v>
      </c>
      <c r="K560" s="5">
        <v>0.0</v>
      </c>
      <c r="L560" s="5"/>
      <c r="M560" s="5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ht="12.75" customHeight="1">
      <c r="A561" s="2" t="str">
        <f>HYPERLINK("https://drive.google.com/file/d/1MGgP2Qg6oLd_dAjmPpjWxvplKPN_wDEm/view", "ISLE_SESS0020_BLOCKE_29_sprt1")</f>
        <v>ISLE_SESS0020_BLOCKE_29_sprt1</v>
      </c>
      <c r="B561" s="1" t="s">
        <v>86</v>
      </c>
      <c r="C561" s="5">
        <v>0.0</v>
      </c>
      <c r="D561" s="5">
        <v>0.0</v>
      </c>
      <c r="E561" s="5">
        <v>0.0</v>
      </c>
      <c r="F561" s="5"/>
      <c r="G561" s="5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ht="12.75" customHeight="1">
      <c r="A562" s="2" t="str">
        <f>HYPERLINK("https://drive.google.com/file/d/1B6hjKcZi1i6zH9fyo5IWqkqlxG1u1Umm/view", "ISLE_SESS0020_BLOCKE_30_sprt1")</f>
        <v>ISLE_SESS0020_BLOCKE_30_sprt1</v>
      </c>
      <c r="B562" s="1" t="s">
        <v>87</v>
      </c>
      <c r="C562" s="5">
        <v>0.0</v>
      </c>
      <c r="D562" s="5">
        <v>0.0</v>
      </c>
      <c r="E562" s="5">
        <v>0.0</v>
      </c>
      <c r="F562" s="5">
        <v>0.0</v>
      </c>
      <c r="G562" s="5">
        <v>0.0</v>
      </c>
      <c r="H562" s="5">
        <v>1.0</v>
      </c>
      <c r="I562" s="5"/>
      <c r="J562" s="5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ht="12.75" customHeight="1">
      <c r="A563" s="2" t="str">
        <f>HYPERLINK("https://drive.google.com/file/d/1ffTBFK_ryWkOJ4HV03NyTaggpAaIk-EL/view", "ISLE_SESS0020_BLOCKE_31_sprt1")</f>
        <v>ISLE_SESS0020_BLOCKE_31_sprt1</v>
      </c>
      <c r="B563" s="1" t="s">
        <v>88</v>
      </c>
      <c r="C563" s="5">
        <v>0.0</v>
      </c>
      <c r="D563" s="5">
        <v>1.0</v>
      </c>
      <c r="E563" s="5">
        <v>0.0</v>
      </c>
      <c r="F563" s="5">
        <v>0.0</v>
      </c>
      <c r="G563" s="5">
        <v>0.0</v>
      </c>
      <c r="H563" s="5">
        <v>0.0</v>
      </c>
      <c r="I563" s="5"/>
      <c r="J563" s="5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ht="12.75" customHeight="1">
      <c r="A564" s="2" t="str">
        <f>HYPERLINK("https://drive.google.com/file/d/1Y38pMin38JqP-yQ5SlUOT-VcW6MybQMC/view", "ISLE_SESS0020_BLOCKE_33_sprt1")</f>
        <v>ISLE_SESS0020_BLOCKE_33_sprt1</v>
      </c>
      <c r="B564" s="1" t="s">
        <v>89</v>
      </c>
      <c r="C564" s="5">
        <v>0.0</v>
      </c>
      <c r="D564" s="5">
        <v>1.0</v>
      </c>
      <c r="E564" s="5">
        <v>0.0</v>
      </c>
      <c r="F564" s="5">
        <v>1.0</v>
      </c>
      <c r="G564" s="5">
        <v>0.0</v>
      </c>
      <c r="H564" s="5">
        <v>0.0</v>
      </c>
      <c r="I564" s="5">
        <v>0.0</v>
      </c>
      <c r="J564" s="5">
        <v>0.0</v>
      </c>
      <c r="K564" s="5">
        <v>0.0</v>
      </c>
      <c r="L564" s="5"/>
      <c r="M564" s="5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ht="12.75" customHeight="1">
      <c r="A565" s="2" t="str">
        <f>HYPERLINK("https://drive.google.com/file/d/1Yh8NyuVcTBljpF_KOzlTy2RQ5HXPBpEU/view", "ISLE_SESS0020_BLOCKE_34_sprt1")</f>
        <v>ISLE_SESS0020_BLOCKE_34_sprt1</v>
      </c>
      <c r="B565" s="1" t="s">
        <v>90</v>
      </c>
      <c r="C565" s="5">
        <v>1.0</v>
      </c>
      <c r="D565" s="5">
        <v>0.0</v>
      </c>
      <c r="E565" s="5">
        <v>0.0</v>
      </c>
      <c r="F565" s="5">
        <v>0.0</v>
      </c>
      <c r="G565" s="5">
        <v>0.0</v>
      </c>
      <c r="H565" s="5">
        <v>1.0</v>
      </c>
      <c r="I565" s="5">
        <v>0.0</v>
      </c>
      <c r="J565" s="5"/>
      <c r="K565" s="5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ht="12.75" customHeight="1">
      <c r="A566" s="2" t="str">
        <f>HYPERLINK("https://drive.google.com/file/d/1nId5OEQI4RboGNbhAtpg3H6mwMtI0hs7/view", "ISLE_SESS0020_BLOCKE_36_sprt1")</f>
        <v>ISLE_SESS0020_BLOCKE_36_sprt1</v>
      </c>
      <c r="B566" s="1" t="s">
        <v>172</v>
      </c>
      <c r="C566" s="5">
        <v>0.0</v>
      </c>
      <c r="D566" s="5">
        <v>0.0</v>
      </c>
      <c r="E566" s="5">
        <v>0.0</v>
      </c>
      <c r="F566" s="5">
        <v>0.0</v>
      </c>
      <c r="G566" s="5">
        <v>1.0</v>
      </c>
      <c r="H566" s="5">
        <v>0.0</v>
      </c>
      <c r="I566" s="5">
        <v>0.0</v>
      </c>
      <c r="J566" s="5">
        <v>0.0</v>
      </c>
      <c r="K566" s="5">
        <v>0.0</v>
      </c>
      <c r="L566" s="5"/>
      <c r="M566" s="5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ht="12.75" customHeight="1">
      <c r="A567" s="2" t="str">
        <f>HYPERLINK("https://drive.google.com/file/d/13jNmQQdYhFQBQ-XBemsJhOY_RMkqX29y/view", "ISLE_SESS0020_BLOCKE_37_sprt1")</f>
        <v>ISLE_SESS0020_BLOCKE_37_sprt1</v>
      </c>
      <c r="B567" s="1" t="s">
        <v>191</v>
      </c>
      <c r="C567" s="5">
        <v>0.0</v>
      </c>
      <c r="D567" s="5">
        <v>0.0</v>
      </c>
      <c r="E567" s="5">
        <v>1.0</v>
      </c>
      <c r="F567" s="5">
        <v>0.0</v>
      </c>
      <c r="G567" s="5">
        <v>0.0</v>
      </c>
      <c r="H567" s="5">
        <v>0.0</v>
      </c>
      <c r="I567" s="5"/>
      <c r="J567" s="5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ht="12.75" customHeight="1">
      <c r="A568" s="2" t="str">
        <f>HYPERLINK("https://drive.google.com/file/d/1ugr2eSJsP2WrPCKIOoCO26FBpiiFQEAP/view", "ISLE_SESS0020_BLOCKE_39_sprt1")</f>
        <v>ISLE_SESS0020_BLOCKE_39_sprt1</v>
      </c>
      <c r="B568" s="1" t="s">
        <v>93</v>
      </c>
      <c r="C568" s="5">
        <v>0.0</v>
      </c>
      <c r="D568" s="5">
        <v>1.0</v>
      </c>
      <c r="E568" s="5">
        <v>0.0</v>
      </c>
      <c r="F568" s="5">
        <v>0.0</v>
      </c>
      <c r="G568" s="5">
        <v>0.0</v>
      </c>
      <c r="H568" s="5">
        <v>0.0</v>
      </c>
      <c r="I568" s="5"/>
      <c r="J568" s="5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ht="12.75" customHeight="1">
      <c r="A569" s="2" t="str">
        <f>HYPERLINK("https://drive.google.com/file/d/1vL879j3heB9afg7Npe9x-L1aJkF8F9kx/view", "ISLE_SESS0020_BLOCKE_40_sprt1")</f>
        <v>ISLE_SESS0020_BLOCKE_40_sprt1</v>
      </c>
      <c r="B569" s="1" t="s">
        <v>139</v>
      </c>
      <c r="C569" s="5">
        <v>0.0</v>
      </c>
      <c r="D569" s="5">
        <v>0.0</v>
      </c>
      <c r="E569" s="5">
        <v>0.0</v>
      </c>
      <c r="F569" s="5">
        <v>0.0</v>
      </c>
      <c r="G569" s="5">
        <v>0.0</v>
      </c>
      <c r="H569" s="5">
        <v>0.0</v>
      </c>
      <c r="I569" s="5">
        <v>0.0</v>
      </c>
      <c r="J569" s="5">
        <v>1.0</v>
      </c>
      <c r="K569" s="5"/>
      <c r="L569" s="5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ht="12.75" customHeight="1">
      <c r="A570" s="2" t="str">
        <f>HYPERLINK("https://drive.google.com/file/d/1MAHfXf0vpa-B26Dh9W8dxE6gDSXRrPBn/view", "ISLE_SESS0020_BLOCKE_41_sprt1")</f>
        <v>ISLE_SESS0020_BLOCKE_41_sprt1</v>
      </c>
      <c r="B570" s="1" t="s">
        <v>94</v>
      </c>
      <c r="C570" s="5">
        <v>0.0</v>
      </c>
      <c r="D570" s="5">
        <v>0.0</v>
      </c>
      <c r="E570" s="5">
        <v>0.0</v>
      </c>
      <c r="F570" s="5">
        <v>0.0</v>
      </c>
      <c r="G570" s="5">
        <v>1.0</v>
      </c>
      <c r="H570" s="5">
        <v>0.0</v>
      </c>
      <c r="I570" s="5">
        <v>0.0</v>
      </c>
      <c r="J570" s="5">
        <v>0.0</v>
      </c>
      <c r="K570" s="5"/>
      <c r="L570" s="5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ht="12.75" customHeight="1">
      <c r="A571" s="2" t="str">
        <f>HYPERLINK("https://drive.google.com/file/d/1h0GkBUjof9LXAbpBvaQxKQQjPzOCj_ib/view", "ISLE_SESS0020_BLOCKE_42_sprt1")</f>
        <v>ISLE_SESS0020_BLOCKE_42_sprt1</v>
      </c>
      <c r="B571" s="1" t="s">
        <v>140</v>
      </c>
      <c r="C571" s="5">
        <v>0.0</v>
      </c>
      <c r="D571" s="5">
        <v>0.0</v>
      </c>
      <c r="E571" s="5">
        <v>0.0</v>
      </c>
      <c r="F571" s="5">
        <v>0.0</v>
      </c>
      <c r="G571" s="5">
        <v>0.0</v>
      </c>
      <c r="H571" s="5">
        <v>0.0</v>
      </c>
      <c r="I571" s="5"/>
      <c r="J571" s="5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ht="12.75" customHeight="1">
      <c r="A572" s="2" t="str">
        <f>HYPERLINK("https://drive.google.com/file/d/1pYTTZl9Ia45ilp_sR5Ofg4fWuMDG8LDE/view", "ISLE_SESS0020_BLOCKE_45_sprt1")</f>
        <v>ISLE_SESS0020_BLOCKE_45_sprt1</v>
      </c>
      <c r="B572" s="1" t="s">
        <v>174</v>
      </c>
      <c r="C572" s="5">
        <v>0.0</v>
      </c>
      <c r="D572" s="5">
        <v>0.0</v>
      </c>
      <c r="E572" s="5">
        <v>0.0</v>
      </c>
      <c r="F572" s="5">
        <v>0.0</v>
      </c>
      <c r="G572" s="5">
        <v>0.0</v>
      </c>
      <c r="H572" s="5">
        <v>1.0</v>
      </c>
      <c r="I572" s="5">
        <v>0.0</v>
      </c>
      <c r="J572" s="5">
        <v>0.0</v>
      </c>
      <c r="K572" s="5">
        <v>1.0</v>
      </c>
      <c r="L572" s="5">
        <v>0.0</v>
      </c>
      <c r="M572" s="5">
        <v>0.0</v>
      </c>
      <c r="N572" s="5">
        <v>0.0</v>
      </c>
      <c r="O572" s="5"/>
      <c r="P572" s="5"/>
      <c r="Q572" s="3"/>
      <c r="R572" s="3"/>
      <c r="S572" s="3"/>
      <c r="T572" s="3"/>
      <c r="U572" s="3"/>
      <c r="V572" s="3"/>
      <c r="W572" s="3"/>
      <c r="X572" s="3"/>
    </row>
    <row r="573" ht="12.75" customHeight="1">
      <c r="A573" s="2" t="str">
        <f>HYPERLINK("https://drive.google.com/file/d/1QjpAskA0AL5ALryGwcymSsRcrbhmPAzh/view", "ISLE_SESS0020_BLOCKE_47_sprt1")</f>
        <v>ISLE_SESS0020_BLOCKE_47_sprt1</v>
      </c>
      <c r="B573" s="1" t="s">
        <v>98</v>
      </c>
      <c r="C573" s="5">
        <v>0.0</v>
      </c>
      <c r="D573" s="5">
        <v>0.0</v>
      </c>
      <c r="E573" s="5">
        <v>0.0</v>
      </c>
      <c r="F573" s="5">
        <v>0.0</v>
      </c>
      <c r="G573" s="5">
        <v>0.0</v>
      </c>
      <c r="H573" s="5">
        <v>1.0</v>
      </c>
      <c r="I573" s="5">
        <v>0.0</v>
      </c>
      <c r="J573" s="5">
        <v>0.0</v>
      </c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ht="12.75" customHeight="1">
      <c r="A574" s="2" t="str">
        <f>HYPERLINK("https://drive.google.com/file/d/1kSOTpraOKewjH80cUFq9WGQYZkMDi_dd/view", "ISLE_SESS0020_BLOCKE_48_sprt1")</f>
        <v>ISLE_SESS0020_BLOCKE_48_sprt1</v>
      </c>
      <c r="B574" s="1" t="s">
        <v>99</v>
      </c>
      <c r="C574" s="5">
        <v>0.0</v>
      </c>
      <c r="D574" s="5">
        <v>0.0</v>
      </c>
      <c r="E574" s="5">
        <v>0.0</v>
      </c>
      <c r="F574" s="5">
        <v>0.0</v>
      </c>
      <c r="G574" s="5">
        <v>0.0</v>
      </c>
      <c r="H574" s="5">
        <v>1.0</v>
      </c>
      <c r="I574" s="5"/>
      <c r="J574" s="5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ht="12.75" customHeight="1">
      <c r="A575" s="2" t="str">
        <f>HYPERLINK("https://drive.google.com/file/d/19qqohbd31WlbwNf_9xpwiILplgKIponD/view", "ISLE_SESS0020_BLOCKE_50_sprt1")</f>
        <v>ISLE_SESS0020_BLOCKE_50_sprt1</v>
      </c>
      <c r="B575" s="1" t="s">
        <v>101</v>
      </c>
      <c r="C575" s="5">
        <v>1.0</v>
      </c>
      <c r="D575" s="5">
        <v>0.0</v>
      </c>
      <c r="E575" s="5">
        <v>0.0</v>
      </c>
      <c r="F575" s="5">
        <v>0.0</v>
      </c>
      <c r="G575" s="5">
        <v>1.0</v>
      </c>
      <c r="H575" s="5"/>
      <c r="I575" s="5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ht="12.75" customHeight="1">
      <c r="A576" s="2" t="str">
        <f>HYPERLINK("https://drive.google.com/file/d/1_g-5kZ8ltFwVKvCSBVLYzx2PdYOfjtcD/view", "ISLE_SESS0020_BLOCKE_51_sprt1")</f>
        <v>ISLE_SESS0020_BLOCKE_51_sprt1</v>
      </c>
      <c r="B576" s="1" t="s">
        <v>102</v>
      </c>
      <c r="C576" s="5">
        <v>0.0</v>
      </c>
      <c r="D576" s="5">
        <v>0.0</v>
      </c>
      <c r="E576" s="5">
        <v>0.0</v>
      </c>
      <c r="F576" s="5">
        <v>1.0</v>
      </c>
      <c r="G576" s="5">
        <v>0.0</v>
      </c>
      <c r="H576" s="5"/>
      <c r="I576" s="5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ht="12.75" customHeight="1">
      <c r="A577" s="2" t="str">
        <f>HYPERLINK("https://drive.google.com/file/d/1V4qegc4mjWXDkT6SWvNjsveToRNu9cZy/view", "ISLE_SESS0020_BLOCKE_54_sprt1")</f>
        <v>ISLE_SESS0020_BLOCKE_54_sprt1</v>
      </c>
      <c r="B577" s="1" t="s">
        <v>142</v>
      </c>
      <c r="C577" s="5">
        <v>0.0</v>
      </c>
      <c r="D577" s="5">
        <v>0.0</v>
      </c>
      <c r="E577" s="5">
        <v>0.0</v>
      </c>
      <c r="F577" s="5">
        <v>0.0</v>
      </c>
      <c r="G577" s="5">
        <v>0.0</v>
      </c>
      <c r="H577" s="5">
        <v>0.0</v>
      </c>
      <c r="I577" s="5">
        <v>0.0</v>
      </c>
      <c r="J577" s="5">
        <v>0.0</v>
      </c>
      <c r="K577" s="5">
        <v>1.0</v>
      </c>
      <c r="L577" s="5"/>
      <c r="M577" s="5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ht="12.75" customHeight="1">
      <c r="A578" s="2" t="str">
        <f>HYPERLINK("https://drive.google.com/file/d/1pSeCRQjPald4RzA2V5WpV8hfIGTxAspC/view", "ISLE_SESS0020_BLOCKE_55_sprt1")</f>
        <v>ISLE_SESS0020_BLOCKE_55_sprt1</v>
      </c>
      <c r="B578" s="1" t="s">
        <v>195</v>
      </c>
      <c r="C578" s="5">
        <v>0.0</v>
      </c>
      <c r="D578" s="5">
        <v>1.0</v>
      </c>
      <c r="E578" s="5">
        <v>0.0</v>
      </c>
      <c r="F578" s="5">
        <v>0.0</v>
      </c>
      <c r="G578" s="5">
        <v>0.0</v>
      </c>
      <c r="H578" s="5">
        <v>0.0</v>
      </c>
      <c r="I578" s="5">
        <v>0.0</v>
      </c>
      <c r="J578" s="5">
        <v>0.0</v>
      </c>
      <c r="K578" s="5">
        <v>0.0</v>
      </c>
      <c r="L578" s="5">
        <v>0.0</v>
      </c>
      <c r="M578" s="5"/>
      <c r="N578" s="5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ht="12.75" customHeight="1">
      <c r="A579" s="2" t="str">
        <f>HYPERLINK("https://drive.google.com/file/d/1BXqS21Q9I5355K8mohsrSYLk-BLyjY8p/view", "ISLE_SESS0020_BLOCKE_56_sprt1")</f>
        <v>ISLE_SESS0020_BLOCKE_56_sprt1</v>
      </c>
      <c r="B579" s="1" t="s">
        <v>104</v>
      </c>
      <c r="C579" s="5">
        <v>0.0</v>
      </c>
      <c r="D579" s="5">
        <v>0.0</v>
      </c>
      <c r="E579" s="5">
        <v>0.0</v>
      </c>
      <c r="F579" s="5">
        <v>0.0</v>
      </c>
      <c r="G579" s="5">
        <v>0.0</v>
      </c>
      <c r="H579" s="5">
        <v>1.0</v>
      </c>
      <c r="I579" s="5">
        <v>0.0</v>
      </c>
      <c r="J579" s="5"/>
      <c r="K579" s="5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ht="12.75" customHeight="1">
      <c r="A580" s="2" t="str">
        <f>HYPERLINK("https://drive.google.com/file/d/1iK4BBSJne68lX97WhX6w2zsyxkuE9hJz/view", "ISLE_SESS0020_BLOCKE_57_sprt1")</f>
        <v>ISLE_SESS0020_BLOCKE_57_sprt1</v>
      </c>
      <c r="B580" s="1" t="s">
        <v>105</v>
      </c>
      <c r="C580" s="5">
        <v>0.0</v>
      </c>
      <c r="D580" s="5">
        <v>0.0</v>
      </c>
      <c r="E580" s="5">
        <v>0.0</v>
      </c>
      <c r="F580" s="5">
        <v>1.0</v>
      </c>
      <c r="G580" s="5"/>
      <c r="H580" s="5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ht="12.75" customHeight="1">
      <c r="A581" s="2" t="str">
        <f>HYPERLINK("https://drive.google.com/file/d/1ywxo6mqGOLSDbqJE6ucPwp0huji8HGa8/view", "ISLE_SESS0020_BLOCKE_58_sprt1")</f>
        <v>ISLE_SESS0020_BLOCKE_58_sprt1</v>
      </c>
      <c r="B581" s="1" t="s">
        <v>143</v>
      </c>
      <c r="C581" s="5">
        <v>1.0</v>
      </c>
      <c r="D581" s="5">
        <v>0.0</v>
      </c>
      <c r="E581" s="5">
        <v>0.0</v>
      </c>
      <c r="F581" s="5">
        <v>0.0</v>
      </c>
      <c r="G581" s="5">
        <v>1.0</v>
      </c>
      <c r="H581" s="5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ht="12.75" customHeight="1">
      <c r="A582" s="2" t="str">
        <f>HYPERLINK("https://drive.google.com/file/d/1hr5VrrXaQeyGx9m-omk_c2h6RFc8DwQ3/view", "ISLE_SESS0020_BLOCKE_60_sprt1")</f>
        <v>ISLE_SESS0020_BLOCKE_60_sprt1</v>
      </c>
      <c r="B582" s="1" t="s">
        <v>196</v>
      </c>
      <c r="C582" s="5">
        <v>0.0</v>
      </c>
      <c r="D582" s="5">
        <v>0.0</v>
      </c>
      <c r="E582" s="5">
        <v>0.0</v>
      </c>
      <c r="F582" s="5">
        <v>1.0</v>
      </c>
      <c r="G582" s="5">
        <v>0.0</v>
      </c>
      <c r="H582" s="5">
        <v>0.0</v>
      </c>
      <c r="I582" s="5">
        <v>0.0</v>
      </c>
      <c r="J582" s="5">
        <v>0.0</v>
      </c>
      <c r="K582" s="5">
        <v>0.0</v>
      </c>
      <c r="L582" s="5">
        <v>0.0</v>
      </c>
      <c r="M582" s="5"/>
      <c r="N582" s="5"/>
      <c r="O582" s="5"/>
      <c r="P582" s="3"/>
      <c r="Q582" s="3"/>
      <c r="R582" s="3"/>
      <c r="S582" s="3"/>
      <c r="T582" s="3"/>
      <c r="U582" s="3"/>
      <c r="V582" s="3"/>
      <c r="W582" s="3"/>
      <c r="X582" s="3"/>
    </row>
    <row r="583" ht="12.75" customHeight="1">
      <c r="A583" s="2" t="str">
        <f>HYPERLINK("https://drive.google.com/file/d/1kvYK6S7RtZJ0s6BWonK_MIYBk6ZxiFHk/view", "ISLE_SESS0020_BLOCKE_61_sprt1")</f>
        <v>ISLE_SESS0020_BLOCKE_61_sprt1</v>
      </c>
      <c r="B583" s="1" t="s">
        <v>107</v>
      </c>
      <c r="C583" s="5">
        <v>0.0</v>
      </c>
      <c r="D583" s="5">
        <v>0.0</v>
      </c>
      <c r="E583" s="5">
        <v>1.0</v>
      </c>
      <c r="F583" s="5">
        <v>0.0</v>
      </c>
      <c r="G583" s="5">
        <v>0.0</v>
      </c>
      <c r="H583" s="5">
        <v>0.0</v>
      </c>
      <c r="I583" s="5">
        <v>1.0</v>
      </c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ht="12.75" customHeight="1">
      <c r="A584" s="2" t="str">
        <f>HYPERLINK("https://drive.google.com/file/d/1KA77g42eQdQVyR3UFiE6lj8k0_FKX544/view", "ISLE_SESS0020_BLOCKE_63_sprt1")</f>
        <v>ISLE_SESS0020_BLOCKE_63_sprt1</v>
      </c>
      <c r="B584" s="1" t="s">
        <v>109</v>
      </c>
      <c r="C584" s="5">
        <v>0.0</v>
      </c>
      <c r="D584" s="5">
        <v>0.0</v>
      </c>
      <c r="E584" s="5">
        <v>0.0</v>
      </c>
      <c r="F584" s="5">
        <v>0.0</v>
      </c>
      <c r="G584" s="5">
        <v>0.0</v>
      </c>
      <c r="H584" s="5">
        <v>0.0</v>
      </c>
      <c r="I584" s="5">
        <v>0.0</v>
      </c>
      <c r="J584" s="5">
        <v>0.0</v>
      </c>
      <c r="K584" s="5"/>
      <c r="L584" s="5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ht="12.75" customHeight="1">
      <c r="A585" s="2" t="str">
        <f>HYPERLINK("https://drive.google.com/file/d/1mc_YCUfn0v-ZMKsc9zgv9M2-TPksbj0D/view", "ISLE_SESS0020_BLOCKF_01_sprt1")</f>
        <v>ISLE_SESS0020_BLOCKF_01_sprt1</v>
      </c>
      <c r="B585" s="1" t="s">
        <v>144</v>
      </c>
      <c r="C585" s="5">
        <v>0.0</v>
      </c>
      <c r="D585" s="5">
        <v>0.0</v>
      </c>
      <c r="E585" s="5">
        <v>0.0</v>
      </c>
      <c r="F585" s="5">
        <v>1.0</v>
      </c>
      <c r="G585" s="5">
        <v>0.0</v>
      </c>
      <c r="H585" s="5">
        <v>0.0</v>
      </c>
      <c r="I585" s="5">
        <v>0.0</v>
      </c>
      <c r="J585" s="5">
        <v>1.0</v>
      </c>
      <c r="K585" s="5">
        <v>0.0</v>
      </c>
      <c r="L585" s="5">
        <v>0.0</v>
      </c>
      <c r="M585" s="5">
        <v>1.0</v>
      </c>
      <c r="N585" s="5">
        <v>0.0</v>
      </c>
      <c r="O585" s="5"/>
      <c r="P585" s="3"/>
      <c r="Q585" s="3"/>
      <c r="R585" s="3"/>
      <c r="S585" s="3"/>
      <c r="T585" s="3"/>
      <c r="U585" s="3"/>
      <c r="V585" s="3"/>
      <c r="W585" s="3"/>
      <c r="X585" s="3"/>
    </row>
    <row r="586" ht="12.75" customHeight="1">
      <c r="A586" s="2" t="str">
        <f>HYPERLINK("https://drive.google.com/file/d/1nRCqEf5VB5bvVKOeasN_Nx4z9OksgQ1_/view", "ISLE_SESS0020_BLOCKF_04_sprt1")</f>
        <v>ISLE_SESS0020_BLOCKF_04_sprt1</v>
      </c>
      <c r="B586" s="1" t="s">
        <v>178</v>
      </c>
      <c r="C586" s="5">
        <v>0.0</v>
      </c>
      <c r="D586" s="5">
        <v>0.0</v>
      </c>
      <c r="E586" s="5">
        <v>0.0</v>
      </c>
      <c r="F586" s="5">
        <v>1.0</v>
      </c>
      <c r="G586" s="5">
        <v>0.0</v>
      </c>
      <c r="H586" s="5">
        <v>0.0</v>
      </c>
      <c r="I586" s="5">
        <v>1.0</v>
      </c>
      <c r="J586" s="5">
        <v>0.0</v>
      </c>
      <c r="K586" s="5">
        <v>0.0</v>
      </c>
      <c r="L586" s="5">
        <v>1.0</v>
      </c>
      <c r="M586" s="5">
        <v>0.0</v>
      </c>
      <c r="N586" s="5">
        <v>0.0</v>
      </c>
      <c r="O586" s="5">
        <v>0.0</v>
      </c>
      <c r="P586" s="5"/>
      <c r="Q586" s="5"/>
      <c r="R586" s="5"/>
      <c r="S586" s="5"/>
      <c r="T586" s="5"/>
      <c r="U586" s="3"/>
      <c r="V586" s="3"/>
      <c r="W586" s="3"/>
      <c r="X586" s="3"/>
    </row>
    <row r="587" ht="12.75" customHeight="1">
      <c r="A587" s="2" t="str">
        <f>HYPERLINK("https://drive.google.com/file/d/1kGfL_J_tMHxRaXjwFRsxGGWVPWjJNdo5/view", "ISLE_SESS0020_BLOCKF_05_sprt1")</f>
        <v>ISLE_SESS0020_BLOCKF_05_sprt1</v>
      </c>
      <c r="B587" s="1" t="s">
        <v>110</v>
      </c>
      <c r="C587" s="5">
        <v>0.0</v>
      </c>
      <c r="D587" s="5">
        <v>0.0</v>
      </c>
      <c r="E587" s="5">
        <v>0.0</v>
      </c>
      <c r="F587" s="5">
        <v>1.0</v>
      </c>
      <c r="G587" s="5">
        <v>0.0</v>
      </c>
      <c r="H587" s="5">
        <v>1.0</v>
      </c>
      <c r="I587" s="5">
        <v>0.0</v>
      </c>
      <c r="J587" s="5">
        <v>0.0</v>
      </c>
      <c r="K587" s="5">
        <v>1.0</v>
      </c>
      <c r="L587" s="5">
        <v>0.0</v>
      </c>
      <c r="M587" s="5">
        <v>0.0</v>
      </c>
      <c r="N587" s="5">
        <v>0.0</v>
      </c>
      <c r="O587" s="5">
        <v>1.0</v>
      </c>
      <c r="P587" s="5">
        <v>0.0</v>
      </c>
      <c r="Q587" s="5">
        <v>0.0</v>
      </c>
      <c r="R587" s="5">
        <v>1.0</v>
      </c>
      <c r="S587" s="5">
        <v>0.0</v>
      </c>
      <c r="T587" s="3"/>
      <c r="U587" s="3"/>
      <c r="V587" s="3"/>
      <c r="W587" s="3"/>
      <c r="X587" s="3"/>
    </row>
    <row r="588" ht="12.75" customHeight="1">
      <c r="A588" s="2" t="str">
        <f>HYPERLINK("https://drive.google.com/file/d/1OLvr27Az9QmStW_UXDNo8oGOz8DjeJuA/view", "ISLE_SESS0020_BLOCKF_07_sprt1")</f>
        <v>ISLE_SESS0020_BLOCKF_07_sprt1</v>
      </c>
      <c r="B588" s="1" t="s">
        <v>111</v>
      </c>
      <c r="C588" s="5">
        <v>0.0</v>
      </c>
      <c r="D588" s="5">
        <v>0.0</v>
      </c>
      <c r="E588" s="5">
        <v>1.0</v>
      </c>
      <c r="F588" s="5">
        <v>0.0</v>
      </c>
      <c r="G588" s="5">
        <v>0.0</v>
      </c>
      <c r="H588" s="5">
        <v>0.0</v>
      </c>
      <c r="I588" s="5">
        <v>1.0</v>
      </c>
      <c r="J588" s="5">
        <v>0.0</v>
      </c>
      <c r="K588" s="5">
        <v>0.0</v>
      </c>
      <c r="L588" s="5">
        <v>1.0</v>
      </c>
      <c r="M588" s="5">
        <v>0.0</v>
      </c>
      <c r="N588" s="5">
        <v>0.0</v>
      </c>
      <c r="O588" s="5">
        <v>0.0</v>
      </c>
      <c r="P588" s="5">
        <v>0.0</v>
      </c>
      <c r="Q588" s="5">
        <v>0.0</v>
      </c>
      <c r="R588" s="5">
        <v>1.0</v>
      </c>
      <c r="S588" s="5">
        <v>0.0</v>
      </c>
      <c r="T588" s="5">
        <v>0.0</v>
      </c>
      <c r="U588" s="5">
        <v>0.0</v>
      </c>
      <c r="V588" s="3"/>
      <c r="W588" s="3"/>
      <c r="X588" s="3"/>
    </row>
    <row r="589" ht="12.75" customHeight="1">
      <c r="A589" s="2" t="str">
        <f>HYPERLINK("https://drive.google.com/file/d/1unWDO5Jt_wMaV_rlVSGdFGsmMXozJaNy/view", "ISLE_SESS0020_BLOCKF_08_sprt1")</f>
        <v>ISLE_SESS0020_BLOCKF_08_sprt1</v>
      </c>
      <c r="B589" s="1" t="s">
        <v>147</v>
      </c>
      <c r="C589" s="5">
        <v>0.0</v>
      </c>
      <c r="D589" s="5">
        <v>0.0</v>
      </c>
      <c r="E589" s="5">
        <v>0.0</v>
      </c>
      <c r="F589" s="5">
        <v>1.0</v>
      </c>
      <c r="G589" s="5">
        <v>0.0</v>
      </c>
      <c r="H589" s="5">
        <v>0.0</v>
      </c>
      <c r="I589" s="5">
        <v>1.0</v>
      </c>
      <c r="J589" s="5">
        <v>1.0</v>
      </c>
      <c r="K589" s="5">
        <v>0.0</v>
      </c>
      <c r="L589" s="5">
        <v>1.0</v>
      </c>
      <c r="M589" s="5">
        <v>0.0</v>
      </c>
      <c r="N589" s="5">
        <v>0.0</v>
      </c>
      <c r="O589" s="5">
        <v>0.0</v>
      </c>
      <c r="P589" s="5">
        <v>0.0</v>
      </c>
      <c r="Q589" s="5">
        <v>1.0</v>
      </c>
      <c r="R589" s="5">
        <v>1.0</v>
      </c>
      <c r="S589" s="5">
        <v>0.0</v>
      </c>
      <c r="T589" s="5">
        <v>0.0</v>
      </c>
      <c r="U589" s="5">
        <v>0.0</v>
      </c>
      <c r="V589" s="5">
        <v>1.0</v>
      </c>
      <c r="W589" s="5">
        <v>0.0</v>
      </c>
      <c r="X589" s="3"/>
    </row>
    <row r="590" ht="12.75" customHeight="1">
      <c r="A590" s="2" t="str">
        <f>HYPERLINK("https://drive.google.com/file/d/1vC-v5uMl7N48ASeyVjNvkco3G7_fEM7Q/view", "ISLE_SESS0020_BLOCKF_10_sprt1")</f>
        <v>ISLE_SESS0020_BLOCKF_10_sprt1</v>
      </c>
      <c r="B590" s="1" t="s">
        <v>199</v>
      </c>
      <c r="C590" s="5">
        <v>0.0</v>
      </c>
      <c r="D590" s="5">
        <v>0.0</v>
      </c>
      <c r="E590" s="5">
        <v>0.0</v>
      </c>
      <c r="F590" s="5">
        <v>1.0</v>
      </c>
      <c r="G590" s="5">
        <v>0.0</v>
      </c>
      <c r="H590" s="5">
        <v>0.0</v>
      </c>
      <c r="I590" s="5">
        <v>1.0</v>
      </c>
      <c r="J590" s="5">
        <v>0.0</v>
      </c>
      <c r="K590" s="5">
        <v>1.0</v>
      </c>
      <c r="L590" s="5">
        <v>0.0</v>
      </c>
      <c r="M590" s="5">
        <v>1.0</v>
      </c>
      <c r="N590" s="5">
        <v>0.0</v>
      </c>
      <c r="O590" s="5">
        <v>0.0</v>
      </c>
      <c r="P590" s="5">
        <v>0.0</v>
      </c>
      <c r="Q590" s="5"/>
      <c r="R590" s="5"/>
      <c r="S590" s="3"/>
      <c r="T590" s="3"/>
      <c r="U590" s="3"/>
      <c r="V590" s="3"/>
      <c r="W590" s="3"/>
      <c r="X590" s="3"/>
    </row>
    <row r="591" ht="12.75" customHeight="1">
      <c r="A591" s="2" t="str">
        <f>HYPERLINK("https://drive.google.com/file/d/1V6piU3uZdD9dtUSY3D3V_C7Xgyqt1Qc1/view", "ISLE_SESS0020_BLOCKG_01_sprt1")</f>
        <v>ISLE_SESS0020_BLOCKG_01_sprt1</v>
      </c>
      <c r="B591" s="1" t="s">
        <v>114</v>
      </c>
      <c r="C591" s="5">
        <v>1.0</v>
      </c>
      <c r="D591" s="5">
        <v>0.0</v>
      </c>
      <c r="E591" s="5">
        <v>0.0</v>
      </c>
      <c r="F591" s="5">
        <v>0.0</v>
      </c>
      <c r="G591" s="5">
        <v>0.0</v>
      </c>
      <c r="H591" s="5">
        <v>0.0</v>
      </c>
      <c r="I591" s="5">
        <v>1.0</v>
      </c>
      <c r="J591" s="5">
        <v>0.0</v>
      </c>
      <c r="K591" s="5">
        <v>0.0</v>
      </c>
      <c r="L591" s="5">
        <v>0.0</v>
      </c>
      <c r="M591" s="5"/>
      <c r="N591" s="5"/>
      <c r="O591" s="5"/>
      <c r="P591" s="3"/>
      <c r="Q591" s="3"/>
      <c r="R591" s="3"/>
      <c r="S591" s="3"/>
      <c r="T591" s="3"/>
      <c r="U591" s="3"/>
      <c r="V591" s="3"/>
      <c r="W591" s="3"/>
      <c r="X591" s="3"/>
    </row>
    <row r="592" ht="12.75" customHeight="1">
      <c r="A592" s="2" t="str">
        <f>HYPERLINK("https://drive.google.com/file/d/14cuulyc_ie4TXl6W9QNcNuwthNt-IqNh/view", "ISLE_SESS0020_BLOCKG_02_sprt1")</f>
        <v>ISLE_SESS0020_BLOCKG_02_sprt1</v>
      </c>
      <c r="B592" s="1" t="s">
        <v>115</v>
      </c>
      <c r="C592" s="5">
        <v>0.0</v>
      </c>
      <c r="D592" s="5">
        <v>0.0</v>
      </c>
      <c r="E592" s="5">
        <v>0.0</v>
      </c>
      <c r="F592" s="5">
        <v>0.0</v>
      </c>
      <c r="G592" s="5">
        <v>0.0</v>
      </c>
      <c r="H592" s="5">
        <v>0.0</v>
      </c>
      <c r="I592" s="5">
        <v>1.0</v>
      </c>
      <c r="J592" s="5">
        <v>0.0</v>
      </c>
      <c r="K592" s="5">
        <v>0.0</v>
      </c>
      <c r="L592" s="5">
        <v>0.0</v>
      </c>
      <c r="M592" s="5"/>
      <c r="N592" s="5"/>
      <c r="O592" s="5"/>
      <c r="P592" s="3"/>
      <c r="Q592" s="3"/>
      <c r="R592" s="3"/>
      <c r="S592" s="3"/>
      <c r="T592" s="3"/>
      <c r="U592" s="3"/>
      <c r="V592" s="3"/>
      <c r="W592" s="3"/>
      <c r="X592" s="3"/>
    </row>
    <row r="593" ht="12.75" customHeight="1">
      <c r="A593" s="2" t="str">
        <f>HYPERLINK("https://drive.google.com/file/d/1Xobx1ag4b7ntGrm_-IPAfGbr9ogok5SN/view", "ISLE_SESS0020_BLOCKG_03_sprt1")</f>
        <v>ISLE_SESS0020_BLOCKG_03_sprt1</v>
      </c>
      <c r="B593" s="1" t="s">
        <v>116</v>
      </c>
      <c r="C593" s="5">
        <v>0.0</v>
      </c>
      <c r="D593" s="5">
        <v>1.0</v>
      </c>
      <c r="E593" s="5">
        <v>0.0</v>
      </c>
      <c r="F593" s="5">
        <v>0.0</v>
      </c>
      <c r="G593" s="5">
        <v>0.0</v>
      </c>
      <c r="H593" s="5">
        <v>1.0</v>
      </c>
      <c r="I593" s="5">
        <v>0.0</v>
      </c>
      <c r="J593" s="5">
        <v>0.0</v>
      </c>
      <c r="K593" s="5">
        <v>0.0</v>
      </c>
      <c r="L593" s="5">
        <v>0.0</v>
      </c>
      <c r="M593" s="5">
        <v>0.0</v>
      </c>
      <c r="N593" s="5"/>
      <c r="O593" s="5"/>
      <c r="P593" s="3"/>
      <c r="Q593" s="3"/>
      <c r="R593" s="3"/>
      <c r="S593" s="3"/>
      <c r="T593" s="3"/>
      <c r="U593" s="3"/>
      <c r="V593" s="3"/>
      <c r="W593" s="3"/>
      <c r="X593" s="3"/>
    </row>
    <row r="594" ht="12.75" customHeight="1">
      <c r="A594" s="2" t="str">
        <f>HYPERLINK("https://drive.google.com/file/d/15j3TRCFWn5wuwxasb5CNtRFn70cWPTCU/view", "ISLE_SESS0020_BLOCKG_05_sprt1")</f>
        <v>ISLE_SESS0020_BLOCKG_05_sprt1</v>
      </c>
      <c r="B594" s="1" t="s">
        <v>117</v>
      </c>
      <c r="C594" s="5">
        <v>0.0</v>
      </c>
      <c r="D594" s="5">
        <v>0.0</v>
      </c>
      <c r="E594" s="5">
        <v>0.0</v>
      </c>
      <c r="F594" s="5">
        <v>0.0</v>
      </c>
      <c r="G594" s="5">
        <v>1.0</v>
      </c>
      <c r="H594" s="5">
        <v>0.0</v>
      </c>
      <c r="I594" s="5">
        <v>0.0</v>
      </c>
      <c r="J594" s="5">
        <v>0.0</v>
      </c>
      <c r="K594" s="5">
        <v>0.0</v>
      </c>
      <c r="L594" s="5">
        <v>0.0</v>
      </c>
      <c r="M594" s="5"/>
      <c r="N594" s="5"/>
      <c r="O594" s="5"/>
      <c r="P594" s="3"/>
      <c r="Q594" s="3"/>
      <c r="R594" s="3"/>
      <c r="S594" s="3"/>
      <c r="T594" s="3"/>
      <c r="U594" s="3"/>
      <c r="V594" s="3"/>
      <c r="W594" s="3"/>
      <c r="X594" s="3"/>
    </row>
    <row r="595" ht="12.75" customHeight="1">
      <c r="A595" s="2" t="str">
        <f>HYPERLINK("https://drive.google.com/file/d/16Bp1k9I-3iqWdes6iqwsbTQ2KprQZeEA/view", "ISLE_SESS0020_BLOCKG_06_sprt1")</f>
        <v>ISLE_SESS0020_BLOCKG_06_sprt1</v>
      </c>
      <c r="B595" s="1" t="s">
        <v>184</v>
      </c>
      <c r="C595" s="5">
        <v>0.0</v>
      </c>
      <c r="D595" s="5">
        <v>1.0</v>
      </c>
      <c r="E595" s="5">
        <v>0.0</v>
      </c>
      <c r="F595" s="5">
        <v>0.0</v>
      </c>
      <c r="G595" s="5">
        <v>0.0</v>
      </c>
      <c r="H595" s="5">
        <v>0.0</v>
      </c>
      <c r="I595" s="5">
        <v>0.0</v>
      </c>
      <c r="J595" s="5">
        <v>0.0</v>
      </c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ht="12.75" customHeight="1">
      <c r="A596" s="2" t="str">
        <f>HYPERLINK("https://drive.google.com/file/d/1_oOGHfTHhl5_CBvdknB6qZaYFWR5A4RF/view", "ISLE_SESS0020_BLOCKG_07_sprt1")</f>
        <v>ISLE_SESS0020_BLOCKG_07_sprt1</v>
      </c>
      <c r="B596" s="1" t="s">
        <v>118</v>
      </c>
      <c r="C596" s="5">
        <v>0.0</v>
      </c>
      <c r="D596" s="5">
        <v>0.0</v>
      </c>
      <c r="E596" s="5">
        <v>0.0</v>
      </c>
      <c r="F596" s="5">
        <v>0.0</v>
      </c>
      <c r="G596" s="5">
        <v>0.0</v>
      </c>
      <c r="H596" s="5">
        <v>0.0</v>
      </c>
      <c r="I596" s="5">
        <v>1.0</v>
      </c>
      <c r="J596" s="5">
        <v>0.0</v>
      </c>
      <c r="K596" s="5">
        <v>1.0</v>
      </c>
      <c r="L596" s="5">
        <v>0.0</v>
      </c>
      <c r="M596" s="5">
        <v>0.0</v>
      </c>
      <c r="N596" s="5">
        <v>0.0</v>
      </c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ht="12.75" customHeight="1">
      <c r="A597" s="2" t="str">
        <f>HYPERLINK("https://drive.google.com/file/d/1eyjcA30UUQKYySGYfx0zEUOx3NAbHHuJ/view", "ISLE_SESS0020_BLOCKG_08_sprt1")</f>
        <v>ISLE_SESS0020_BLOCKG_08_sprt1</v>
      </c>
      <c r="B597" s="1" t="s">
        <v>119</v>
      </c>
      <c r="C597" s="5">
        <v>0.0</v>
      </c>
      <c r="D597" s="5">
        <v>0.0</v>
      </c>
      <c r="E597" s="5">
        <v>0.0</v>
      </c>
      <c r="F597" s="5">
        <v>1.0</v>
      </c>
      <c r="G597" s="5">
        <v>0.0</v>
      </c>
      <c r="H597" s="5">
        <v>0.0</v>
      </c>
      <c r="I597" s="5">
        <v>0.0</v>
      </c>
      <c r="J597" s="5">
        <v>0.0</v>
      </c>
      <c r="K597" s="5">
        <v>0.0</v>
      </c>
      <c r="L597" s="5">
        <v>0.0</v>
      </c>
      <c r="M597" s="5">
        <v>1.0</v>
      </c>
      <c r="N597" s="5">
        <v>0.0</v>
      </c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ht="12.75" customHeight="1">
      <c r="A598" s="2" t="str">
        <f>HYPERLINK("https://drive.google.com/file/d/1Wr65MNoyLIVqfK6X51gn-C5Xh2voe0jy/view", "ISLE_SESS0020_BLOCKG_09_sprt1")</f>
        <v>ISLE_SESS0020_BLOCKG_09_sprt1</v>
      </c>
      <c r="B598" s="1" t="s">
        <v>120</v>
      </c>
      <c r="C598" s="5">
        <v>0.0</v>
      </c>
      <c r="D598" s="5">
        <v>0.0</v>
      </c>
      <c r="E598" s="5">
        <v>0.0</v>
      </c>
      <c r="F598" s="5">
        <v>1.0</v>
      </c>
      <c r="G598" s="5">
        <v>0.0</v>
      </c>
      <c r="H598" s="5">
        <v>0.0</v>
      </c>
      <c r="I598" s="5">
        <v>0.0</v>
      </c>
      <c r="J598" s="5">
        <v>1.0</v>
      </c>
      <c r="K598" s="5">
        <v>0.0</v>
      </c>
      <c r="L598" s="5">
        <v>0.0</v>
      </c>
      <c r="M598" s="5">
        <v>0.0</v>
      </c>
      <c r="N598" s="5">
        <v>0.0</v>
      </c>
      <c r="O598" s="5">
        <v>0.0</v>
      </c>
      <c r="P598" s="5"/>
      <c r="Q598" s="5"/>
      <c r="R598" s="5"/>
      <c r="S598" s="3"/>
      <c r="T598" s="3"/>
      <c r="U598" s="3"/>
      <c r="V598" s="3"/>
      <c r="W598" s="3"/>
      <c r="X598" s="3"/>
    </row>
    <row r="599" ht="12.75" customHeight="1">
      <c r="A599" s="2" t="str">
        <f>HYPERLINK("https://drive.google.com/file/d/1U89qHxGltyoVM9-5pwvkmQ9GYs6YQh0A/view", "ISLE_SESS0020_BLOCKG_11_sprt1")</f>
        <v>ISLE_SESS0020_BLOCKG_11_sprt1</v>
      </c>
      <c r="B599" s="1" t="s">
        <v>188</v>
      </c>
      <c r="C599" s="5">
        <v>0.0</v>
      </c>
      <c r="D599" s="5">
        <v>0.0</v>
      </c>
      <c r="E599" s="5">
        <v>0.0</v>
      </c>
      <c r="F599" s="5">
        <v>0.0</v>
      </c>
      <c r="G599" s="5">
        <v>0.0</v>
      </c>
      <c r="H599" s="5">
        <v>0.0</v>
      </c>
      <c r="I599" s="5">
        <v>1.0</v>
      </c>
      <c r="J599" s="5">
        <v>1.0</v>
      </c>
      <c r="K599" s="5">
        <v>0.0</v>
      </c>
      <c r="L599" s="5">
        <v>0.0</v>
      </c>
      <c r="M599" s="5"/>
      <c r="N599" s="5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ht="12.75" customHeight="1">
      <c r="A600" s="2" t="str">
        <f>HYPERLINK("https://drive.google.com/file/d/1bzH58_i2NzJ1aLwDYUXBLFEYikuPrTkm/view", "ISLE_SESS0021_BLOCKD01_01_sprt1")</f>
        <v>ISLE_SESS0021_BLOCKD01_01_sprt1</v>
      </c>
      <c r="B600" s="1" t="s">
        <v>2</v>
      </c>
      <c r="C600" s="5">
        <v>0.0</v>
      </c>
      <c r="D600" s="5">
        <v>0.0</v>
      </c>
      <c r="E600" s="5">
        <v>1.0</v>
      </c>
      <c r="F600" s="5">
        <v>0.0</v>
      </c>
      <c r="G600" s="5">
        <v>1.0</v>
      </c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ht="12.75" customHeight="1">
      <c r="A601" s="2" t="str">
        <f>HYPERLINK("https://drive.google.com/file/d/1mo8yWrljhJRxRdNcttF1Gspw1WBgEB8b/view", "ISLE_SESS0021_BLOCKD01_02_sprt1")</f>
        <v>ISLE_SESS0021_BLOCKD01_02_sprt1</v>
      </c>
      <c r="B601" s="1" t="s">
        <v>3</v>
      </c>
      <c r="C601" s="5">
        <v>0.0</v>
      </c>
      <c r="D601" s="5">
        <v>0.0</v>
      </c>
      <c r="E601" s="5">
        <v>1.0</v>
      </c>
      <c r="F601" s="5">
        <v>0.0</v>
      </c>
      <c r="G601" s="5">
        <v>0.0</v>
      </c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ht="12.75" customHeight="1">
      <c r="A602" s="2" t="str">
        <f>HYPERLINK("https://drive.google.com/file/d/1Q6BsGYiTLRRgbiZb0hBQGOqrsKTguOWs/view", "ISLE_SESS0021_BLOCKD01_03_sprt1")</f>
        <v>ISLE_SESS0021_BLOCKD01_03_sprt1</v>
      </c>
      <c r="B602" s="1" t="s">
        <v>4</v>
      </c>
      <c r="C602" s="5">
        <v>0.0</v>
      </c>
      <c r="D602" s="5">
        <v>1.0</v>
      </c>
      <c r="E602" s="5">
        <v>0.0</v>
      </c>
      <c r="F602" s="5">
        <v>0.0</v>
      </c>
      <c r="G602" s="5">
        <v>0.0</v>
      </c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ht="12.75" customHeight="1">
      <c r="A603" s="2" t="str">
        <f>HYPERLINK("https://drive.google.com/file/d/1EdtKaSSngm-uQiSFlzf9uZkqV2uS-xqd/view", "ISLE_SESS0021_BLOCKD01_04_sprt1")</f>
        <v>ISLE_SESS0021_BLOCKD01_04_sprt1</v>
      </c>
      <c r="B603" s="1" t="s">
        <v>5</v>
      </c>
      <c r="C603" s="5">
        <v>0.0</v>
      </c>
      <c r="D603" s="5">
        <v>0.0</v>
      </c>
      <c r="E603" s="5">
        <v>1.0</v>
      </c>
      <c r="F603" s="5">
        <v>0.0</v>
      </c>
      <c r="G603" s="5">
        <v>0.0</v>
      </c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ht="12.75" customHeight="1">
      <c r="A604" s="2" t="str">
        <f>HYPERLINK("https://drive.google.com/file/d/1vzuWn6UTCwCOjh0nIR3pWP1F7WCtTpAP/view", "ISLE_SESS0021_BLOCKD01_05_sprt1")</f>
        <v>ISLE_SESS0021_BLOCKD01_05_sprt1</v>
      </c>
      <c r="B604" s="1" t="s">
        <v>6</v>
      </c>
      <c r="C604" s="5">
        <v>0.0</v>
      </c>
      <c r="D604" s="5">
        <v>0.0</v>
      </c>
      <c r="E604" s="5">
        <v>1.0</v>
      </c>
      <c r="F604" s="5">
        <v>0.0</v>
      </c>
      <c r="G604" s="5">
        <v>0.0</v>
      </c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ht="12.75" customHeight="1">
      <c r="A605" s="2" t="str">
        <f>HYPERLINK("https://drive.google.com/file/d/11OqNXZ8zMJsy_XaBdY5yN_iJE-sDE-L5/view", "ISLE_SESS0021_BLOCKD01_07_sprt1")</f>
        <v>ISLE_SESS0021_BLOCKD01_07_sprt1</v>
      </c>
      <c r="B605" s="1" t="s">
        <v>203</v>
      </c>
      <c r="C605" s="5">
        <v>0.0</v>
      </c>
      <c r="D605" s="5">
        <v>0.0</v>
      </c>
      <c r="E605" s="5">
        <v>1.0</v>
      </c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ht="12.75" customHeight="1">
      <c r="A606" s="2" t="str">
        <f>HYPERLINK("https://drive.google.com/file/d/18JxmqHhlEzEtFYFaTqywy1TnpPGWCWNq/view", "ISLE_SESS0021_BLOCKD01_08_sprt1")</f>
        <v>ISLE_SESS0021_BLOCKD01_08_sprt1</v>
      </c>
      <c r="B606" s="1" t="s">
        <v>9</v>
      </c>
      <c r="C606" s="5">
        <v>0.0</v>
      </c>
      <c r="D606" s="5">
        <v>0.0</v>
      </c>
      <c r="E606" s="5">
        <v>1.0</v>
      </c>
      <c r="F606" s="5">
        <v>0.0</v>
      </c>
      <c r="G606" s="5">
        <v>0.0</v>
      </c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ht="12.75" customHeight="1">
      <c r="A607" s="2" t="str">
        <f>HYPERLINK("https://drive.google.com/file/d/1Q68GAy1G9Vc7yZDYIaMa3NcceHX2Xv2V/view", "ISLE_SESS0021_BLOCKD01_09_sprt1")</f>
        <v>ISLE_SESS0021_BLOCKD01_09_sprt1</v>
      </c>
      <c r="B607" s="1" t="s">
        <v>10</v>
      </c>
      <c r="C607" s="5">
        <v>0.0</v>
      </c>
      <c r="D607" s="5">
        <v>1.0</v>
      </c>
      <c r="E607" s="5">
        <v>0.0</v>
      </c>
      <c r="F607" s="5">
        <v>1.0</v>
      </c>
      <c r="G607" s="5">
        <v>0.0</v>
      </c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ht="12.75" customHeight="1">
      <c r="A608" s="2" t="str">
        <f>HYPERLINK("https://drive.google.com/file/d/1sMIpivxd_5Pq54hCj7lh5ENsN_Y1uoyR/view", "ISLE_SESS0021_BLOCKD01_11_sprt1")</f>
        <v>ISLE_SESS0021_BLOCKD01_11_sprt1</v>
      </c>
      <c r="B608" s="1" t="s">
        <v>12</v>
      </c>
      <c r="C608" s="5">
        <v>0.0</v>
      </c>
      <c r="D608" s="5">
        <v>0.0</v>
      </c>
      <c r="E608" s="5">
        <v>1.0</v>
      </c>
      <c r="F608" s="5">
        <v>0.0</v>
      </c>
      <c r="G608" s="5">
        <v>0.0</v>
      </c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ht="12.75" customHeight="1">
      <c r="A609" s="2" t="str">
        <f>HYPERLINK("https://drive.google.com/file/d/15vkzTT9v-iiYLBKp9VDoNjbkqAiudwUC/view", "ISLE_SESS0021_BLOCKD01_12_sprt1")</f>
        <v>ISLE_SESS0021_BLOCKD01_12_sprt1</v>
      </c>
      <c r="B609" s="1" t="s">
        <v>13</v>
      </c>
      <c r="C609" s="5">
        <v>0.0</v>
      </c>
      <c r="D609" s="5">
        <v>0.0</v>
      </c>
      <c r="E609" s="5">
        <v>0.0</v>
      </c>
      <c r="F609" s="5">
        <v>0.0</v>
      </c>
      <c r="G609" s="5">
        <v>1.0</v>
      </c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ht="12.75" customHeight="1">
      <c r="A610" s="2" t="str">
        <f>HYPERLINK("https://drive.google.com/file/d/1CnXrlclxm897xu-2KgzsFXmMxLZtXj_K/view", "ISLE_SESS0021_BLOCKD01_13_sprt1")</f>
        <v>ISLE_SESS0021_BLOCKD01_13_sprt1</v>
      </c>
      <c r="B610" s="1" t="s">
        <v>14</v>
      </c>
      <c r="C610" s="5">
        <v>0.0</v>
      </c>
      <c r="D610" s="5">
        <v>0.0</v>
      </c>
      <c r="E610" s="5">
        <v>1.0</v>
      </c>
      <c r="F610" s="5">
        <v>0.0</v>
      </c>
      <c r="G610" s="5">
        <v>1.0</v>
      </c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ht="12.75" customHeight="1">
      <c r="A611" s="2" t="str">
        <f>HYPERLINK("https://drive.google.com/file/d/1UUw8LM-CyA5kAzOEHE1bFH259WePJX61/view", "ISLE_SESS0021_BLOCKD01_14_sprt1")</f>
        <v>ISLE_SESS0021_BLOCKD01_14_sprt1</v>
      </c>
      <c r="B611" s="1" t="s">
        <v>122</v>
      </c>
      <c r="C611" s="5">
        <v>0.0</v>
      </c>
      <c r="D611" s="5">
        <v>0.0</v>
      </c>
      <c r="E611" s="5">
        <v>1.0</v>
      </c>
      <c r="F611" s="5">
        <v>0.0</v>
      </c>
      <c r="G611" s="5">
        <v>0.0</v>
      </c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ht="12.75" customHeight="1">
      <c r="A612" s="2" t="str">
        <f>HYPERLINK("https://drive.google.com/file/d/1_dlVbT7fFOgXhIZ7bfeaSF7_2mP5GBcO/view", "ISLE_SESS0021_BLOCKD01_15_sprt1")</f>
        <v>ISLE_SESS0021_BLOCKD01_15_sprt1</v>
      </c>
      <c r="B612" s="1" t="s">
        <v>15</v>
      </c>
      <c r="C612" s="5">
        <v>0.0</v>
      </c>
      <c r="D612" s="5">
        <v>0.0</v>
      </c>
      <c r="E612" s="5">
        <v>1.0</v>
      </c>
      <c r="F612" s="5">
        <v>0.0</v>
      </c>
      <c r="G612" s="5">
        <v>0.0</v>
      </c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ht="12.75" customHeight="1">
      <c r="A613" s="2" t="str">
        <f>HYPERLINK("https://drive.google.com/file/d/1vtlEg_So1b37U7seN-__m2E6Tr7JL2LS/view", "ISLE_SESS0021_BLOCKD01_16_sprt1")</f>
        <v>ISLE_SESS0021_BLOCKD01_16_sprt1</v>
      </c>
      <c r="B613" s="1" t="s">
        <v>16</v>
      </c>
      <c r="C613" s="5">
        <v>0.0</v>
      </c>
      <c r="D613" s="5">
        <v>0.0</v>
      </c>
      <c r="E613" s="5">
        <v>0.0</v>
      </c>
      <c r="F613" s="5">
        <v>0.0</v>
      </c>
      <c r="G613" s="5">
        <v>1.0</v>
      </c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ht="12.75" customHeight="1">
      <c r="A614" s="2" t="str">
        <f>HYPERLINK("https://drive.google.com/file/d/1qIuaNOE8ZoKk-BX-aIy8bmM2bIIS7oFR/view", "ISLE_SESS0021_BLOCKD01_17_sprt1")</f>
        <v>ISLE_SESS0021_BLOCKD01_17_sprt1</v>
      </c>
      <c r="B614" s="1" t="s">
        <v>17</v>
      </c>
      <c r="C614" s="5">
        <v>0.0</v>
      </c>
      <c r="D614" s="5">
        <v>0.0</v>
      </c>
      <c r="E614" s="5">
        <v>1.0</v>
      </c>
      <c r="F614" s="5">
        <v>0.0</v>
      </c>
      <c r="G614" s="5">
        <v>1.0</v>
      </c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ht="12.75" customHeight="1">
      <c r="A615" s="2" t="str">
        <f>HYPERLINK("https://drive.google.com/file/d/1fMb1zD6FgPzrDuYgAdffhHQ0EaLdJPau/view", "ISLE_SESS0021_BLOCKD01_19_sprt1")</f>
        <v>ISLE_SESS0021_BLOCKD01_19_sprt1</v>
      </c>
      <c r="B615" s="1" t="s">
        <v>123</v>
      </c>
      <c r="C615" s="5">
        <v>0.0</v>
      </c>
      <c r="D615" s="5">
        <v>0.0</v>
      </c>
      <c r="E615" s="5">
        <v>0.0</v>
      </c>
      <c r="F615" s="5">
        <v>1.0</v>
      </c>
      <c r="G615" s="5">
        <v>0.0</v>
      </c>
      <c r="H615" s="5"/>
      <c r="I615" s="5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ht="12.75" customHeight="1">
      <c r="A616" s="2" t="str">
        <f>HYPERLINK("https://drive.google.com/file/d/1wBxpj_UWXDokrDzf-3E_FMgKGGL3GQ_3/view", "ISLE_SESS0021_BLOCKD01_20_sprt1")</f>
        <v>ISLE_SESS0021_BLOCKD01_20_sprt1</v>
      </c>
      <c r="B616" s="1" t="s">
        <v>18</v>
      </c>
      <c r="C616" s="5">
        <v>0.0</v>
      </c>
      <c r="D616" s="5">
        <v>0.0</v>
      </c>
      <c r="E616" s="5">
        <v>1.0</v>
      </c>
      <c r="F616" s="5">
        <v>0.0</v>
      </c>
      <c r="G616" s="5">
        <v>0.0</v>
      </c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ht="12.75" customHeight="1">
      <c r="A617" s="2" t="str">
        <f>HYPERLINK("https://drive.google.com/file/d/1zCxkeGJclWtzv9lxfml9F1HabA3W3JdR/view", "ISLE_SESS0021_BLOCKD01_21_sprt1")</f>
        <v>ISLE_SESS0021_BLOCKD01_21_sprt1</v>
      </c>
      <c r="B617" s="1" t="s">
        <v>19</v>
      </c>
      <c r="C617" s="5">
        <v>0.0</v>
      </c>
      <c r="D617" s="5">
        <v>0.0</v>
      </c>
      <c r="E617" s="5">
        <v>1.0</v>
      </c>
      <c r="F617" s="5">
        <v>0.0</v>
      </c>
      <c r="G617" s="5">
        <v>0.0</v>
      </c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ht="12.75" customHeight="1">
      <c r="A618" s="2" t="str">
        <f>HYPERLINK("https://drive.google.com/file/d/1cLOc-1MeZCOmtECMhz5OtDOWrqhXwhbV/view", "ISLE_SESS0021_BLOCKD01_22_sprt1")</f>
        <v>ISLE_SESS0021_BLOCKD01_22_sprt1</v>
      </c>
      <c r="B618" s="1" t="s">
        <v>150</v>
      </c>
      <c r="C618" s="5">
        <v>0.0</v>
      </c>
      <c r="D618" s="5">
        <v>0.0</v>
      </c>
      <c r="E618" s="5">
        <v>1.0</v>
      </c>
      <c r="F618" s="5">
        <v>0.0</v>
      </c>
      <c r="G618" s="5">
        <v>0.0</v>
      </c>
      <c r="H618" s="5"/>
      <c r="I618" s="5"/>
      <c r="J618" s="5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ht="12.75" customHeight="1">
      <c r="A619" s="2" t="str">
        <f>HYPERLINK("https://drive.google.com/file/d/1y9ErfdFck4VEMOsLHlJCUFlkurLb0S6o/view", "ISLE_SESS0021_BLOCKD01_23_sprt1")</f>
        <v>ISLE_SESS0021_BLOCKD01_23_sprt1</v>
      </c>
      <c r="B619" s="1" t="s">
        <v>20</v>
      </c>
      <c r="C619" s="5">
        <v>0.0</v>
      </c>
      <c r="D619" s="5">
        <v>0.0</v>
      </c>
      <c r="E619" s="5">
        <v>1.0</v>
      </c>
      <c r="F619" s="5">
        <v>0.0</v>
      </c>
      <c r="G619" s="5">
        <v>0.0</v>
      </c>
      <c r="H619" s="5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ht="12.75" customHeight="1">
      <c r="A620" s="2" t="str">
        <f>HYPERLINK("https://drive.google.com/file/d/1h2Z5SJXTGb6VmmXuzpGMcaeRI1g0ewvA/view", "ISLE_SESS0021_BLOCKD01_24_sprt1")</f>
        <v>ISLE_SESS0021_BLOCKD01_24_sprt1</v>
      </c>
      <c r="B620" s="1" t="s">
        <v>21</v>
      </c>
      <c r="C620" s="5">
        <v>0.0</v>
      </c>
      <c r="D620" s="5">
        <v>0.0</v>
      </c>
      <c r="E620" s="5">
        <v>1.0</v>
      </c>
      <c r="F620" s="5">
        <v>0.0</v>
      </c>
      <c r="G620" s="5">
        <v>1.0</v>
      </c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ht="12.75" customHeight="1">
      <c r="A621" s="2" t="str">
        <f>HYPERLINK("https://drive.google.com/file/d/1INQ0zPPUz-BTlZ-2XPSjixZ_eNCGVMQi/view", "ISLE_SESS0021_BLOCKD01_25_sprt1")</f>
        <v>ISLE_SESS0021_BLOCKD01_25_sprt1</v>
      </c>
      <c r="B621" s="1" t="s">
        <v>22</v>
      </c>
      <c r="C621" s="5">
        <v>0.0</v>
      </c>
      <c r="D621" s="5">
        <v>0.0</v>
      </c>
      <c r="E621" s="5">
        <v>1.0</v>
      </c>
      <c r="F621" s="5">
        <v>0.0</v>
      </c>
      <c r="G621" s="5">
        <v>1.0</v>
      </c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ht="12.75" customHeight="1">
      <c r="A622" s="2" t="str">
        <f>HYPERLINK("https://drive.google.com/file/d/1ifIkOmzdS_GHS-QZlzW4H0Dj3BNrW5-B/view", "ISLE_SESS0021_BLOCKD01_26_sprt1")</f>
        <v>ISLE_SESS0021_BLOCKD01_26_sprt1</v>
      </c>
      <c r="B622" s="1" t="s">
        <v>23</v>
      </c>
      <c r="C622" s="5">
        <v>0.0</v>
      </c>
      <c r="D622" s="5">
        <v>0.0</v>
      </c>
      <c r="E622" s="5">
        <v>1.0</v>
      </c>
      <c r="F622" s="5">
        <v>0.0</v>
      </c>
      <c r="G622" s="5">
        <v>0.0</v>
      </c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ht="12.75" customHeight="1">
      <c r="A623" s="2" t="str">
        <f>HYPERLINK("https://drive.google.com/file/d/1-UR9Xba1jlOWV1TQpIwGTLALJwfI8ln4/view", "ISLE_SESS0021_BLOCKD01_27_sprt1")</f>
        <v>ISLE_SESS0021_BLOCKD01_27_sprt1</v>
      </c>
      <c r="B623" s="1" t="s">
        <v>24</v>
      </c>
      <c r="C623" s="5">
        <v>0.0</v>
      </c>
      <c r="D623" s="5">
        <v>1.0</v>
      </c>
      <c r="E623" s="5">
        <v>0.0</v>
      </c>
      <c r="F623" s="5">
        <v>0.0</v>
      </c>
      <c r="G623" s="5">
        <v>1.0</v>
      </c>
      <c r="H623" s="5"/>
      <c r="I623" s="5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ht="12.75" customHeight="1">
      <c r="A624" s="2" t="str">
        <f>HYPERLINK("https://drive.google.com/file/d/1R7iQ20VMKeorsdq6Wi8gWb1vDQ_fHNM0/view", "ISLE_SESS0021_BLOCKD01_28_sprt1")</f>
        <v>ISLE_SESS0021_BLOCKD01_28_sprt1</v>
      </c>
      <c r="B624" s="1" t="s">
        <v>124</v>
      </c>
      <c r="C624" s="5">
        <v>0.0</v>
      </c>
      <c r="D624" s="5">
        <v>0.0</v>
      </c>
      <c r="E624" s="5">
        <v>1.0</v>
      </c>
      <c r="F624" s="5">
        <v>1.0</v>
      </c>
      <c r="G624" s="5">
        <v>1.0</v>
      </c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ht="12.75" customHeight="1">
      <c r="A625" s="2" t="str">
        <f>HYPERLINK("https://drive.google.com/file/d/1mmfY5XxdJWclSV3ybCICXYPO-vfIvbp6/view", "ISLE_SESS0021_BLOCKD01_29_sprt1")</f>
        <v>ISLE_SESS0021_BLOCKD01_29_sprt1</v>
      </c>
      <c r="B625" s="1" t="s">
        <v>25</v>
      </c>
      <c r="C625" s="5">
        <v>0.0</v>
      </c>
      <c r="D625" s="5">
        <v>0.0</v>
      </c>
      <c r="E625" s="5">
        <v>1.0</v>
      </c>
      <c r="F625" s="5">
        <v>0.0</v>
      </c>
      <c r="G625" s="5">
        <v>0.0</v>
      </c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ht="12.75" customHeight="1">
      <c r="A626" s="2" t="str">
        <f>HYPERLINK("https://drive.google.com/file/d/1Ila6YPaYp5udY3bR7XFe53ssepA0EYZ-/view", "ISLE_SESS0021_BLOCKD01_31_sprt1")</f>
        <v>ISLE_SESS0021_BLOCKD01_31_sprt1</v>
      </c>
      <c r="B626" s="1" t="s">
        <v>27</v>
      </c>
      <c r="C626" s="5">
        <v>1.0</v>
      </c>
      <c r="D626" s="5">
        <v>0.0</v>
      </c>
      <c r="E626" s="5">
        <v>0.0</v>
      </c>
      <c r="F626" s="5">
        <v>0.0</v>
      </c>
      <c r="G626" s="5">
        <v>1.0</v>
      </c>
      <c r="H626" s="5">
        <v>0.0</v>
      </c>
      <c r="I626" s="5">
        <v>0.0</v>
      </c>
      <c r="J626" s="5">
        <v>0.0</v>
      </c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ht="12.75" customHeight="1">
      <c r="A627" s="2" t="str">
        <f>HYPERLINK("https://drive.google.com/file/d/1n9ociC7y6-pa6UiuHkvJmMvXidGXBXHo/view", "ISLE_SESS0021_BLOCKD01_32_sprt1")</f>
        <v>ISLE_SESS0021_BLOCKD01_32_sprt1</v>
      </c>
      <c r="B627" s="1" t="s">
        <v>204</v>
      </c>
      <c r="C627" s="5">
        <v>0.0</v>
      </c>
      <c r="D627" s="5">
        <v>1.0</v>
      </c>
      <c r="E627" s="5">
        <v>0.0</v>
      </c>
      <c r="F627" s="5">
        <v>1.0</v>
      </c>
      <c r="G627" s="5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ht="12.75" customHeight="1">
      <c r="A628" s="2" t="str">
        <f>HYPERLINK("https://drive.google.com/file/d/1jJQ8fMUnwQBoq28rIN9LODsmxKxsHTmr/view", "ISLE_SESS0021_BLOCKD01_33_sprt1")</f>
        <v>ISLE_SESS0021_BLOCKD01_33_sprt1</v>
      </c>
      <c r="B628" s="1" t="s">
        <v>28</v>
      </c>
      <c r="C628" s="5">
        <v>0.0</v>
      </c>
      <c r="D628" s="5">
        <v>0.0</v>
      </c>
      <c r="E628" s="5">
        <v>0.0</v>
      </c>
      <c r="F628" s="5">
        <v>1.0</v>
      </c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ht="12.75" customHeight="1">
      <c r="A629" s="2" t="str">
        <f>HYPERLINK("https://drive.google.com/file/d/1S3foAtwLSuyFRs5vQpLPyapz6drY4_hV/view", "ISLE_SESS0021_BLOCKD01_35_sprt1")</f>
        <v>ISLE_SESS0021_BLOCKD01_35_sprt1</v>
      </c>
      <c r="B629" s="1" t="s">
        <v>30</v>
      </c>
      <c r="C629" s="5">
        <v>1.0</v>
      </c>
      <c r="D629" s="5">
        <v>0.0</v>
      </c>
      <c r="E629" s="5">
        <v>0.0</v>
      </c>
      <c r="F629" s="5">
        <v>1.0</v>
      </c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ht="12.75" customHeight="1">
      <c r="A630" s="2" t="str">
        <f>HYPERLINK("https://drive.google.com/file/d/10lPOKpCq0gpVrCBuLds74uwHVmq3t-LX/view", "ISLE_SESS0021_BLOCKD01_36_sprt1")</f>
        <v>ISLE_SESS0021_BLOCKD01_36_sprt1</v>
      </c>
      <c r="B630" s="1" t="s">
        <v>205</v>
      </c>
      <c r="C630" s="5">
        <v>0.0</v>
      </c>
      <c r="D630" s="5">
        <v>0.0</v>
      </c>
      <c r="E630" s="5">
        <v>0.0</v>
      </c>
      <c r="F630" s="5">
        <v>1.0</v>
      </c>
      <c r="G630" s="5">
        <v>0.0</v>
      </c>
      <c r="H630" s="5">
        <v>0.0</v>
      </c>
      <c r="I630" s="5">
        <v>1.0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ht="12.75" customHeight="1">
      <c r="A631" s="2" t="str">
        <f>HYPERLINK("https://drive.google.com/file/d/1IGaYXVIs7tPkMIOfMoncZLC8ZqJj4CSY/view", "ISLE_SESS0021_BLOCKD01_37_sprt1")</f>
        <v>ISLE_SESS0021_BLOCKD01_37_sprt1</v>
      </c>
      <c r="B631" s="1" t="s">
        <v>31</v>
      </c>
      <c r="C631" s="5">
        <v>0.0</v>
      </c>
      <c r="D631" s="5">
        <v>0.0</v>
      </c>
      <c r="E631" s="5">
        <v>1.0</v>
      </c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ht="12.75" customHeight="1">
      <c r="A632" s="2" t="str">
        <f>HYPERLINK("https://drive.google.com/file/d/1rhQJOsemAw2LRhNU42WMJY3eRSvJdejr/view", "ISLE_SESS0021_BLOCKD01_38_sprt1")</f>
        <v>ISLE_SESS0021_BLOCKD01_38_sprt1</v>
      </c>
      <c r="B632" s="1" t="s">
        <v>32</v>
      </c>
      <c r="C632" s="5">
        <v>1.0</v>
      </c>
      <c r="D632" s="5">
        <v>0.0</v>
      </c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ht="12.75" customHeight="1">
      <c r="A633" s="2" t="str">
        <f>HYPERLINK("https://drive.google.com/file/d/1xuBYqQJLEcqfceiuAUdPS-OL603F-ram/view", "ISLE_SESS0021_BLOCKD01_39_sprt1")</f>
        <v>ISLE_SESS0021_BLOCKD01_39_sprt1</v>
      </c>
      <c r="B633" s="1" t="s">
        <v>200</v>
      </c>
      <c r="C633" s="5">
        <v>1.0</v>
      </c>
      <c r="D633" s="5">
        <v>1.0</v>
      </c>
      <c r="E633" s="5">
        <v>0.0</v>
      </c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ht="12.75" customHeight="1">
      <c r="A634" s="2" t="str">
        <f>HYPERLINK("https://drive.google.com/file/d/1tmUhtnMISyysaNMbDSOs37YZ7vdrvV7y/view", "ISLE_SESS0021_BLOCKD01_40_sprt1")</f>
        <v>ISLE_SESS0021_BLOCKD01_40_sprt1</v>
      </c>
      <c r="B634" s="1" t="s">
        <v>33</v>
      </c>
      <c r="C634" s="5">
        <v>1.0</v>
      </c>
      <c r="D634" s="5">
        <v>0.0</v>
      </c>
      <c r="E634" s="5">
        <v>0.0</v>
      </c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ht="12.75" customHeight="1">
      <c r="A635" s="2" t="str">
        <f>HYPERLINK("https://drive.google.com/file/d/1QVuL5K8V1vGsGM_eMpSV4xXYDyvrP_sn/view", "ISLE_SESS0021_BLOCKD01_41_sprt1")</f>
        <v>ISLE_SESS0021_BLOCKD01_41_sprt1</v>
      </c>
      <c r="B635" s="1" t="s">
        <v>34</v>
      </c>
      <c r="C635" s="5">
        <v>0.0</v>
      </c>
      <c r="D635" s="5">
        <v>0.0</v>
      </c>
      <c r="E635" s="5">
        <v>1.0</v>
      </c>
      <c r="F635" s="5">
        <v>0.0</v>
      </c>
      <c r="G635" s="5">
        <v>0.0</v>
      </c>
      <c r="H635" s="5">
        <v>1.0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ht="12.75" customHeight="1">
      <c r="A636" s="2" t="str">
        <f>HYPERLINK("https://drive.google.com/file/d/1EJEL8qMlxjXIGEklByjOPwOSx0esvImO/view", "ISLE_SESS0021_BLOCKD01_42_sprt1")</f>
        <v>ISLE_SESS0021_BLOCKD01_42_sprt1</v>
      </c>
      <c r="B636" s="1" t="s">
        <v>189</v>
      </c>
      <c r="C636" s="5">
        <v>1.0</v>
      </c>
      <c r="D636" s="5">
        <v>0.0</v>
      </c>
      <c r="E636" s="5">
        <v>1.0</v>
      </c>
      <c r="F636" s="5">
        <v>0.0</v>
      </c>
      <c r="G636" s="5">
        <v>0.0</v>
      </c>
      <c r="H636" s="5">
        <v>1.0</v>
      </c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ht="12.75" customHeight="1">
      <c r="A637" s="2" t="str">
        <f>HYPERLINK("https://drive.google.com/file/d/1pg5Yhs9nqSxkBx7sPAVFeyQJpwx3DQmg/view", "ISLE_SESS0021_BLOCKD01_43_sprt1")</f>
        <v>ISLE_SESS0021_BLOCKD01_43_sprt1</v>
      </c>
      <c r="B637" s="1" t="s">
        <v>35</v>
      </c>
      <c r="C637" s="5">
        <v>0.0</v>
      </c>
      <c r="D637" s="5">
        <v>0.0</v>
      </c>
      <c r="E637" s="5">
        <v>1.0</v>
      </c>
      <c r="F637" s="5">
        <v>0.0</v>
      </c>
      <c r="G637" s="5">
        <v>0.0</v>
      </c>
      <c r="H637" s="5">
        <v>1.0</v>
      </c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ht="12.75" customHeight="1">
      <c r="A638" s="2" t="str">
        <f>HYPERLINK("https://drive.google.com/file/d/1yfZOOa0RLyRRFSwlzcKyypvsz0xPHdPs/view", "ISLE_SESS0021_BLOCKD01_44_sprt1")</f>
        <v>ISLE_SESS0021_BLOCKD01_44_sprt1</v>
      </c>
      <c r="B638" s="1" t="s">
        <v>36</v>
      </c>
      <c r="C638" s="5">
        <v>1.0</v>
      </c>
      <c r="D638" s="5">
        <v>0.0</v>
      </c>
      <c r="E638" s="5">
        <v>1.0</v>
      </c>
      <c r="F638" s="5">
        <v>0.0</v>
      </c>
      <c r="G638" s="5">
        <v>0.0</v>
      </c>
      <c r="H638" s="5">
        <v>0.0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ht="12.75" customHeight="1">
      <c r="A639" s="2" t="str">
        <f>HYPERLINK("https://drive.google.com/file/d/1NRG6pm8K-ybjLT_yK_QAHAH8cGL5CsrG/view", "ISLE_SESS0021_BLOCKD01_45_sprt1")</f>
        <v>ISLE_SESS0021_BLOCKD01_45_sprt1</v>
      </c>
      <c r="B639" s="1" t="s">
        <v>125</v>
      </c>
      <c r="C639" s="5">
        <v>1.0</v>
      </c>
      <c r="D639" s="5">
        <v>0.0</v>
      </c>
      <c r="E639" s="5">
        <v>1.0</v>
      </c>
      <c r="F639" s="5">
        <v>0.0</v>
      </c>
      <c r="G639" s="5">
        <v>0.0</v>
      </c>
      <c r="H639" s="5">
        <v>1.0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ht="12.75" customHeight="1">
      <c r="A640" s="2" t="str">
        <f>HYPERLINK("https://drive.google.com/file/d/1THOcfIahahNq5clRvk2c4Vyy04y8DEsv/view", "ISLE_SESS0021_BLOCKD01_47_sprt1")</f>
        <v>ISLE_SESS0021_BLOCKD01_47_sprt1</v>
      </c>
      <c r="B640" s="1" t="s">
        <v>206</v>
      </c>
      <c r="C640" s="5">
        <v>1.0</v>
      </c>
      <c r="D640" s="5">
        <v>0.0</v>
      </c>
      <c r="E640" s="5">
        <v>1.0</v>
      </c>
      <c r="F640" s="5">
        <v>1.0</v>
      </c>
      <c r="G640" s="5">
        <v>0.0</v>
      </c>
      <c r="H640" s="5">
        <v>1.0</v>
      </c>
      <c r="I640" s="5">
        <v>0.0</v>
      </c>
      <c r="J640" s="5">
        <v>0.0</v>
      </c>
      <c r="K640" s="5">
        <v>0.0</v>
      </c>
      <c r="L640" s="5"/>
      <c r="M640" s="5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ht="12.75" customHeight="1">
      <c r="A641" s="2" t="str">
        <f>HYPERLINK("https://drive.google.com/file/d/1AW4uMnilvcbQWoWe3MWJDqdp5cGR3Gqr/view", "ISLE_SESS0021_BLOCKD01_48_sprt1")</f>
        <v>ISLE_SESS0021_BLOCKD01_48_sprt1</v>
      </c>
      <c r="B641" s="1" t="s">
        <v>38</v>
      </c>
      <c r="C641" s="5">
        <v>0.0</v>
      </c>
      <c r="D641" s="5">
        <v>0.0</v>
      </c>
      <c r="E641" s="5">
        <v>1.0</v>
      </c>
      <c r="F641" s="5">
        <v>0.0</v>
      </c>
      <c r="G641" s="5">
        <v>0.0</v>
      </c>
      <c r="H641" s="5">
        <v>1.0</v>
      </c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ht="12.75" customHeight="1">
      <c r="A642" s="2" t="str">
        <f>HYPERLINK("https://drive.google.com/file/d/1NJralLkD3A0oeQsg-rhU4HaxRSa1EMzi/view", "ISLE_SESS0021_BLOCKD01_49_sprt1")</f>
        <v>ISLE_SESS0021_BLOCKD01_49_sprt1</v>
      </c>
      <c r="B642" s="1" t="s">
        <v>127</v>
      </c>
      <c r="C642" s="5">
        <v>1.0</v>
      </c>
      <c r="D642" s="5">
        <v>0.0</v>
      </c>
      <c r="E642" s="5">
        <v>0.0</v>
      </c>
      <c r="F642" s="5">
        <v>1.0</v>
      </c>
      <c r="G642" s="5">
        <v>0.0</v>
      </c>
      <c r="H642" s="5">
        <v>0.0</v>
      </c>
      <c r="I642" s="5">
        <v>1.0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ht="12.75" customHeight="1">
      <c r="A643" s="2" t="str">
        <f>HYPERLINK("https://drive.google.com/file/d/1Z4uusgHCeL6K1kqqkuQBrP5zXoftY5zp/view", "ISLE_SESS0021_BLOCKD01_50_sprt1")</f>
        <v>ISLE_SESS0021_BLOCKD01_50_sprt1</v>
      </c>
      <c r="B643" s="1" t="s">
        <v>39</v>
      </c>
      <c r="C643" s="5">
        <v>0.0</v>
      </c>
      <c r="D643" s="5">
        <v>0.0</v>
      </c>
      <c r="E643" s="5">
        <v>1.0</v>
      </c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ht="12.75" customHeight="1">
      <c r="A644" s="2" t="str">
        <f>HYPERLINK("https://drive.google.com/file/d/1qhI2vbRP8VTyKZ_XB_h4WyMMpSunkEQr/view", "ISLE_SESS0021_BLOCKD01_51_sprt1")</f>
        <v>ISLE_SESS0021_BLOCKD01_51_sprt1</v>
      </c>
      <c r="B644" s="1" t="s">
        <v>40</v>
      </c>
      <c r="C644" s="5">
        <v>1.0</v>
      </c>
      <c r="D644" s="5">
        <v>1.0</v>
      </c>
      <c r="E644" s="5">
        <v>0.0</v>
      </c>
      <c r="F644" s="5">
        <v>1.0</v>
      </c>
      <c r="G644" s="5">
        <v>0.0</v>
      </c>
      <c r="H644" s="5">
        <v>0.0</v>
      </c>
      <c r="I644" s="5">
        <v>1.0</v>
      </c>
      <c r="J644" s="5">
        <v>0.0</v>
      </c>
      <c r="K644" s="5">
        <v>1.0</v>
      </c>
      <c r="L644" s="5">
        <v>0.0</v>
      </c>
      <c r="M644" s="5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ht="12.75" customHeight="1">
      <c r="A645" s="2" t="str">
        <f>HYPERLINK("https://drive.google.com/file/d/1X79e8VHUgKlFUi-UV0zmDO67xmDvSEnN/view", "ISLE_SESS0021_BLOCKD01_52_sprt1")</f>
        <v>ISLE_SESS0021_BLOCKD01_52_sprt1</v>
      </c>
      <c r="B645" s="1" t="s">
        <v>41</v>
      </c>
      <c r="C645" s="5">
        <v>0.0</v>
      </c>
      <c r="D645" s="5">
        <v>1.0</v>
      </c>
      <c r="E645" s="5">
        <v>1.0</v>
      </c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ht="12.75" customHeight="1">
      <c r="A646" s="2" t="str">
        <f>HYPERLINK("https://drive.google.com/file/d/1aGXDRjK-_YqOFANnSypZ3rh8RGDjQT0Q/view", "ISLE_SESS0021_BLOCKD01_54_sprt1")</f>
        <v>ISLE_SESS0021_BLOCKD01_54_sprt1</v>
      </c>
      <c r="B646" s="1" t="s">
        <v>128</v>
      </c>
      <c r="C646" s="5">
        <v>0.0</v>
      </c>
      <c r="D646" s="5">
        <v>1.0</v>
      </c>
      <c r="E646" s="5">
        <v>0.0</v>
      </c>
      <c r="F646" s="5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ht="12.75" customHeight="1">
      <c r="A647" s="2" t="str">
        <f>HYPERLINK("https://drive.google.com/file/d/1AhLl3_EPio2IOyBZTM505iH3qN1HwFfb/view", "ISLE_SESS0021_BLOCKD01_55_sprt1")</f>
        <v>ISLE_SESS0021_BLOCKD01_55_sprt1</v>
      </c>
      <c r="B647" s="1" t="s">
        <v>129</v>
      </c>
      <c r="C647" s="5">
        <v>1.0</v>
      </c>
      <c r="D647" s="5">
        <v>0.0</v>
      </c>
      <c r="E647" s="5">
        <v>1.0</v>
      </c>
      <c r="F647" s="5">
        <v>1.0</v>
      </c>
      <c r="G647" s="5">
        <v>0.0</v>
      </c>
      <c r="H647" s="5">
        <v>1.0</v>
      </c>
      <c r="I647" s="5">
        <v>0.0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ht="12.75" customHeight="1">
      <c r="A648" s="2" t="str">
        <f>HYPERLINK("https://drive.google.com/file/d/1g-00yvQCKqPtBGflbDKTBetzI2eeWriF/view", "ISLE_SESS0021_BLOCKD01_56_sprt1")</f>
        <v>ISLE_SESS0021_BLOCKD01_56_sprt1</v>
      </c>
      <c r="B648" s="1" t="s">
        <v>42</v>
      </c>
      <c r="C648" s="5">
        <v>1.0</v>
      </c>
      <c r="D648" s="5">
        <v>0.0</v>
      </c>
      <c r="E648" s="5">
        <v>0.0</v>
      </c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ht="12.75" customHeight="1">
      <c r="A649" s="2" t="str">
        <f>HYPERLINK("https://drive.google.com/file/d/1fiIY5thTei6DGZuwXK8-Q7sn8Ynq6i0M/view", "ISLE_SESS0021_BLOCKD01_58_sprt1")</f>
        <v>ISLE_SESS0021_BLOCKD01_58_sprt1</v>
      </c>
      <c r="B649" s="1" t="s">
        <v>43</v>
      </c>
      <c r="C649" s="5">
        <v>1.0</v>
      </c>
      <c r="D649" s="5">
        <v>1.0</v>
      </c>
      <c r="E649" s="5">
        <v>0.0</v>
      </c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ht="12.75" customHeight="1">
      <c r="A650" s="2" t="str">
        <f>HYPERLINK("https://drive.google.com/file/d/1UDBlb5XA3Q-ntjjqE97lOzIfDLEm4PjQ/view", "ISLE_SESS0021_BLOCKD01_61_sprt1")</f>
        <v>ISLE_SESS0021_BLOCKD01_61_sprt1</v>
      </c>
      <c r="B650" s="1" t="s">
        <v>46</v>
      </c>
      <c r="C650" s="5">
        <v>0.0</v>
      </c>
      <c r="D650" s="5">
        <v>1.0</v>
      </c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ht="12.75" customHeight="1">
      <c r="A651" s="2" t="str">
        <f>HYPERLINK("https://drive.google.com/file/d/1zBzoxpoZ472jwUQHULed_Dzrb6hzCxCD/view", "ISLE_SESS0021_BLOCKD01_62_sprt1")</f>
        <v>ISLE_SESS0021_BLOCKD01_62_sprt1</v>
      </c>
      <c r="B651" s="1" t="s">
        <v>47</v>
      </c>
      <c r="C651" s="5">
        <v>1.0</v>
      </c>
      <c r="D651" s="5">
        <v>0.0</v>
      </c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ht="12.75" customHeight="1">
      <c r="A652" s="2" t="str">
        <f>HYPERLINK("https://drive.google.com/file/d/1eDn-clMlh0egBBkqTPDDGF3dotDM1EyV/view", "ISLE_SESS0021_BLOCKD01_63_sprt1")</f>
        <v>ISLE_SESS0021_BLOCKD01_63_sprt1</v>
      </c>
      <c r="B652" s="1" t="s">
        <v>48</v>
      </c>
      <c r="C652" s="5">
        <v>0.0</v>
      </c>
      <c r="D652" s="5">
        <v>1.0</v>
      </c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ht="12.75" customHeight="1">
      <c r="A653" s="2" t="str">
        <f>HYPERLINK("https://drive.google.com/file/d/1eWGttkcFEIQ5Dz7iz71QDs3x-vkLkQtV/view", "ISLE_SESS0021_BLOCKD01_64_sprt1")</f>
        <v>ISLE_SESS0021_BLOCKD01_64_sprt1</v>
      </c>
      <c r="B653" s="1" t="s">
        <v>49</v>
      </c>
      <c r="C653" s="5">
        <v>0.0</v>
      </c>
      <c r="D653" s="5">
        <v>1.0</v>
      </c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ht="12.75" customHeight="1">
      <c r="A654" s="2" t="str">
        <f>HYPERLINK("https://drive.google.com/file/d/1P3c9kYSvtpsnN2z565lFlzHl33u9c-vh/view", "ISLE_SESS0021_BLOCKD01_65_sprt1")</f>
        <v>ISLE_SESS0021_BLOCKD01_65_sprt1</v>
      </c>
      <c r="B654" s="1" t="s">
        <v>50</v>
      </c>
      <c r="C654" s="5">
        <v>1.0</v>
      </c>
      <c r="D654" s="5">
        <v>0.0</v>
      </c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ht="12.75" customHeight="1">
      <c r="A655" s="2" t="str">
        <f>HYPERLINK("https://drive.google.com/file/d/1hKsk0WdyBv6WRb4MtIex65jd-XY3L6w-/view", "ISLE_SESS0021_BLOCKD01_66_sprt1")</f>
        <v>ISLE_SESS0021_BLOCKD01_66_sprt1</v>
      </c>
      <c r="B655" s="1" t="s">
        <v>51</v>
      </c>
      <c r="C655" s="5">
        <v>1.0</v>
      </c>
      <c r="D655" s="5">
        <v>0.0</v>
      </c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ht="12.75" customHeight="1">
      <c r="A656" s="2" t="str">
        <f>HYPERLINK("https://drive.google.com/file/d/1fFgZvPCiZy3jgdBrgIO3_lEp8zqVQqwX/view", "ISLE_SESS0021_BLOCKD01_67_sprt1")</f>
        <v>ISLE_SESS0021_BLOCKD01_67_sprt1</v>
      </c>
      <c r="B656" s="1" t="s">
        <v>52</v>
      </c>
      <c r="C656" s="5">
        <v>0.0</v>
      </c>
      <c r="D656" s="5">
        <v>1.0</v>
      </c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ht="12.75" customHeight="1">
      <c r="A657" s="2" t="str">
        <f>HYPERLINK("https://drive.google.com/file/d/1sW3rJHEJEdY6eX7Cia5F88dcWZgJ5365/view", "ISLE_SESS0021_BLOCKD01_68_sprt1")</f>
        <v>ISLE_SESS0021_BLOCKD01_68_sprt1</v>
      </c>
      <c r="B657" s="1" t="s">
        <v>53</v>
      </c>
      <c r="C657" s="5">
        <v>1.0</v>
      </c>
      <c r="D657" s="5">
        <v>0.0</v>
      </c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ht="12.75" customHeight="1">
      <c r="A658" s="2" t="str">
        <f>HYPERLINK("https://drive.google.com/file/d/11w6dvygvBl4tZBkYkVhugjkC7xOOBF0G/view", "ISLE_SESS0021_BLOCKD01_69_sprt1")</f>
        <v>ISLE_SESS0021_BLOCKD01_69_sprt1</v>
      </c>
      <c r="B658" s="1" t="s">
        <v>54</v>
      </c>
      <c r="C658" s="5">
        <v>0.0</v>
      </c>
      <c r="D658" s="5">
        <v>1.0</v>
      </c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ht="12.75" customHeight="1">
      <c r="A659" s="2" t="str">
        <f>HYPERLINK("https://drive.google.com/file/d/15NM-oA8mFsqTNrwlzsv5uzyAUNIRxgNx/view", "ISLE_SESS0021_BLOCKD01_70_sprt1")</f>
        <v>ISLE_SESS0021_BLOCKD01_70_sprt1</v>
      </c>
      <c r="B659" s="1" t="s">
        <v>55</v>
      </c>
      <c r="C659" s="5">
        <v>0.0</v>
      </c>
      <c r="D659" s="5">
        <v>1.0</v>
      </c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ht="12.75" customHeight="1">
      <c r="A660" s="2" t="str">
        <f>HYPERLINK("https://drive.google.com/file/d/16MQheR7mf-EZLw72dSR_OuwfOUSkSJgG/view", "ISLE_SESS0021_BLOCKD01_71_sprt1")</f>
        <v>ISLE_SESS0021_BLOCKD01_71_sprt1</v>
      </c>
      <c r="B660" s="1" t="s">
        <v>56</v>
      </c>
      <c r="C660" s="5">
        <v>0.0</v>
      </c>
      <c r="D660" s="5">
        <v>1.0</v>
      </c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ht="12.75" customHeight="1">
      <c r="A661" s="2" t="str">
        <f>HYPERLINK("https://drive.google.com/file/d/1O1Vvh3mZJS0Ph--S0IA4fU_O3ZaOgNPk/view", "ISLE_SESS0021_BLOCKD01_72_sprt1")</f>
        <v>ISLE_SESS0021_BLOCKD01_72_sprt1</v>
      </c>
      <c r="B661" s="1" t="s">
        <v>57</v>
      </c>
      <c r="C661" s="5">
        <v>0.0</v>
      </c>
      <c r="D661" s="5">
        <v>1.0</v>
      </c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ht="12.75" customHeight="1">
      <c r="A662" s="2" t="str">
        <f>HYPERLINK("https://drive.google.com/file/d/1G_N9hPmHyF_eDCISuAdboIV-FRPw09lZ/view", "ISLE_SESS0021_BLOCKD01_73_sprt1")</f>
        <v>ISLE_SESS0021_BLOCKD01_73_sprt1</v>
      </c>
      <c r="B662" s="1" t="s">
        <v>58</v>
      </c>
      <c r="C662" s="5">
        <v>0.0</v>
      </c>
      <c r="D662" s="5">
        <v>1.0</v>
      </c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ht="12.75" customHeight="1">
      <c r="A663" s="2" t="str">
        <f>HYPERLINK("https://drive.google.com/file/d/13rYmSPfstHszsXolTtKz1udCa00ErWwJ/view", "ISLE_SESS0021_BLOCKD01_74_sprt1")</f>
        <v>ISLE_SESS0021_BLOCKD01_74_sprt1</v>
      </c>
      <c r="B663" s="1" t="s">
        <v>59</v>
      </c>
      <c r="C663" s="5">
        <v>0.0</v>
      </c>
      <c r="D663" s="5">
        <v>1.0</v>
      </c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ht="12.75" customHeight="1">
      <c r="A664" s="2" t="str">
        <f>HYPERLINK("https://drive.google.com/file/d/1C-CUdWFWn0Orf4Bf9cGD2yDJqHWim94N/view", "ISLE_SESS0021_BLOCKD01_75_sprt1")</f>
        <v>ISLE_SESS0021_BLOCKD01_75_sprt1</v>
      </c>
      <c r="B664" s="1" t="s">
        <v>60</v>
      </c>
      <c r="C664" s="5">
        <v>1.0</v>
      </c>
      <c r="D664" s="5">
        <v>0.0</v>
      </c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ht="12.75" customHeight="1">
      <c r="A665" s="2" t="str">
        <f>HYPERLINK("https://drive.google.com/file/d/1Pe5FcO8DKz0SDGY6J8PdfhPU2aSIRshd/view", "ISLE_SESS0021_BLOCKD01_76_sprt1")</f>
        <v>ISLE_SESS0021_BLOCKD01_76_sprt1</v>
      </c>
      <c r="B665" s="1" t="s">
        <v>61</v>
      </c>
      <c r="C665" s="5">
        <v>0.0</v>
      </c>
      <c r="D665" s="5">
        <v>1.0</v>
      </c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ht="12.75" customHeight="1">
      <c r="A666" s="2" t="str">
        <f>HYPERLINK("https://drive.google.com/file/d/1RF4QTloQdQHcvvHSdcANik3PknoR1XZT/view", "ISLE_SESS0021_BLOCKD01_77_sprt1")</f>
        <v>ISLE_SESS0021_BLOCKD01_77_sprt1</v>
      </c>
      <c r="B666" s="1" t="s">
        <v>62</v>
      </c>
      <c r="C666" s="5">
        <v>0.0</v>
      </c>
      <c r="D666" s="5">
        <v>1.0</v>
      </c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ht="12.75" customHeight="1">
      <c r="A667" s="2" t="str">
        <f>HYPERLINK("https://drive.google.com/file/d/1HKN0Dy_BKnGzPXyfyBQzRALdvDzJw6wB/view", "ISLE_SESS0021_BLOCKD01_78_sprt1")</f>
        <v>ISLE_SESS0021_BLOCKD01_78_sprt1</v>
      </c>
      <c r="B667" s="1" t="s">
        <v>63</v>
      </c>
      <c r="C667" s="5">
        <v>0.0</v>
      </c>
      <c r="D667" s="5">
        <v>0.0</v>
      </c>
      <c r="E667" s="5">
        <v>1.0</v>
      </c>
      <c r="F667" s="5">
        <v>0.0</v>
      </c>
      <c r="G667" s="5">
        <v>1.0</v>
      </c>
      <c r="H667" s="5">
        <v>0.0</v>
      </c>
      <c r="I667" s="5">
        <v>1.0</v>
      </c>
      <c r="J667" s="5">
        <v>0.0</v>
      </c>
      <c r="K667" s="5">
        <v>0.0</v>
      </c>
      <c r="L667" s="5">
        <v>0.0</v>
      </c>
      <c r="M667" s="5">
        <v>0.0</v>
      </c>
      <c r="N667" s="5"/>
      <c r="O667" s="5"/>
      <c r="P667" s="5"/>
      <c r="Q667" s="5"/>
      <c r="R667" s="5"/>
      <c r="S667" s="5"/>
      <c r="T667" s="3"/>
      <c r="U667" s="3"/>
      <c r="V667" s="3"/>
      <c r="W667" s="3"/>
      <c r="X667" s="3"/>
    </row>
    <row r="668" ht="12.75" customHeight="1">
      <c r="A668" s="2" t="str">
        <f>HYPERLINK("https://drive.google.com/file/d/1JvlFDIYI1-y8kDu9VmQqwEEpOFDtFL2C/view", "ISLE_SESS0021_BLOCKD01_79_sprt1")</f>
        <v>ISLE_SESS0021_BLOCKD01_79_sprt1</v>
      </c>
      <c r="B668" s="1" t="s">
        <v>131</v>
      </c>
      <c r="C668" s="5">
        <v>0.0</v>
      </c>
      <c r="D668" s="5">
        <v>0.0</v>
      </c>
      <c r="E668" s="5">
        <v>1.0</v>
      </c>
      <c r="F668" s="5">
        <v>0.0</v>
      </c>
      <c r="G668" s="5">
        <v>1.0</v>
      </c>
      <c r="H668" s="5">
        <v>0.0</v>
      </c>
      <c r="I668" s="5">
        <v>1.0</v>
      </c>
      <c r="J668" s="5">
        <v>1.0</v>
      </c>
      <c r="K668" s="5">
        <v>1.0</v>
      </c>
      <c r="L668" s="5">
        <v>0.0</v>
      </c>
      <c r="M668" s="5">
        <v>0.0</v>
      </c>
      <c r="N668" s="5">
        <v>0.0</v>
      </c>
      <c r="O668" s="5">
        <v>0.0</v>
      </c>
      <c r="P668" s="5"/>
      <c r="Q668" s="5"/>
      <c r="R668" s="5"/>
      <c r="S668" s="5"/>
      <c r="T668" s="3"/>
      <c r="U668" s="3"/>
      <c r="V668" s="3"/>
      <c r="W668" s="3"/>
      <c r="X668" s="3"/>
    </row>
    <row r="669" ht="12.75" customHeight="1">
      <c r="A669" s="2" t="str">
        <f>HYPERLINK("https://drive.google.com/file/d/1_fgC74Oev9OOgS6xhfRAn_zdJFH_ilwz/view", "ISLE_SESS0021_BLOCKD01_80_sprt1")</f>
        <v>ISLE_SESS0021_BLOCKD01_80_sprt1</v>
      </c>
      <c r="B669" s="1" t="s">
        <v>132</v>
      </c>
      <c r="C669" s="5">
        <v>0.0</v>
      </c>
      <c r="D669" s="5">
        <v>0.0</v>
      </c>
      <c r="E669" s="5">
        <v>0.0</v>
      </c>
      <c r="F669" s="5">
        <v>1.0</v>
      </c>
      <c r="G669" s="5">
        <v>1.0</v>
      </c>
      <c r="H669" s="5">
        <v>0.0</v>
      </c>
      <c r="I669" s="5">
        <v>0.0</v>
      </c>
      <c r="J669" s="5">
        <v>0.0</v>
      </c>
      <c r="K669" s="5">
        <v>1.0</v>
      </c>
      <c r="L669" s="5">
        <v>0.0</v>
      </c>
      <c r="M669" s="5"/>
      <c r="N669" s="5"/>
      <c r="O669" s="5"/>
      <c r="P669" s="3"/>
      <c r="Q669" s="3"/>
      <c r="R669" s="3"/>
      <c r="S669" s="3"/>
      <c r="T669" s="3"/>
      <c r="U669" s="3"/>
      <c r="V669" s="3"/>
      <c r="W669" s="3"/>
      <c r="X669" s="3"/>
    </row>
    <row r="670" ht="12.75" customHeight="1">
      <c r="A670" s="2" t="str">
        <f>HYPERLINK("https://drive.google.com/file/d/1AWuUlndcDrn19pVhUmTgoWcFJuvuXh7D/view", "ISLE_SESS0021_BLOCKE_02_sprt1")</f>
        <v>ISLE_SESS0021_BLOCKE_02_sprt1</v>
      </c>
      <c r="B670" s="1" t="s">
        <v>65</v>
      </c>
      <c r="C670" s="5">
        <v>0.0</v>
      </c>
      <c r="D670" s="5">
        <v>1.0</v>
      </c>
      <c r="E670" s="5">
        <v>0.0</v>
      </c>
      <c r="F670" s="5">
        <v>1.0</v>
      </c>
      <c r="G670" s="5">
        <v>0.0</v>
      </c>
      <c r="H670" s="5">
        <v>0.0</v>
      </c>
      <c r="I670" s="5">
        <v>1.0</v>
      </c>
      <c r="J670" s="5">
        <v>1.0</v>
      </c>
      <c r="K670" s="5"/>
      <c r="L670" s="5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ht="12.75" customHeight="1">
      <c r="A671" s="2" t="str">
        <f>HYPERLINK("https://drive.google.com/file/d/1WVkYRRahwXFik8_fJewHdslSo6fyaOAP/view", "ISLE_SESS0021_BLOCKE_04_sprt1")</f>
        <v>ISLE_SESS0021_BLOCKE_04_sprt1</v>
      </c>
      <c r="B671" s="1" t="s">
        <v>67</v>
      </c>
      <c r="C671" s="5">
        <v>0.0</v>
      </c>
      <c r="D671" s="5">
        <v>0.0</v>
      </c>
      <c r="E671" s="5">
        <v>0.0</v>
      </c>
      <c r="F671" s="5">
        <v>1.0</v>
      </c>
      <c r="G671" s="5">
        <v>0.0</v>
      </c>
      <c r="H671" s="5">
        <v>0.0</v>
      </c>
      <c r="I671" s="5">
        <v>0.0</v>
      </c>
      <c r="J671" s="5"/>
      <c r="K671" s="5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ht="12.75" customHeight="1">
      <c r="A672" s="2" t="str">
        <f>HYPERLINK("https://drive.google.com/file/d/1G73SLLTF9w_z-6nrDwm-6-sUkM-Oy1L3/view", "ISLE_SESS0021_BLOCKE_05_sprt1")</f>
        <v>ISLE_SESS0021_BLOCKE_05_sprt1</v>
      </c>
      <c r="B672" s="1" t="s">
        <v>68</v>
      </c>
      <c r="C672" s="5">
        <v>0.0</v>
      </c>
      <c r="D672" s="5">
        <v>0.0</v>
      </c>
      <c r="E672" s="5">
        <v>0.0</v>
      </c>
      <c r="F672" s="5">
        <v>1.0</v>
      </c>
      <c r="G672" s="5">
        <v>0.0</v>
      </c>
      <c r="H672" s="5">
        <v>0.0</v>
      </c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ht="12.75" customHeight="1">
      <c r="A673" s="2" t="str">
        <f>HYPERLINK("https://drive.google.com/file/d/1JfVvQLkmiFZvOoPKVS9L7QIlNMJMuY9S/view", "ISLE_SESS0021_BLOCKE_06_sprt1")</f>
        <v>ISLE_SESS0021_BLOCKE_06_sprt1</v>
      </c>
      <c r="B673" s="1" t="s">
        <v>69</v>
      </c>
      <c r="C673" s="5">
        <v>0.0</v>
      </c>
      <c r="D673" s="5">
        <v>0.0</v>
      </c>
      <c r="E673" s="5">
        <v>1.0</v>
      </c>
      <c r="F673" s="5">
        <v>0.0</v>
      </c>
      <c r="G673" s="5">
        <v>0.0</v>
      </c>
      <c r="H673" s="5">
        <v>1.0</v>
      </c>
      <c r="I673" s="5"/>
      <c r="J673" s="5"/>
      <c r="K673" s="5"/>
      <c r="L673" s="5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ht="12.75" customHeight="1">
      <c r="A674" s="2" t="str">
        <f>HYPERLINK("https://drive.google.com/file/d/1M_2xI5IO2mj5A81wxwIGq_4rtKikJyP7/view", "ISLE_SESS0021_BLOCKE_07_sprt1")</f>
        <v>ISLE_SESS0021_BLOCKE_07_sprt1</v>
      </c>
      <c r="B674" s="1" t="s">
        <v>207</v>
      </c>
      <c r="C674" s="5">
        <v>0.0</v>
      </c>
      <c r="D674" s="5">
        <v>1.0</v>
      </c>
      <c r="E674" s="5">
        <v>0.0</v>
      </c>
      <c r="F674" s="5">
        <v>1.0</v>
      </c>
      <c r="G674" s="5">
        <v>0.0</v>
      </c>
      <c r="H674" s="5">
        <v>0.0</v>
      </c>
      <c r="I674" s="5">
        <v>0.0</v>
      </c>
      <c r="J674" s="5"/>
      <c r="K674" s="5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ht="12.75" customHeight="1">
      <c r="A675" s="2" t="str">
        <f>HYPERLINK("https://drive.google.com/file/d/1I8W24DsDnoXnhPIyjmzyM5FcIB-MMdbP/view", "ISLE_SESS0021_BLOCKE_08_sprt1")</f>
        <v>ISLE_SESS0021_BLOCKE_08_sprt1</v>
      </c>
      <c r="B675" s="1" t="s">
        <v>70</v>
      </c>
      <c r="C675" s="5">
        <v>1.0</v>
      </c>
      <c r="D675" s="5">
        <v>0.0</v>
      </c>
      <c r="E675" s="5">
        <v>0.0</v>
      </c>
      <c r="F675" s="5">
        <v>0.0</v>
      </c>
      <c r="G675" s="5">
        <v>0.0</v>
      </c>
      <c r="H675" s="5">
        <v>0.0</v>
      </c>
      <c r="I675" s="5">
        <v>0.0</v>
      </c>
      <c r="J675" s="5"/>
      <c r="K675" s="5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ht="12.75" customHeight="1">
      <c r="A676" s="2" t="str">
        <f>HYPERLINK("https://drive.google.com/file/d/1S9E0fA_xnkwAOAhDEzqSpVSQuNxheZTL/view", "ISLE_SESS0021_BLOCKE_11_sprt1")</f>
        <v>ISLE_SESS0021_BLOCKE_11_sprt1</v>
      </c>
      <c r="B676" s="1" t="s">
        <v>134</v>
      </c>
      <c r="C676" s="5">
        <v>0.0</v>
      </c>
      <c r="D676" s="5">
        <v>1.0</v>
      </c>
      <c r="E676" s="5">
        <v>0.0</v>
      </c>
      <c r="F676" s="5">
        <v>0.0</v>
      </c>
      <c r="G676" s="5">
        <v>0.0</v>
      </c>
      <c r="H676" s="5">
        <v>0.0</v>
      </c>
      <c r="I676" s="5">
        <v>0.0</v>
      </c>
      <c r="J676" s="5">
        <v>0.0</v>
      </c>
      <c r="K676" s="5">
        <v>0.0</v>
      </c>
      <c r="L676" s="5"/>
      <c r="M676" s="5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ht="12.75" customHeight="1">
      <c r="A677" s="2" t="str">
        <f>HYPERLINK("https://drive.google.com/file/d/17WDWafTTrn_Gk5gk5JK32UZQUfY_O25e/view", "ISLE_SESS0021_BLOCKE_12_sprt1")</f>
        <v>ISLE_SESS0021_BLOCKE_12_sprt1</v>
      </c>
      <c r="B677" s="1" t="s">
        <v>73</v>
      </c>
      <c r="C677" s="5">
        <v>0.0</v>
      </c>
      <c r="D677" s="5">
        <v>1.0</v>
      </c>
      <c r="E677" s="5">
        <v>0.0</v>
      </c>
      <c r="F677" s="5">
        <v>0.0</v>
      </c>
      <c r="G677" s="5">
        <v>0.0</v>
      </c>
      <c r="H677" s="5">
        <v>0.0</v>
      </c>
      <c r="I677" s="5">
        <v>0.0</v>
      </c>
      <c r="J677" s="5">
        <v>0.0</v>
      </c>
      <c r="K677" s="5">
        <v>0.0</v>
      </c>
      <c r="L677" s="5"/>
      <c r="M677" s="5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ht="12.75" customHeight="1">
      <c r="A678" s="2" t="str">
        <f>HYPERLINK("https://drive.google.com/file/d/1gAw1IZoyWAaKCZqblUWYIvdn3-S83X_A/view", "ISLE_SESS0021_BLOCKE_13_sprt1")</f>
        <v>ISLE_SESS0021_BLOCKE_13_sprt1</v>
      </c>
      <c r="B678" s="1" t="s">
        <v>74</v>
      </c>
      <c r="C678" s="5">
        <v>0.0</v>
      </c>
      <c r="D678" s="5">
        <v>1.0</v>
      </c>
      <c r="E678" s="5">
        <v>0.0</v>
      </c>
      <c r="F678" s="5">
        <v>0.0</v>
      </c>
      <c r="G678" s="5">
        <v>0.0</v>
      </c>
      <c r="H678" s="5">
        <v>0.0</v>
      </c>
      <c r="I678" s="5">
        <v>1.0</v>
      </c>
      <c r="J678" s="5">
        <v>0.0</v>
      </c>
      <c r="K678" s="5">
        <v>0.0</v>
      </c>
      <c r="L678" s="5">
        <v>0.0</v>
      </c>
      <c r="M678" s="5"/>
      <c r="N678" s="5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ht="12.75" customHeight="1">
      <c r="A679" s="2" t="str">
        <f>HYPERLINK("https://drive.google.com/file/d/151Xkjl700ZVzrkiEDXE6fTt1baVzqZG2/view", "ISLE_SESS0021_BLOCKE_14_sprt1")</f>
        <v>ISLE_SESS0021_BLOCKE_14_sprt1</v>
      </c>
      <c r="B679" s="1" t="s">
        <v>166</v>
      </c>
      <c r="C679" s="5">
        <v>0.0</v>
      </c>
      <c r="D679" s="5">
        <v>0.0</v>
      </c>
      <c r="E679" s="5">
        <v>0.0</v>
      </c>
      <c r="F679" s="5">
        <v>0.0</v>
      </c>
      <c r="G679" s="5">
        <v>0.0</v>
      </c>
      <c r="H679" s="5">
        <v>0.0</v>
      </c>
      <c r="I679" s="5">
        <v>1.0</v>
      </c>
      <c r="J679" s="5">
        <v>0.0</v>
      </c>
      <c r="K679" s="5">
        <v>0.0</v>
      </c>
      <c r="L679" s="5">
        <v>0.0</v>
      </c>
      <c r="M679" s="5">
        <v>0.0</v>
      </c>
      <c r="N679" s="5"/>
      <c r="O679" s="5"/>
      <c r="P679" s="3"/>
      <c r="Q679" s="3"/>
      <c r="R679" s="3"/>
      <c r="S679" s="3"/>
      <c r="T679" s="3"/>
      <c r="U679" s="3"/>
      <c r="V679" s="3"/>
      <c r="W679" s="3"/>
      <c r="X679" s="3"/>
    </row>
    <row r="680" ht="12.75" customHeight="1">
      <c r="A680" s="2" t="str">
        <f>HYPERLINK("https://drive.google.com/file/d/1L-jpnUqWM7cv2tzs1cw4cNScrXjfokhB/view", "ISLE_SESS0021_BLOCKE_15_sprt1")</f>
        <v>ISLE_SESS0021_BLOCKE_15_sprt1</v>
      </c>
      <c r="B680" s="1" t="s">
        <v>190</v>
      </c>
      <c r="C680" s="5">
        <v>0.0</v>
      </c>
      <c r="D680" s="5">
        <v>0.0</v>
      </c>
      <c r="E680" s="5">
        <v>0.0</v>
      </c>
      <c r="F680" s="5">
        <v>0.0</v>
      </c>
      <c r="G680" s="5">
        <v>1.0</v>
      </c>
      <c r="H680" s="5">
        <v>0.0</v>
      </c>
      <c r="I680" s="5">
        <v>0.0</v>
      </c>
      <c r="J680" s="5">
        <v>0.0</v>
      </c>
      <c r="K680" s="5"/>
      <c r="L680" s="5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ht="12.75" customHeight="1">
      <c r="A681" s="2" t="str">
        <f>HYPERLINK("https://drive.google.com/file/d/1YY9TtRpBXrngNfCK5hjyephzCPDsrbWM/view", "ISLE_SESS0021_BLOCKE_16_sprt1")</f>
        <v>ISLE_SESS0021_BLOCKE_16_sprt1</v>
      </c>
      <c r="B681" s="1" t="s">
        <v>76</v>
      </c>
      <c r="C681" s="5">
        <v>0.0</v>
      </c>
      <c r="D681" s="5">
        <v>0.0</v>
      </c>
      <c r="E681" s="5">
        <v>1.0</v>
      </c>
      <c r="F681" s="5">
        <v>0.0</v>
      </c>
      <c r="G681" s="5">
        <v>0.0</v>
      </c>
      <c r="H681" s="5">
        <v>0.0</v>
      </c>
      <c r="I681" s="5">
        <v>0.0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ht="12.75" customHeight="1">
      <c r="A682" s="2" t="str">
        <f>HYPERLINK("https://drive.google.com/file/d/1ETQqaFS2fvLjX7UoA89Xz7oA_pQiCnXv/view", "ISLE_SESS0021_BLOCKE_21_sprt1")</f>
        <v>ISLE_SESS0021_BLOCKE_21_sprt1</v>
      </c>
      <c r="B682" s="1" t="s">
        <v>79</v>
      </c>
      <c r="C682" s="5">
        <v>0.0</v>
      </c>
      <c r="D682" s="5">
        <v>1.0</v>
      </c>
      <c r="E682" s="5">
        <v>0.0</v>
      </c>
      <c r="F682" s="5">
        <v>0.0</v>
      </c>
      <c r="G682" s="5">
        <v>0.0</v>
      </c>
      <c r="H682" s="5">
        <v>0.0</v>
      </c>
      <c r="I682" s="5">
        <v>0.0</v>
      </c>
      <c r="J682" s="5"/>
      <c r="K682" s="5"/>
      <c r="L682" s="5"/>
      <c r="M682" s="5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ht="12.75" customHeight="1">
      <c r="A683" s="2" t="str">
        <f>HYPERLINK("https://drive.google.com/file/d/16s5YymhHHi_ezblmyHHCKuUL9EpMu1Zv/view", "ISLE_SESS0021_BLOCKE_22_sprt1")</f>
        <v>ISLE_SESS0021_BLOCKE_22_sprt1</v>
      </c>
      <c r="B683" s="1" t="s">
        <v>137</v>
      </c>
      <c r="C683" s="5">
        <v>0.0</v>
      </c>
      <c r="D683" s="5">
        <v>0.0</v>
      </c>
      <c r="E683" s="5">
        <v>0.0</v>
      </c>
      <c r="F683" s="5">
        <v>1.0</v>
      </c>
      <c r="G683" s="5">
        <v>0.0</v>
      </c>
      <c r="H683" s="5"/>
      <c r="I683" s="5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ht="12.75" customHeight="1">
      <c r="A684" s="2" t="str">
        <f>HYPERLINK("https://drive.google.com/file/d/1SM_O1AaV4H-MFqfFX2VkGPb7zrtqOca7/view", "ISLE_SESS0021_BLOCKE_24_sprt1")</f>
        <v>ISLE_SESS0021_BLOCKE_24_sprt1</v>
      </c>
      <c r="B684" s="1" t="s">
        <v>81</v>
      </c>
      <c r="C684" s="5">
        <v>0.0</v>
      </c>
      <c r="D684" s="5">
        <v>1.0</v>
      </c>
      <c r="E684" s="5">
        <v>0.0</v>
      </c>
      <c r="F684" s="5">
        <v>0.0</v>
      </c>
      <c r="G684" s="5">
        <v>1.0</v>
      </c>
      <c r="H684" s="5"/>
      <c r="I684" s="5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ht="12.75" customHeight="1">
      <c r="A685" s="2" t="str">
        <f>HYPERLINK("https://drive.google.com/file/d/19ZOo2-bAesGMGyxUarmEuDdBvGGIgJRD/view", "ISLE_SESS0021_BLOCKE_27_sprt1")</f>
        <v>ISLE_SESS0021_BLOCKE_27_sprt1</v>
      </c>
      <c r="B685" s="1" t="s">
        <v>84</v>
      </c>
      <c r="C685" s="5">
        <v>0.0</v>
      </c>
      <c r="D685" s="5">
        <v>0.0</v>
      </c>
      <c r="E685" s="5">
        <v>0.0</v>
      </c>
      <c r="F685" s="5">
        <v>0.0</v>
      </c>
      <c r="G685" s="5">
        <v>0.0</v>
      </c>
      <c r="H685" s="5">
        <v>1.0</v>
      </c>
      <c r="I685" s="5">
        <v>0.0</v>
      </c>
      <c r="J685" s="5">
        <v>0.0</v>
      </c>
      <c r="K685" s="5">
        <v>1.0</v>
      </c>
      <c r="L685" s="5">
        <v>0.0</v>
      </c>
      <c r="M685" s="5">
        <v>0.0</v>
      </c>
      <c r="N685" s="5">
        <v>1.0</v>
      </c>
      <c r="O685" s="5"/>
      <c r="P685" s="5"/>
      <c r="Q685" s="3"/>
      <c r="R685" s="3"/>
      <c r="S685" s="3"/>
      <c r="T685" s="3"/>
      <c r="U685" s="3"/>
      <c r="V685" s="3"/>
      <c r="W685" s="3"/>
      <c r="X685" s="3"/>
    </row>
    <row r="686" ht="12.75" customHeight="1">
      <c r="A686" s="2" t="str">
        <f>HYPERLINK("https://drive.google.com/file/d/1PEpuT4Y_oz8ZpVmzxey9qf0nnguP6pB3/view", "ISLE_SESS0021_BLOCKE_29_sprt1")</f>
        <v>ISLE_SESS0021_BLOCKE_29_sprt1</v>
      </c>
      <c r="B686" s="1" t="s">
        <v>86</v>
      </c>
      <c r="C686" s="5">
        <v>0.0</v>
      </c>
      <c r="D686" s="5">
        <v>0.0</v>
      </c>
      <c r="E686" s="5">
        <v>1.0</v>
      </c>
      <c r="F686" s="5"/>
      <c r="G686" s="5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ht="12.75" customHeight="1">
      <c r="A687" s="2" t="str">
        <f>HYPERLINK("https://drive.google.com/file/d/1dQJxT-SPyzHOMH2PPICG55AfwES-Uc0U/view", "ISLE_SESS0021_BLOCKE_30_sprt1")</f>
        <v>ISLE_SESS0021_BLOCKE_30_sprt1</v>
      </c>
      <c r="B687" s="1" t="s">
        <v>87</v>
      </c>
      <c r="C687" s="5">
        <v>0.0</v>
      </c>
      <c r="D687" s="5">
        <v>0.0</v>
      </c>
      <c r="E687" s="5">
        <v>0.0</v>
      </c>
      <c r="F687" s="5">
        <v>0.0</v>
      </c>
      <c r="G687" s="5">
        <v>0.0</v>
      </c>
      <c r="H687" s="5">
        <v>1.0</v>
      </c>
      <c r="I687" s="5"/>
      <c r="J687" s="5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ht="12.75" customHeight="1">
      <c r="A688" s="2" t="str">
        <f>HYPERLINK("https://drive.google.com/file/d/1Kwkp-lSM_0DBW8Nck23F2SFWwqxDK5YV/view", "ISLE_SESS0021_BLOCKE_32_sprt1")</f>
        <v>ISLE_SESS0021_BLOCKE_32_sprt1</v>
      </c>
      <c r="B688" s="1" t="s">
        <v>138</v>
      </c>
      <c r="C688" s="5">
        <v>0.0</v>
      </c>
      <c r="D688" s="5">
        <v>0.0</v>
      </c>
      <c r="E688" s="5">
        <v>1.0</v>
      </c>
      <c r="F688" s="5">
        <v>0.0</v>
      </c>
      <c r="G688" s="5">
        <v>1.0</v>
      </c>
      <c r="H688" s="5">
        <v>0.0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ht="12.75" customHeight="1">
      <c r="A689" s="2" t="str">
        <f>HYPERLINK("https://drive.google.com/file/d/1lGeLelNU14x_YqQ3t4w1D4861Yq1K7WI/view", "ISLE_SESS0021_BLOCKE_33_sprt1")</f>
        <v>ISLE_SESS0021_BLOCKE_33_sprt1</v>
      </c>
      <c r="B689" s="1" t="s">
        <v>89</v>
      </c>
      <c r="C689" s="5">
        <v>0.0</v>
      </c>
      <c r="D689" s="5">
        <v>0.0</v>
      </c>
      <c r="E689" s="5">
        <v>0.0</v>
      </c>
      <c r="F689" s="5">
        <v>0.0</v>
      </c>
      <c r="G689" s="5">
        <v>1.0</v>
      </c>
      <c r="H689" s="5">
        <v>0.0</v>
      </c>
      <c r="I689" s="5">
        <v>0.0</v>
      </c>
      <c r="J689" s="5">
        <v>0.0</v>
      </c>
      <c r="K689" s="5"/>
      <c r="L689" s="5"/>
      <c r="M689" s="5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ht="12.75" customHeight="1">
      <c r="A690" s="2" t="str">
        <f>HYPERLINK("https://drive.google.com/file/d/1A5YygVR49KnPRyn2NFiNDEGm1DS4TJMZ/view", "ISLE_SESS0021_BLOCKE_34_sprt1")</f>
        <v>ISLE_SESS0021_BLOCKE_34_sprt1</v>
      </c>
      <c r="B690" s="1" t="s">
        <v>90</v>
      </c>
      <c r="C690" s="5">
        <v>0.0</v>
      </c>
      <c r="D690" s="5">
        <v>1.0</v>
      </c>
      <c r="E690" s="5">
        <v>0.0</v>
      </c>
      <c r="F690" s="5">
        <v>0.0</v>
      </c>
      <c r="G690" s="5">
        <v>1.0</v>
      </c>
      <c r="H690" s="5">
        <v>0.0</v>
      </c>
      <c r="I690" s="5">
        <v>0.0</v>
      </c>
      <c r="J690" s="5"/>
      <c r="K690" s="5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ht="12.75" customHeight="1">
      <c r="A691" s="2" t="str">
        <f>HYPERLINK("https://drive.google.com/file/d/1SWOc0tpANrSc62xqzefo_6aaPCUhH8PK/view", "ISLE_SESS0021_BLOCKE_35_sprt1")</f>
        <v>ISLE_SESS0021_BLOCKE_35_sprt1</v>
      </c>
      <c r="B691" s="1" t="s">
        <v>91</v>
      </c>
      <c r="C691" s="5">
        <v>0.0</v>
      </c>
      <c r="D691" s="5">
        <v>1.0</v>
      </c>
      <c r="E691" s="5">
        <v>0.0</v>
      </c>
      <c r="F691" s="5">
        <v>0.0</v>
      </c>
      <c r="G691" s="5">
        <v>0.0</v>
      </c>
      <c r="H691" s="5">
        <v>0.0</v>
      </c>
      <c r="I691" s="5">
        <v>0.0</v>
      </c>
      <c r="J691" s="5">
        <v>0.0</v>
      </c>
      <c r="K691" s="5"/>
      <c r="L691" s="5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ht="12.75" customHeight="1">
      <c r="A692" s="2" t="str">
        <f>HYPERLINK("https://drive.google.com/file/d/1iyHb5eR2qtC_4aUadU-woozYH3sPXdCG/view", "ISLE_SESS0021_BLOCKE_39_sprt1")</f>
        <v>ISLE_SESS0021_BLOCKE_39_sprt1</v>
      </c>
      <c r="B692" s="1" t="s">
        <v>93</v>
      </c>
      <c r="C692" s="5">
        <v>0.0</v>
      </c>
      <c r="D692" s="5">
        <v>1.0</v>
      </c>
      <c r="E692" s="5">
        <v>0.0</v>
      </c>
      <c r="F692" s="5">
        <v>0.0</v>
      </c>
      <c r="G692" s="5">
        <v>0.0</v>
      </c>
      <c r="H692" s="5">
        <v>0.0</v>
      </c>
      <c r="I692" s="5"/>
      <c r="J692" s="5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ht="12.75" customHeight="1">
      <c r="A693" s="2" t="str">
        <f>HYPERLINK("https://drive.google.com/file/d/1CRu6DVULUvHEsUCIN5XLtW0H77KtKsAp/view", "ISLE_SESS0021_BLOCKE_42_sprt1")</f>
        <v>ISLE_SESS0021_BLOCKE_42_sprt1</v>
      </c>
      <c r="B693" s="1" t="s">
        <v>140</v>
      </c>
      <c r="C693" s="5">
        <v>0.0</v>
      </c>
      <c r="D693" s="5">
        <v>1.0</v>
      </c>
      <c r="E693" s="5">
        <v>0.0</v>
      </c>
      <c r="F693" s="5">
        <v>0.0</v>
      </c>
      <c r="G693" s="5">
        <v>0.0</v>
      </c>
      <c r="H693" s="5">
        <v>0.0</v>
      </c>
      <c r="I693" s="5"/>
      <c r="J693" s="5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ht="12.75" customHeight="1">
      <c r="A694" s="2" t="str">
        <f>HYPERLINK("https://drive.google.com/file/d/1ySnN4ss0IIBd-w68wS8iPQMaCHca50jg/view", "ISLE_SESS0021_BLOCKE_43_sprt1")</f>
        <v>ISLE_SESS0021_BLOCKE_43_sprt1</v>
      </c>
      <c r="B694" s="1" t="s">
        <v>95</v>
      </c>
      <c r="C694" s="5">
        <v>0.0</v>
      </c>
      <c r="D694" s="5">
        <v>0.0</v>
      </c>
      <c r="E694" s="5">
        <v>1.0</v>
      </c>
      <c r="F694" s="5">
        <v>0.0</v>
      </c>
      <c r="G694" s="5">
        <v>0.0</v>
      </c>
      <c r="H694" s="5">
        <v>0.0</v>
      </c>
      <c r="I694" s="5">
        <v>0.0</v>
      </c>
      <c r="J694" s="5">
        <v>0.0</v>
      </c>
      <c r="K694" s="5"/>
      <c r="L694" s="5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ht="12.75" customHeight="1">
      <c r="A695" s="2" t="str">
        <f>HYPERLINK("https://drive.google.com/file/d/1P7RDoBsacu-jbhBhaUXhetlGSqBcJuId/view", "ISLE_SESS0021_BLOCKE_44_sprt1")</f>
        <v>ISLE_SESS0021_BLOCKE_44_sprt1</v>
      </c>
      <c r="B695" s="1" t="s">
        <v>96</v>
      </c>
      <c r="C695" s="5">
        <v>0.0</v>
      </c>
      <c r="D695" s="5">
        <v>1.0</v>
      </c>
      <c r="E695" s="5">
        <v>0.0</v>
      </c>
      <c r="F695" s="5">
        <v>0.0</v>
      </c>
      <c r="G695" s="5">
        <v>0.0</v>
      </c>
      <c r="H695" s="5">
        <v>0.0</v>
      </c>
      <c r="I695" s="5">
        <v>0.0</v>
      </c>
      <c r="J695" s="5"/>
      <c r="K695" s="5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ht="12.75" customHeight="1">
      <c r="A696" s="2" t="str">
        <f>HYPERLINK("https://drive.google.com/file/d/1bpVTaUzFvwtbxQwxL_j-v9vpOmOa39ad/view", "ISLE_SESS0021_BLOCKE_45_sprt1")</f>
        <v>ISLE_SESS0021_BLOCKE_45_sprt1</v>
      </c>
      <c r="B696" s="1" t="s">
        <v>174</v>
      </c>
      <c r="C696" s="5">
        <v>0.0</v>
      </c>
      <c r="D696" s="5">
        <v>1.0</v>
      </c>
      <c r="E696" s="5">
        <v>0.0</v>
      </c>
      <c r="F696" s="5">
        <v>0.0</v>
      </c>
      <c r="G696" s="5">
        <v>0.0</v>
      </c>
      <c r="H696" s="5">
        <v>0.0</v>
      </c>
      <c r="I696" s="5">
        <v>0.0</v>
      </c>
      <c r="J696" s="5">
        <v>0.0</v>
      </c>
      <c r="K696" s="5">
        <v>0.0</v>
      </c>
      <c r="L696" s="5">
        <v>0.0</v>
      </c>
      <c r="M696" s="5">
        <v>0.0</v>
      </c>
      <c r="N696" s="5">
        <v>0.0</v>
      </c>
      <c r="O696" s="5"/>
      <c r="P696" s="5"/>
      <c r="Q696" s="3"/>
      <c r="R696" s="3"/>
      <c r="S696" s="3"/>
      <c r="T696" s="3"/>
      <c r="U696" s="3"/>
      <c r="V696" s="3"/>
      <c r="W696" s="3"/>
      <c r="X696" s="3"/>
    </row>
    <row r="697" ht="12.75" customHeight="1">
      <c r="A697" s="2" t="str">
        <f>HYPERLINK("https://drive.google.com/file/d/1crRTfBOPT2YT7nyid7UZZwQj806-RrUx/view", "ISLE_SESS0021_BLOCKE_47_sprt1")</f>
        <v>ISLE_SESS0021_BLOCKE_47_sprt1</v>
      </c>
      <c r="B697" s="1" t="s">
        <v>98</v>
      </c>
      <c r="C697" s="5">
        <v>0.0</v>
      </c>
      <c r="D697" s="5">
        <v>0.0</v>
      </c>
      <c r="E697" s="5">
        <v>0.0</v>
      </c>
      <c r="F697" s="5">
        <v>0.0</v>
      </c>
      <c r="G697" s="5">
        <v>0.0</v>
      </c>
      <c r="H697" s="5">
        <v>1.0</v>
      </c>
      <c r="I697" s="5">
        <v>0.0</v>
      </c>
      <c r="J697" s="5">
        <v>0.0</v>
      </c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ht="12.75" customHeight="1">
      <c r="A698" s="2" t="str">
        <f>HYPERLINK("https://drive.google.com/file/d/1OS1yWhTNo_Bw4vd_s8GvqR9-kD4t38Q-/view", "ISLE_SESS0021_BLOCKE_48_sprt1")</f>
        <v>ISLE_SESS0021_BLOCKE_48_sprt1</v>
      </c>
      <c r="B698" s="1" t="s">
        <v>99</v>
      </c>
      <c r="C698" s="5">
        <v>0.0</v>
      </c>
      <c r="D698" s="5">
        <v>0.0</v>
      </c>
      <c r="E698" s="5">
        <v>0.0</v>
      </c>
      <c r="F698" s="5">
        <v>1.0</v>
      </c>
      <c r="G698" s="5">
        <v>0.0</v>
      </c>
      <c r="H698" s="5">
        <v>0.0</v>
      </c>
      <c r="I698" s="5"/>
      <c r="J698" s="5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ht="12.75" customHeight="1">
      <c r="A699" s="2" t="str">
        <f>HYPERLINK("https://drive.google.com/file/d/1MIQb7kcFAEK8XoikrCYS1ivi3xY6Sg_P/view", "ISLE_SESS0021_BLOCKE_51_sprt1")</f>
        <v>ISLE_SESS0021_BLOCKE_51_sprt1</v>
      </c>
      <c r="B699" s="1" t="s">
        <v>102</v>
      </c>
      <c r="C699" s="5">
        <v>0.0</v>
      </c>
      <c r="D699" s="5">
        <v>0.0</v>
      </c>
      <c r="E699" s="5">
        <v>0.0</v>
      </c>
      <c r="F699" s="5">
        <v>0.0</v>
      </c>
      <c r="G699" s="5">
        <v>1.0</v>
      </c>
      <c r="H699" s="5"/>
      <c r="I699" s="5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ht="12.75" customHeight="1">
      <c r="A700" s="2" t="str">
        <f>HYPERLINK("https://drive.google.com/file/d/1e1es1l8bRwOaW4hhS2yX7FM5P3F6fOq8/view", "ISLE_SESS0021_BLOCKE_52_sprt1")</f>
        <v>ISLE_SESS0021_BLOCKE_52_sprt1</v>
      </c>
      <c r="B700" s="1" t="s">
        <v>103</v>
      </c>
      <c r="C700" s="5">
        <v>0.0</v>
      </c>
      <c r="D700" s="5">
        <v>0.0</v>
      </c>
      <c r="E700" s="5">
        <v>1.0</v>
      </c>
      <c r="F700" s="5">
        <v>0.0</v>
      </c>
      <c r="G700" s="5">
        <v>0.0</v>
      </c>
      <c r="H700" s="5"/>
      <c r="I700" s="5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ht="12.75" customHeight="1">
      <c r="A701" s="2" t="str">
        <f>HYPERLINK("https://drive.google.com/file/d/1y2zNisRmRkzruecbduFRUGW57MiVOKxf/view", "ISLE_SESS0021_BLOCKE_56_sprt1")</f>
        <v>ISLE_SESS0021_BLOCKE_56_sprt1</v>
      </c>
      <c r="B701" s="1" t="s">
        <v>104</v>
      </c>
      <c r="C701" s="5">
        <v>0.0</v>
      </c>
      <c r="D701" s="5">
        <v>1.0</v>
      </c>
      <c r="E701" s="5">
        <v>0.0</v>
      </c>
      <c r="F701" s="5">
        <v>0.0</v>
      </c>
      <c r="G701" s="5">
        <v>0.0</v>
      </c>
      <c r="H701" s="5">
        <v>0.0</v>
      </c>
      <c r="I701" s="5">
        <v>1.0</v>
      </c>
      <c r="J701" s="5"/>
      <c r="K701" s="5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ht="12.75" customHeight="1">
      <c r="A702" s="2" t="str">
        <f>HYPERLINK("https://drive.google.com/file/d/1kRxv_ilXOx_sUd6eTO2ceuEj7L0s1YEk/view", "ISLE_SESS0021_BLOCKE_57_sprt1")</f>
        <v>ISLE_SESS0021_BLOCKE_57_sprt1</v>
      </c>
      <c r="B702" s="1" t="s">
        <v>105</v>
      </c>
      <c r="C702" s="5">
        <v>0.0</v>
      </c>
      <c r="D702" s="5">
        <v>1.0</v>
      </c>
      <c r="E702" s="5">
        <v>0.0</v>
      </c>
      <c r="F702" s="5">
        <v>1.0</v>
      </c>
      <c r="G702" s="5"/>
      <c r="H702" s="5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ht="12.75" customHeight="1">
      <c r="A703" s="2" t="str">
        <f>HYPERLINK("https://drive.google.com/file/d/1Gt1adOtaz6WtBF9dGboHx6Lk09dGrEaP/view", "ISLE_SESS0021_BLOCKE_58_sprt1")</f>
        <v>ISLE_SESS0021_BLOCKE_58_sprt1</v>
      </c>
      <c r="B703" s="1" t="s">
        <v>143</v>
      </c>
      <c r="C703" s="5">
        <v>1.0</v>
      </c>
      <c r="D703" s="5">
        <v>1.0</v>
      </c>
      <c r="E703" s="5">
        <v>0.0</v>
      </c>
      <c r="F703" s="5">
        <v>0.0</v>
      </c>
      <c r="G703" s="5">
        <v>0.0</v>
      </c>
      <c r="H703" s="5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ht="12.75" customHeight="1">
      <c r="A704" s="2" t="str">
        <f>HYPERLINK("https://drive.google.com/file/d/1DbYFnoIukOVlSt2v9sU9aezwrn5f9E1b/view", "ISLE_SESS0021_BLOCKE_60_sprt1")</f>
        <v>ISLE_SESS0021_BLOCKE_60_sprt1</v>
      </c>
      <c r="B704" s="1" t="s">
        <v>196</v>
      </c>
      <c r="C704" s="5">
        <v>0.0</v>
      </c>
      <c r="D704" s="5">
        <v>0.0</v>
      </c>
      <c r="E704" s="5">
        <v>0.0</v>
      </c>
      <c r="F704" s="5">
        <v>0.0</v>
      </c>
      <c r="G704" s="5">
        <v>0.0</v>
      </c>
      <c r="H704" s="5">
        <v>1.0</v>
      </c>
      <c r="I704" s="5">
        <v>0.0</v>
      </c>
      <c r="J704" s="5">
        <v>0.0</v>
      </c>
      <c r="K704" s="5">
        <v>0.0</v>
      </c>
      <c r="L704" s="5">
        <v>0.0</v>
      </c>
      <c r="M704" s="5">
        <v>0.0</v>
      </c>
      <c r="N704" s="5"/>
      <c r="O704" s="5"/>
      <c r="P704" s="3"/>
      <c r="Q704" s="3"/>
      <c r="R704" s="3"/>
      <c r="S704" s="3"/>
      <c r="T704" s="3"/>
      <c r="U704" s="3"/>
      <c r="V704" s="3"/>
      <c r="W704" s="3"/>
      <c r="X704" s="3"/>
    </row>
    <row r="705" ht="12.75" customHeight="1">
      <c r="A705" s="2" t="str">
        <f>HYPERLINK("https://drive.google.com/file/d/13cvgJimR_UIsQ1WplDuKatvIhqcYiu0s/view", "ISLE_SESS0021_BLOCKE_62_sprt1")</f>
        <v>ISLE_SESS0021_BLOCKE_62_sprt1</v>
      </c>
      <c r="B705" s="1" t="s">
        <v>108</v>
      </c>
      <c r="C705" s="5">
        <v>0.0</v>
      </c>
      <c r="D705" s="5">
        <v>1.0</v>
      </c>
      <c r="E705" s="5">
        <v>0.0</v>
      </c>
      <c r="F705" s="5">
        <v>0.0</v>
      </c>
      <c r="G705" s="5">
        <v>0.0</v>
      </c>
      <c r="H705" s="5">
        <v>0.0</v>
      </c>
      <c r="I705" s="5">
        <v>0.0</v>
      </c>
      <c r="J705" s="5"/>
      <c r="K705" s="5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ht="12.75" customHeight="1">
      <c r="A706" s="2" t="str">
        <f>HYPERLINK("https://drive.google.com/file/d/1wmcSq_7bx6HePi7yViI_YNAKIID2wYXx/view", "ISLE_SESS0021_BLOCKE_63_sprt1")</f>
        <v>ISLE_SESS0021_BLOCKE_63_sprt1</v>
      </c>
      <c r="B706" s="1" t="s">
        <v>109</v>
      </c>
      <c r="C706" s="5">
        <v>0.0</v>
      </c>
      <c r="D706" s="5">
        <v>0.0</v>
      </c>
      <c r="E706" s="5">
        <v>0.0</v>
      </c>
      <c r="F706" s="5">
        <v>0.0</v>
      </c>
      <c r="G706" s="5">
        <v>1.0</v>
      </c>
      <c r="H706" s="5">
        <v>0.0</v>
      </c>
      <c r="I706" s="5">
        <v>0.0</v>
      </c>
      <c r="J706" s="5">
        <v>0.0</v>
      </c>
      <c r="K706" s="5"/>
      <c r="L706" s="5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ht="12.75" customHeight="1">
      <c r="A707" s="2" t="str">
        <f>HYPERLINK("https://drive.google.com/file/d/1owuXp1h5wMA9tIL4CopHH-I_5PGScI3I/view", "ISLE_SESS0021_BLOCKF_01_sprt1")</f>
        <v>ISLE_SESS0021_BLOCKF_01_sprt1</v>
      </c>
      <c r="B707" s="1" t="s">
        <v>144</v>
      </c>
      <c r="C707" s="5">
        <v>1.0</v>
      </c>
      <c r="D707" s="5">
        <v>0.0</v>
      </c>
      <c r="E707" s="5">
        <v>0.0</v>
      </c>
      <c r="F707" s="5">
        <v>0.0</v>
      </c>
      <c r="G707" s="5">
        <v>0.0</v>
      </c>
      <c r="H707" s="5">
        <v>0.0</v>
      </c>
      <c r="I707" s="5">
        <v>0.0</v>
      </c>
      <c r="J707" s="5">
        <v>0.0</v>
      </c>
      <c r="K707" s="5"/>
      <c r="L707" s="5"/>
      <c r="M707" s="5"/>
      <c r="N707" s="5"/>
      <c r="O707" s="5"/>
      <c r="P707" s="3"/>
      <c r="Q707" s="3"/>
      <c r="R707" s="3"/>
      <c r="S707" s="3"/>
      <c r="T707" s="3"/>
      <c r="U707" s="3"/>
      <c r="V707" s="3"/>
      <c r="W707" s="3"/>
      <c r="X707" s="3"/>
    </row>
    <row r="708" ht="12.75" customHeight="1">
      <c r="A708" s="2" t="str">
        <f>HYPERLINK("https://drive.google.com/file/d/1UaQLW8iizqTL1guO-OjyU8YIYDERbBxd/view", "ISLE_SESS0021_BLOCKF_03_sprt1")</f>
        <v>ISLE_SESS0021_BLOCKF_03_sprt1</v>
      </c>
      <c r="B708" s="1" t="s">
        <v>145</v>
      </c>
      <c r="C708" s="5">
        <v>0.0</v>
      </c>
      <c r="D708" s="5">
        <v>0.0</v>
      </c>
      <c r="E708" s="5">
        <v>1.0</v>
      </c>
      <c r="F708" s="5">
        <v>0.0</v>
      </c>
      <c r="G708" s="5">
        <v>0.0</v>
      </c>
      <c r="H708" s="5">
        <v>0.0</v>
      </c>
      <c r="I708" s="5">
        <v>1.0</v>
      </c>
      <c r="J708" s="5">
        <v>0.0</v>
      </c>
      <c r="K708" s="5">
        <v>0.0</v>
      </c>
      <c r="L708" s="5">
        <v>0.0</v>
      </c>
      <c r="M708" s="5"/>
      <c r="N708" s="5"/>
      <c r="O708" s="5"/>
      <c r="P708" s="5"/>
      <c r="Q708" s="5"/>
      <c r="R708" s="3"/>
      <c r="S708" s="3"/>
      <c r="T708" s="3"/>
      <c r="U708" s="3"/>
      <c r="V708" s="3"/>
      <c r="W708" s="3"/>
      <c r="X708" s="3"/>
    </row>
    <row r="709" ht="12.75" customHeight="1">
      <c r="A709" s="2" t="str">
        <f>HYPERLINK("https://drive.google.com/file/d/1tB7-b3US10cECEP-YtHJALKn0YB2XYWl/view", "ISLE_SESS0021_BLOCKF_04_sprt1")</f>
        <v>ISLE_SESS0021_BLOCKF_04_sprt1</v>
      </c>
      <c r="B709" s="1" t="s">
        <v>178</v>
      </c>
      <c r="C709" s="5">
        <v>0.0</v>
      </c>
      <c r="D709" s="5">
        <v>0.0</v>
      </c>
      <c r="E709" s="5">
        <v>0.0</v>
      </c>
      <c r="F709" s="5">
        <v>0.0</v>
      </c>
      <c r="G709" s="5">
        <v>0.0</v>
      </c>
      <c r="H709" s="5">
        <v>0.0</v>
      </c>
      <c r="I709" s="5">
        <v>1.0</v>
      </c>
      <c r="J709" s="5">
        <v>0.0</v>
      </c>
      <c r="K709" s="5">
        <v>0.0</v>
      </c>
      <c r="L709" s="5">
        <v>1.0</v>
      </c>
      <c r="M709" s="5">
        <v>1.0</v>
      </c>
      <c r="N709" s="5">
        <v>0.0</v>
      </c>
      <c r="O709" s="5">
        <v>0.0</v>
      </c>
      <c r="P709" s="5"/>
      <c r="Q709" s="5"/>
      <c r="R709" s="5"/>
      <c r="S709" s="5"/>
      <c r="T709" s="5"/>
      <c r="U709" s="3"/>
      <c r="V709" s="3"/>
      <c r="W709" s="3"/>
      <c r="X709" s="3"/>
    </row>
    <row r="710" ht="12.75" customHeight="1">
      <c r="A710" s="2" t="str">
        <f>HYPERLINK("https://drive.google.com/file/d/1jTILOaN0iRo3zgXRuCFbVtDJ6ON8dwKi/view", "ISLE_SESS0021_BLOCKF_07_sprt1")</f>
        <v>ISLE_SESS0021_BLOCKF_07_sprt1</v>
      </c>
      <c r="B710" s="1" t="s">
        <v>111</v>
      </c>
      <c r="C710" s="5">
        <v>0.0</v>
      </c>
      <c r="D710" s="5">
        <v>0.0</v>
      </c>
      <c r="E710" s="5">
        <v>1.0</v>
      </c>
      <c r="F710" s="5">
        <v>1.0</v>
      </c>
      <c r="G710" s="5">
        <v>0.0</v>
      </c>
      <c r="H710" s="5">
        <v>0.0</v>
      </c>
      <c r="I710" s="5">
        <v>0.0</v>
      </c>
      <c r="J710" s="5">
        <v>0.0</v>
      </c>
      <c r="K710" s="5">
        <v>0.0</v>
      </c>
      <c r="L710" s="5">
        <v>0.0</v>
      </c>
      <c r="M710" s="5">
        <v>0.0</v>
      </c>
      <c r="N710" s="5"/>
      <c r="O710" s="5"/>
      <c r="P710" s="5"/>
      <c r="Q710" s="5"/>
      <c r="R710" s="5"/>
      <c r="S710" s="5"/>
      <c r="T710" s="5"/>
      <c r="U710" s="5"/>
      <c r="V710" s="3"/>
      <c r="W710" s="3"/>
      <c r="X710" s="3"/>
    </row>
    <row r="711" ht="12.75" customHeight="1">
      <c r="A711" s="2" t="str">
        <f>HYPERLINK("https://drive.google.com/file/d/1DflMkUoG79_OasICFrK5Uuhlwta7w5va/view", "ISLE_SESS0021_BLOCKF_08_sprt1")</f>
        <v>ISLE_SESS0021_BLOCKF_08_sprt1</v>
      </c>
      <c r="B711" s="1" t="s">
        <v>147</v>
      </c>
      <c r="C711" s="5">
        <v>0.0</v>
      </c>
      <c r="D711" s="5">
        <v>0.0</v>
      </c>
      <c r="E711" s="5">
        <v>0.0</v>
      </c>
      <c r="F711" s="5">
        <v>0.0</v>
      </c>
      <c r="G711" s="5">
        <v>0.0</v>
      </c>
      <c r="H711" s="5">
        <v>0.0</v>
      </c>
      <c r="I711" s="5">
        <v>0.0</v>
      </c>
      <c r="J711" s="5">
        <v>1.0</v>
      </c>
      <c r="K711" s="5">
        <v>0.0</v>
      </c>
      <c r="L711" s="5">
        <v>0.0</v>
      </c>
      <c r="M711" s="5">
        <v>0.0</v>
      </c>
      <c r="N711" s="5">
        <v>0.0</v>
      </c>
      <c r="O711" s="5">
        <v>0.0</v>
      </c>
      <c r="P711" s="5">
        <v>0.0</v>
      </c>
      <c r="Q711" s="5">
        <v>0.0</v>
      </c>
      <c r="R711" s="5">
        <v>1.0</v>
      </c>
      <c r="S711" s="5">
        <v>0.0</v>
      </c>
      <c r="T711" s="5">
        <v>0.0</v>
      </c>
      <c r="U711" s="5">
        <v>0.0</v>
      </c>
      <c r="V711" s="5"/>
      <c r="W711" s="5"/>
      <c r="X711" s="3"/>
    </row>
    <row r="712" ht="12.75" customHeight="1">
      <c r="A712" s="2" t="str">
        <f>HYPERLINK("https://drive.google.com/file/d/1uWipRglN2dYlFSR16wO3j6Qdu0_et7qZ/view", "ISLE_SESS0021_BLOCKF_09_sprt1")</f>
        <v>ISLE_SESS0021_BLOCKF_09_sprt1</v>
      </c>
      <c r="B712" s="1" t="s">
        <v>113</v>
      </c>
      <c r="C712" s="5">
        <v>0.0</v>
      </c>
      <c r="D712" s="5">
        <v>0.0</v>
      </c>
      <c r="E712" s="5">
        <v>0.0</v>
      </c>
      <c r="F712" s="5">
        <v>1.0</v>
      </c>
      <c r="G712" s="5">
        <v>0.0</v>
      </c>
      <c r="H712" s="5">
        <v>0.0</v>
      </c>
      <c r="I712" s="5">
        <v>0.0</v>
      </c>
      <c r="J712" s="5">
        <v>0.0</v>
      </c>
      <c r="K712" s="5">
        <v>0.0</v>
      </c>
      <c r="L712" s="5"/>
      <c r="M712" s="5"/>
      <c r="N712" s="5"/>
      <c r="O712" s="5"/>
      <c r="P712" s="5"/>
      <c r="Q712" s="5"/>
      <c r="R712" s="5"/>
      <c r="S712" s="3"/>
      <c r="T712" s="3"/>
      <c r="U712" s="3"/>
      <c r="V712" s="3"/>
      <c r="W712" s="3"/>
      <c r="X712" s="3"/>
    </row>
    <row r="713" ht="12.75" customHeight="1">
      <c r="A713" s="2" t="str">
        <f>HYPERLINK("https://drive.google.com/file/d/1K5E7KjFR43i7pgoOq8One8AnTshWnktR/view", "ISLE_SESS0021_BLOCKF_10_sprt1")</f>
        <v>ISLE_SESS0021_BLOCKF_10_sprt1</v>
      </c>
      <c r="B713" s="1" t="s">
        <v>199</v>
      </c>
      <c r="C713" s="5">
        <v>0.0</v>
      </c>
      <c r="D713" s="5">
        <v>0.0</v>
      </c>
      <c r="E713" s="5">
        <v>0.0</v>
      </c>
      <c r="F713" s="5">
        <v>0.0</v>
      </c>
      <c r="G713" s="5">
        <v>0.0</v>
      </c>
      <c r="H713" s="5">
        <v>0.0</v>
      </c>
      <c r="I713" s="5">
        <v>0.0</v>
      </c>
      <c r="J713" s="5">
        <v>0.0</v>
      </c>
      <c r="K713" s="5">
        <v>1.0</v>
      </c>
      <c r="L713" s="5">
        <v>0.0</v>
      </c>
      <c r="M713" s="5">
        <v>0.0</v>
      </c>
      <c r="N713" s="5">
        <v>0.0</v>
      </c>
      <c r="O713" s="5">
        <v>0.0</v>
      </c>
      <c r="P713" s="5">
        <v>0.0</v>
      </c>
      <c r="Q713" s="5"/>
      <c r="R713" s="5"/>
      <c r="S713" s="3"/>
      <c r="T713" s="3"/>
      <c r="U713" s="3"/>
      <c r="V713" s="3"/>
      <c r="W713" s="3"/>
      <c r="X713" s="3"/>
    </row>
    <row r="714" ht="12.75" customHeight="1">
      <c r="A714" s="2" t="str">
        <f>HYPERLINK("https://drive.google.com/file/d/1pJbAIDjtwg_jqvZMbP1JEEG7Y0rf7RxT/view", "ISLE_SESS0021_BLOCKG_01_sprt1")</f>
        <v>ISLE_SESS0021_BLOCKG_01_sprt1</v>
      </c>
      <c r="B714" s="1" t="s">
        <v>114</v>
      </c>
      <c r="C714" s="5">
        <v>1.0</v>
      </c>
      <c r="D714" s="5">
        <v>1.0</v>
      </c>
      <c r="E714" s="5">
        <v>0.0</v>
      </c>
      <c r="F714" s="5">
        <v>0.0</v>
      </c>
      <c r="G714" s="5">
        <v>0.0</v>
      </c>
      <c r="H714" s="5">
        <v>0.0</v>
      </c>
      <c r="I714" s="5">
        <v>0.0</v>
      </c>
      <c r="J714" s="5">
        <v>0.0</v>
      </c>
      <c r="K714" s="5"/>
      <c r="L714" s="5"/>
      <c r="M714" s="5"/>
      <c r="N714" s="5"/>
      <c r="O714" s="5"/>
      <c r="P714" s="3"/>
      <c r="Q714" s="3"/>
      <c r="R714" s="3"/>
      <c r="S714" s="3"/>
      <c r="T714" s="3"/>
      <c r="U714" s="3"/>
      <c r="V714" s="3"/>
      <c r="W714" s="3"/>
      <c r="X714" s="3"/>
    </row>
    <row r="715" ht="12.75" customHeight="1">
      <c r="A715" s="2" t="str">
        <f>HYPERLINK("https://drive.google.com/file/d/1_kM2CmMLaNS6MMBwUWHuCabFeBBpVkme/view", "ISLE_SESS0021_BLOCKG_02_sprt1")</f>
        <v>ISLE_SESS0021_BLOCKG_02_sprt1</v>
      </c>
      <c r="B715" s="1" t="s">
        <v>115</v>
      </c>
      <c r="C715" s="5">
        <v>0.0</v>
      </c>
      <c r="D715" s="5">
        <v>0.0</v>
      </c>
      <c r="E715" s="5">
        <v>0.0</v>
      </c>
      <c r="F715" s="5">
        <v>0.0</v>
      </c>
      <c r="G715" s="5">
        <v>0.0</v>
      </c>
      <c r="H715" s="5">
        <v>1.0</v>
      </c>
      <c r="I715" s="5">
        <v>0.0</v>
      </c>
      <c r="J715" s="5">
        <v>0.0</v>
      </c>
      <c r="K715" s="5">
        <v>0.0</v>
      </c>
      <c r="L715" s="5">
        <v>1.0</v>
      </c>
      <c r="M715" s="5"/>
      <c r="N715" s="5"/>
      <c r="O715" s="5"/>
      <c r="P715" s="3"/>
      <c r="Q715" s="3"/>
      <c r="R715" s="3"/>
      <c r="S715" s="3"/>
      <c r="T715" s="3"/>
      <c r="U715" s="3"/>
      <c r="V715" s="3"/>
      <c r="W715" s="3"/>
      <c r="X715" s="3"/>
    </row>
    <row r="716" ht="12.75" customHeight="1">
      <c r="A716" s="2" t="str">
        <f>HYPERLINK("https://drive.google.com/file/d/18sAlXDqkUgX6xZrbgg2PqwcQRwZdpftS/view", "ISLE_SESS0021_BLOCKG_03_sprt1")</f>
        <v>ISLE_SESS0021_BLOCKG_03_sprt1</v>
      </c>
      <c r="B716" s="1" t="s">
        <v>116</v>
      </c>
      <c r="C716" s="5">
        <v>0.0</v>
      </c>
      <c r="D716" s="5">
        <v>0.0</v>
      </c>
      <c r="E716" s="5">
        <v>0.0</v>
      </c>
      <c r="F716" s="5">
        <v>0.0</v>
      </c>
      <c r="G716" s="5">
        <v>0.0</v>
      </c>
      <c r="H716" s="5">
        <v>1.0</v>
      </c>
      <c r="I716" s="5">
        <v>0.0</v>
      </c>
      <c r="J716" s="5">
        <v>0.0</v>
      </c>
      <c r="K716" s="5">
        <v>0.0</v>
      </c>
      <c r="L716" s="5"/>
      <c r="M716" s="5"/>
      <c r="N716" s="5"/>
      <c r="O716" s="5"/>
      <c r="P716" s="3"/>
      <c r="Q716" s="3"/>
      <c r="R716" s="3"/>
      <c r="S716" s="3"/>
      <c r="T716" s="3"/>
      <c r="U716" s="3"/>
      <c r="V716" s="3"/>
      <c r="W716" s="3"/>
      <c r="X716" s="3"/>
    </row>
    <row r="717" ht="12.75" customHeight="1">
      <c r="A717" s="2" t="str">
        <f>HYPERLINK("https://drive.google.com/file/d/1gOnv-olE0oxoMt4CV-qBJUQ8RACA4YMP/view", "ISLE_SESS0021_BLOCKG_04_sprt1")</f>
        <v>ISLE_SESS0021_BLOCKG_04_sprt1</v>
      </c>
      <c r="B717" s="1" t="s">
        <v>148</v>
      </c>
      <c r="C717" s="5">
        <v>0.0</v>
      </c>
      <c r="D717" s="5">
        <v>0.0</v>
      </c>
      <c r="E717" s="5">
        <v>0.0</v>
      </c>
      <c r="F717" s="5">
        <v>0.0</v>
      </c>
      <c r="G717" s="5">
        <v>0.0</v>
      </c>
      <c r="H717" s="5">
        <v>0.0</v>
      </c>
      <c r="I717" s="5">
        <v>0.0</v>
      </c>
      <c r="J717" s="5">
        <v>1.0</v>
      </c>
      <c r="K717" s="5"/>
      <c r="L717" s="5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ht="12.75" customHeight="1">
      <c r="A718" s="2" t="str">
        <f>HYPERLINK("https://drive.google.com/file/d/12n7rUxLM32Q7_OfTpxWl11g3b7qs27qq/view", "ISLE_SESS0021_BLOCKG_05_sprt1")</f>
        <v>ISLE_SESS0021_BLOCKG_05_sprt1</v>
      </c>
      <c r="B718" s="1" t="s">
        <v>117</v>
      </c>
      <c r="C718" s="5">
        <v>0.0</v>
      </c>
      <c r="D718" s="5">
        <v>0.0</v>
      </c>
      <c r="E718" s="5">
        <v>0.0</v>
      </c>
      <c r="F718" s="5">
        <v>0.0</v>
      </c>
      <c r="G718" s="5">
        <v>1.0</v>
      </c>
      <c r="H718" s="5">
        <v>0.0</v>
      </c>
      <c r="I718" s="5">
        <v>0.0</v>
      </c>
      <c r="J718" s="5">
        <v>0.0</v>
      </c>
      <c r="K718" s="5">
        <v>0.0</v>
      </c>
      <c r="L718" s="5">
        <v>0.0</v>
      </c>
      <c r="M718" s="5"/>
      <c r="N718" s="5"/>
      <c r="O718" s="5"/>
      <c r="P718" s="3"/>
      <c r="Q718" s="3"/>
      <c r="R718" s="3"/>
      <c r="S718" s="3"/>
      <c r="T718" s="3"/>
      <c r="U718" s="3"/>
      <c r="V718" s="3"/>
      <c r="W718" s="3"/>
      <c r="X718" s="3"/>
    </row>
    <row r="719" ht="12.75" customHeight="1">
      <c r="A719" s="2" t="str">
        <f>HYPERLINK("https://drive.google.com/file/d/13iO6yDesAXwk1BMi_xI16eh1W0t7pX1e/view", "ISLE_SESS0021_BLOCKG_06_sprt1")</f>
        <v>ISLE_SESS0021_BLOCKG_06_sprt1</v>
      </c>
      <c r="B719" s="1" t="s">
        <v>184</v>
      </c>
      <c r="C719" s="5">
        <v>0.0</v>
      </c>
      <c r="D719" s="5">
        <v>0.0</v>
      </c>
      <c r="E719" s="5">
        <v>0.0</v>
      </c>
      <c r="F719" s="5">
        <v>0.0</v>
      </c>
      <c r="G719" s="5">
        <v>0.0</v>
      </c>
      <c r="H719" s="5">
        <v>0.0</v>
      </c>
      <c r="I719" s="5">
        <v>0.0</v>
      </c>
      <c r="J719" s="5">
        <v>0.0</v>
      </c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ht="12.75" customHeight="1">
      <c r="A720" s="2" t="str">
        <f>HYPERLINK("https://drive.google.com/file/d/1qUmxRJgzvfAhyjl_NocC-6gXfSDZuTxL/view", "ISLE_SESS0021_BLOCKG_07_sprt1")</f>
        <v>ISLE_SESS0021_BLOCKG_07_sprt1</v>
      </c>
      <c r="B720" s="1" t="s">
        <v>118</v>
      </c>
      <c r="C720" s="5">
        <v>0.0</v>
      </c>
      <c r="D720" s="5">
        <v>1.0</v>
      </c>
      <c r="E720" s="5">
        <v>0.0</v>
      </c>
      <c r="F720" s="5">
        <v>0.0</v>
      </c>
      <c r="G720" s="5">
        <v>0.0</v>
      </c>
      <c r="H720" s="5">
        <v>0.0</v>
      </c>
      <c r="I720" s="5">
        <v>1.0</v>
      </c>
      <c r="J720" s="5">
        <v>0.0</v>
      </c>
      <c r="K720" s="5">
        <v>0.0</v>
      </c>
      <c r="L720" s="5">
        <v>0.0</v>
      </c>
      <c r="M720" s="5"/>
      <c r="N720" s="5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ht="12.75" customHeight="1">
      <c r="A721" s="2" t="str">
        <f>HYPERLINK("https://drive.google.com/file/d/17E1PLMbKMVONb-5K-C9iWqiQYdw8k6jb/view", "ISLE_SESS0021_BLOCKG_08_sprt1")</f>
        <v>ISLE_SESS0021_BLOCKG_08_sprt1</v>
      </c>
      <c r="B721" s="1" t="s">
        <v>119</v>
      </c>
      <c r="C721" s="5">
        <v>0.0</v>
      </c>
      <c r="D721" s="5">
        <v>0.0</v>
      </c>
      <c r="E721" s="5">
        <v>0.0</v>
      </c>
      <c r="F721" s="5">
        <v>0.0</v>
      </c>
      <c r="G721" s="5">
        <v>0.0</v>
      </c>
      <c r="H721" s="5">
        <v>0.0</v>
      </c>
      <c r="I721" s="5">
        <v>0.0</v>
      </c>
      <c r="J721" s="5">
        <v>1.0</v>
      </c>
      <c r="K721" s="5">
        <v>1.0</v>
      </c>
      <c r="L721" s="5">
        <v>0.0</v>
      </c>
      <c r="M721" s="5">
        <v>0.0</v>
      </c>
      <c r="N721" s="5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ht="12.75" customHeight="1">
      <c r="A722" s="2" t="str">
        <f>HYPERLINK("https://drive.google.com/file/d/1hWLnTrtTOcSH42hgC5R9YOw4xD_UUkf-/view", "ISLE_SESS0021_BLOCKG_09_sprt1")</f>
        <v>ISLE_SESS0021_BLOCKG_09_sprt1</v>
      </c>
      <c r="B722" s="1" t="s">
        <v>120</v>
      </c>
      <c r="C722" s="5">
        <v>0.0</v>
      </c>
      <c r="D722" s="5">
        <v>0.0</v>
      </c>
      <c r="E722" s="5">
        <v>0.0</v>
      </c>
      <c r="F722" s="5">
        <v>0.0</v>
      </c>
      <c r="G722" s="5">
        <v>0.0</v>
      </c>
      <c r="H722" s="5">
        <v>0.0</v>
      </c>
      <c r="I722" s="5">
        <v>0.0</v>
      </c>
      <c r="J722" s="5">
        <v>1.0</v>
      </c>
      <c r="K722" s="5">
        <v>0.0</v>
      </c>
      <c r="L722" s="5">
        <v>0.0</v>
      </c>
      <c r="M722" s="5">
        <v>0.0</v>
      </c>
      <c r="N722" s="5">
        <v>0.0</v>
      </c>
      <c r="O722" s="5"/>
      <c r="P722" s="5"/>
      <c r="Q722" s="5"/>
      <c r="R722" s="5"/>
      <c r="S722" s="3"/>
      <c r="T722" s="3"/>
      <c r="U722" s="3"/>
      <c r="V722" s="3"/>
      <c r="W722" s="3"/>
      <c r="X722" s="3"/>
    </row>
    <row r="723" ht="12.75" customHeight="1">
      <c r="A723" s="2" t="str">
        <f>HYPERLINK("https://drive.google.com/file/d/1DDJ_BSqWSDMB-EqSMlBpVuN4E-T2U8Jg/view", "ISLE_SESS0021_BLOCKG_10_sprt1")</f>
        <v>ISLE_SESS0021_BLOCKG_10_sprt1</v>
      </c>
      <c r="B723" s="1" t="s">
        <v>121</v>
      </c>
      <c r="C723" s="5">
        <v>0.0</v>
      </c>
      <c r="D723" s="5">
        <v>0.0</v>
      </c>
      <c r="E723" s="5">
        <v>0.0</v>
      </c>
      <c r="F723" s="5">
        <v>0.0</v>
      </c>
      <c r="G723" s="5">
        <v>0.0</v>
      </c>
      <c r="H723" s="5">
        <v>0.0</v>
      </c>
      <c r="I723" s="5">
        <v>0.0</v>
      </c>
      <c r="J723" s="5">
        <v>0.0</v>
      </c>
      <c r="K723" s="5">
        <v>1.0</v>
      </c>
      <c r="L723" s="5">
        <v>0.0</v>
      </c>
      <c r="M723" s="5">
        <v>0.0</v>
      </c>
      <c r="N723" s="5">
        <v>0.0</v>
      </c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ht="12.75" customHeight="1">
      <c r="A724" s="2" t="str">
        <f>HYPERLINK("https://drive.google.com/file/d/180PjB_d99Z1RZTr2NNT_Q76Mk6wOjsv4/view", "ISLE_SESS0161_BLOCKD01_01_sprt1")</f>
        <v>ISLE_SESS0161_BLOCKD01_01_sprt1</v>
      </c>
      <c r="B724" s="1" t="s">
        <v>2</v>
      </c>
      <c r="C724" s="5">
        <v>0.0</v>
      </c>
      <c r="D724" s="5">
        <v>0.0</v>
      </c>
      <c r="E724" s="5">
        <v>1.0</v>
      </c>
      <c r="F724" s="5">
        <v>0.0</v>
      </c>
      <c r="G724" s="5">
        <v>1.0</v>
      </c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ht="12.75" customHeight="1">
      <c r="A725" s="2" t="str">
        <f>HYPERLINK("https://drive.google.com/file/d/1-kOg6WwL7VNJh7v887eS9Z52kKIS0cO_/view", "ISLE_SESS0161_BLOCKD01_02_sprt1")</f>
        <v>ISLE_SESS0161_BLOCKD01_02_sprt1</v>
      </c>
      <c r="B725" s="1" t="s">
        <v>3</v>
      </c>
      <c r="C725" s="5">
        <v>0.0</v>
      </c>
      <c r="D725" s="5">
        <v>0.0</v>
      </c>
      <c r="E725" s="5">
        <v>1.0</v>
      </c>
      <c r="F725" s="5">
        <v>0.0</v>
      </c>
      <c r="G725" s="5">
        <v>0.0</v>
      </c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ht="12.75" customHeight="1">
      <c r="A726" s="2" t="str">
        <f>HYPERLINK("https://drive.google.com/file/d/1lkwl3qrMqk4hLFdmDEfUMg3LASF-38yv/view", "ISLE_SESS0161_BLOCKD01_03_sprt1")</f>
        <v>ISLE_SESS0161_BLOCKD01_03_sprt1</v>
      </c>
      <c r="B726" s="1" t="s">
        <v>4</v>
      </c>
      <c r="C726" s="5">
        <v>0.0</v>
      </c>
      <c r="D726" s="5">
        <v>0.0</v>
      </c>
      <c r="E726" s="5">
        <v>1.0</v>
      </c>
      <c r="F726" s="5">
        <v>0.0</v>
      </c>
      <c r="G726" s="5">
        <v>0.0</v>
      </c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ht="12.75" customHeight="1">
      <c r="A727" s="2" t="str">
        <f>HYPERLINK("https://drive.google.com/file/d/1sJQ3z3llwgstrRTrAQ6JNWudRypLVqVs/view", "ISLE_SESS0161_BLOCKD01_04_sprt1")</f>
        <v>ISLE_SESS0161_BLOCKD01_04_sprt1</v>
      </c>
      <c r="B727" s="1" t="s">
        <v>5</v>
      </c>
      <c r="C727" s="5">
        <v>0.0</v>
      </c>
      <c r="D727" s="5">
        <v>0.0</v>
      </c>
      <c r="E727" s="5">
        <v>1.0</v>
      </c>
      <c r="F727" s="5">
        <v>0.0</v>
      </c>
      <c r="G727" s="5">
        <v>0.0</v>
      </c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ht="12.75" customHeight="1">
      <c r="A728" s="2" t="str">
        <f>HYPERLINK("https://drive.google.com/file/d/14akbTTlUl43taz_GGGe5adACSHMZwuDO/view", "ISLE_SESS0161_BLOCKD01_05_sprt1")</f>
        <v>ISLE_SESS0161_BLOCKD01_05_sprt1</v>
      </c>
      <c r="B728" s="1" t="s">
        <v>6</v>
      </c>
      <c r="C728" s="5">
        <v>0.0</v>
      </c>
      <c r="D728" s="5">
        <v>0.0</v>
      </c>
      <c r="E728" s="5">
        <v>1.0</v>
      </c>
      <c r="F728" s="5">
        <v>0.0</v>
      </c>
      <c r="G728" s="5">
        <v>0.0</v>
      </c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ht="12.75" customHeight="1">
      <c r="A729" s="2" t="str">
        <f>HYPERLINK("https://drive.google.com/file/d/1B_sdVFugMNfW_X9vQ-dbTCG8-FQ1ByFg/view", "ISLE_SESS0161_BLOCKD01_06_sprt1")</f>
        <v>ISLE_SESS0161_BLOCKD01_06_sprt1</v>
      </c>
      <c r="B729" s="1" t="s">
        <v>7</v>
      </c>
      <c r="C729" s="5">
        <v>0.0</v>
      </c>
      <c r="D729" s="5">
        <v>0.0</v>
      </c>
      <c r="E729" s="5">
        <v>0.0</v>
      </c>
      <c r="F729" s="5">
        <v>0.0</v>
      </c>
      <c r="G729" s="5">
        <v>0.0</v>
      </c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ht="12.75" customHeight="1">
      <c r="A730" s="2" t="str">
        <f>HYPERLINK("https://drive.google.com/file/d/1VtF-9i-5vI0q0eEs0T_lD112r1xZSV9R/view", "ISLE_SESS0161_BLOCKD01_07_sprt1")</f>
        <v>ISLE_SESS0161_BLOCKD01_07_sprt1</v>
      </c>
      <c r="B730" s="1" t="s">
        <v>8</v>
      </c>
      <c r="C730" s="5">
        <v>0.0</v>
      </c>
      <c r="D730" s="5">
        <v>0.0</v>
      </c>
      <c r="E730" s="5">
        <v>0.0</v>
      </c>
      <c r="F730" s="5">
        <v>0.0</v>
      </c>
      <c r="G730" s="5">
        <v>0.0</v>
      </c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ht="12.75" customHeight="1">
      <c r="A731" s="2" t="str">
        <f>HYPERLINK("https://drive.google.com/file/d/1vhx9iEbIo3AEbUrx_t74JdiQVhLxilau/view", "ISLE_SESS0161_BLOCKD01_08_sprt1")</f>
        <v>ISLE_SESS0161_BLOCKD01_08_sprt1</v>
      </c>
      <c r="B731" s="1" t="s">
        <v>9</v>
      </c>
      <c r="C731" s="5">
        <v>1.0</v>
      </c>
      <c r="D731" s="5">
        <v>0.0</v>
      </c>
      <c r="E731" s="5">
        <v>1.0</v>
      </c>
      <c r="F731" s="5">
        <v>0.0</v>
      </c>
      <c r="G731" s="5">
        <v>0.0</v>
      </c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ht="12.75" customHeight="1">
      <c r="A732" s="2" t="str">
        <f>HYPERLINK("https://drive.google.com/file/d/1V1iUvmtTjySW1uN1r0epgpV4qev7yDSJ/view", "ISLE_SESS0161_BLOCKD01_09_sprt1")</f>
        <v>ISLE_SESS0161_BLOCKD01_09_sprt1</v>
      </c>
      <c r="B732" s="1" t="s">
        <v>10</v>
      </c>
      <c r="C732" s="5">
        <v>0.0</v>
      </c>
      <c r="D732" s="5">
        <v>0.0</v>
      </c>
      <c r="E732" s="5">
        <v>0.0</v>
      </c>
      <c r="F732" s="5">
        <v>1.0</v>
      </c>
      <c r="G732" s="5">
        <v>0.0</v>
      </c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ht="12.75" customHeight="1">
      <c r="A733" s="2" t="str">
        <f>HYPERLINK("https://drive.google.com/file/d/1gYW4qZSegygo89mlc0o8ThTSU3-7IuCn/view", "ISLE_SESS0161_BLOCKD01_10_sprt1")</f>
        <v>ISLE_SESS0161_BLOCKD01_10_sprt1</v>
      </c>
      <c r="B733" s="1" t="s">
        <v>11</v>
      </c>
      <c r="C733" s="5">
        <v>0.0</v>
      </c>
      <c r="D733" s="5">
        <v>0.0</v>
      </c>
      <c r="E733" s="5">
        <v>0.0</v>
      </c>
      <c r="F733" s="5">
        <v>1.0</v>
      </c>
      <c r="G733" s="5">
        <v>0.0</v>
      </c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ht="12.75" customHeight="1">
      <c r="A734" s="2" t="str">
        <f>HYPERLINK("https://drive.google.com/file/d/1khaymYAgHBZFaCPF5-8-L2bFD8-beHXv/view", "ISLE_SESS0161_BLOCKD01_11_sprt1")</f>
        <v>ISLE_SESS0161_BLOCKD01_11_sprt1</v>
      </c>
      <c r="B734" s="1" t="s">
        <v>12</v>
      </c>
      <c r="C734" s="5">
        <v>0.0</v>
      </c>
      <c r="D734" s="5">
        <v>0.0</v>
      </c>
      <c r="E734" s="5">
        <v>1.0</v>
      </c>
      <c r="F734" s="5">
        <v>0.0</v>
      </c>
      <c r="G734" s="5">
        <v>0.0</v>
      </c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ht="12.75" customHeight="1">
      <c r="A735" s="2" t="str">
        <f>HYPERLINK("https://drive.google.com/file/d/1MVoPB2AHogtZlfDa-WWzDONI0R93AGCg/view", "ISLE_SESS0161_BLOCKD01_12_sprt1")</f>
        <v>ISLE_SESS0161_BLOCKD01_12_sprt1</v>
      </c>
      <c r="B735" s="1" t="s">
        <v>13</v>
      </c>
      <c r="C735" s="5">
        <v>0.0</v>
      </c>
      <c r="D735" s="5">
        <v>0.0</v>
      </c>
      <c r="E735" s="5">
        <v>1.0</v>
      </c>
      <c r="F735" s="5">
        <v>0.0</v>
      </c>
      <c r="G735" s="5">
        <v>0.0</v>
      </c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ht="12.75" customHeight="1">
      <c r="A736" s="2" t="str">
        <f>HYPERLINK("https://drive.google.com/file/d/1o7PESdH0nO2CBA-iirjI5Snqn_-_hUBc/view", "ISLE_SESS0161_BLOCKD01_13_sprt1")</f>
        <v>ISLE_SESS0161_BLOCKD01_13_sprt1</v>
      </c>
      <c r="B736" s="1" t="s">
        <v>14</v>
      </c>
      <c r="C736" s="5">
        <v>0.0</v>
      </c>
      <c r="D736" s="5">
        <v>0.0</v>
      </c>
      <c r="E736" s="5">
        <v>0.0</v>
      </c>
      <c r="F736" s="5">
        <v>0.0</v>
      </c>
      <c r="G736" s="5">
        <v>0.0</v>
      </c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ht="12.75" customHeight="1">
      <c r="A737" s="2" t="str">
        <f>HYPERLINK("https://drive.google.com/file/d/19k9U_-YgXN-5Uxknmli_OO4sEsWJdZXW/view", "ISLE_SESS0161_BLOCKD01_15_sprt1")</f>
        <v>ISLE_SESS0161_BLOCKD01_15_sprt1</v>
      </c>
      <c r="B737" s="1" t="s">
        <v>15</v>
      </c>
      <c r="C737" s="5">
        <v>0.0</v>
      </c>
      <c r="D737" s="5">
        <v>0.0</v>
      </c>
      <c r="E737" s="5">
        <v>1.0</v>
      </c>
      <c r="F737" s="5">
        <v>0.0</v>
      </c>
      <c r="G737" s="5">
        <v>1.0</v>
      </c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ht="12.75" customHeight="1">
      <c r="A738" s="2" t="str">
        <f>HYPERLINK("https://drive.google.com/file/d/1nWJxxPFalNLga7bB17RR7BkrKUvKncPn/view", "ISLE_SESS0161_BLOCKD01_16_sprt1")</f>
        <v>ISLE_SESS0161_BLOCKD01_16_sprt1</v>
      </c>
      <c r="B738" s="1" t="s">
        <v>16</v>
      </c>
      <c r="C738" s="5">
        <v>0.0</v>
      </c>
      <c r="D738" s="5">
        <v>0.0</v>
      </c>
      <c r="E738" s="5">
        <v>1.0</v>
      </c>
      <c r="F738" s="5">
        <v>0.0</v>
      </c>
      <c r="G738" s="5">
        <v>0.0</v>
      </c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ht="12.75" customHeight="1">
      <c r="A739" s="2" t="str">
        <f>HYPERLINK("https://drive.google.com/file/d/1zxDIVe6KLpBuLpKRm9RxZP9JltJVp8no/view", "ISLE_SESS0161_BLOCKD01_17_sprt1")</f>
        <v>ISLE_SESS0161_BLOCKD01_17_sprt1</v>
      </c>
      <c r="B739" s="1" t="s">
        <v>17</v>
      </c>
      <c r="C739" s="5">
        <v>0.0</v>
      </c>
      <c r="D739" s="5">
        <v>1.0</v>
      </c>
      <c r="E739" s="5">
        <v>0.0</v>
      </c>
      <c r="F739" s="5">
        <v>0.0</v>
      </c>
      <c r="G739" s="5">
        <v>0.0</v>
      </c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ht="12.75" customHeight="1">
      <c r="A740" s="2" t="str">
        <f>HYPERLINK("https://drive.google.com/file/d/1vINq4mwICX6LPUQ90p44yLSCGKwyrPj7/view", "ISLE_SESS0161_BLOCKD01_20_sprt1")</f>
        <v>ISLE_SESS0161_BLOCKD01_20_sprt1</v>
      </c>
      <c r="B740" s="1" t="s">
        <v>18</v>
      </c>
      <c r="C740" s="5">
        <v>0.0</v>
      </c>
      <c r="D740" s="5">
        <v>0.0</v>
      </c>
      <c r="E740" s="5">
        <v>1.0</v>
      </c>
      <c r="F740" s="5">
        <v>0.0</v>
      </c>
      <c r="G740" s="5">
        <v>1.0</v>
      </c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ht="12.75" customHeight="1">
      <c r="A741" s="2" t="str">
        <f>HYPERLINK("https://drive.google.com/file/d/121ab1iIlZ8lht7ESK6lIyi-j0ksP_Xd8/view", "ISLE_SESS0161_BLOCKD01_21_sprt1")</f>
        <v>ISLE_SESS0161_BLOCKD01_21_sprt1</v>
      </c>
      <c r="B741" s="1" t="s">
        <v>19</v>
      </c>
      <c r="C741" s="5">
        <v>0.0</v>
      </c>
      <c r="D741" s="5">
        <v>0.0</v>
      </c>
      <c r="E741" s="5">
        <v>1.0</v>
      </c>
      <c r="F741" s="5">
        <v>0.0</v>
      </c>
      <c r="G741" s="5">
        <v>1.0</v>
      </c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ht="12.75" customHeight="1">
      <c r="A742" s="2" t="str">
        <f>HYPERLINK("https://drive.google.com/file/d/1o4K0EKTDOy8hq61bNVibJiSXfalQuamI/view", "ISLE_SESS0161_BLOCKD01_22_sprt1")</f>
        <v>ISLE_SESS0161_BLOCKD01_22_sprt1</v>
      </c>
      <c r="B742" s="1" t="s">
        <v>150</v>
      </c>
      <c r="C742" s="5">
        <v>0.0</v>
      </c>
      <c r="D742" s="5">
        <v>0.0</v>
      </c>
      <c r="E742" s="5">
        <v>0.0</v>
      </c>
      <c r="F742" s="5">
        <v>0.0</v>
      </c>
      <c r="G742" s="5">
        <v>1.0</v>
      </c>
      <c r="H742" s="5"/>
      <c r="I742" s="5"/>
      <c r="J742" s="5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ht="12.75" customHeight="1">
      <c r="A743" s="2" t="str">
        <f>HYPERLINK("https://drive.google.com/file/d/1zRxN8FeBuDAUjpyAruT-LNPAB0J8rV0t/view", "ISLE_SESS0161_BLOCKD01_24_sprt1")</f>
        <v>ISLE_SESS0161_BLOCKD01_24_sprt1</v>
      </c>
      <c r="B743" s="1" t="s">
        <v>21</v>
      </c>
      <c r="C743" s="5">
        <v>0.0</v>
      </c>
      <c r="D743" s="5">
        <v>0.0</v>
      </c>
      <c r="E743" s="5">
        <v>1.0</v>
      </c>
      <c r="F743" s="5">
        <v>0.0</v>
      </c>
      <c r="G743" s="5">
        <v>0.0</v>
      </c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ht="12.75" customHeight="1">
      <c r="A744" s="2" t="str">
        <f>HYPERLINK("https://drive.google.com/file/d/1xlyTJRz6GltJuVaaepu0tko8iVwqg9-r/view", "ISLE_SESS0161_BLOCKD01_25_sprt1")</f>
        <v>ISLE_SESS0161_BLOCKD01_25_sprt1</v>
      </c>
      <c r="B744" s="1" t="s">
        <v>22</v>
      </c>
      <c r="C744" s="5">
        <v>0.0</v>
      </c>
      <c r="D744" s="5">
        <v>0.0</v>
      </c>
      <c r="E744" s="5">
        <v>1.0</v>
      </c>
      <c r="F744" s="5">
        <v>0.0</v>
      </c>
      <c r="G744" s="5">
        <v>0.0</v>
      </c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ht="12.75" customHeight="1">
      <c r="A745" s="2" t="str">
        <f>HYPERLINK("https://drive.google.com/file/d/1Xs5s2e8WTqkM2_D3qrsFduiuYUogqBQZ/view", "ISLE_SESS0161_BLOCKD01_26_sprt1")</f>
        <v>ISLE_SESS0161_BLOCKD01_26_sprt1</v>
      </c>
      <c r="B745" s="1" t="s">
        <v>23</v>
      </c>
      <c r="C745" s="5">
        <v>0.0</v>
      </c>
      <c r="D745" s="5">
        <v>0.0</v>
      </c>
      <c r="E745" s="5">
        <v>1.0</v>
      </c>
      <c r="F745" s="5">
        <v>0.0</v>
      </c>
      <c r="G745" s="5">
        <v>0.0</v>
      </c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ht="12.75" customHeight="1">
      <c r="A746" s="2" t="str">
        <f>HYPERLINK("https://drive.google.com/file/d/1ezfWSvNaCygq_GmK5HEIs0UcFhoEm7WL/view", "ISLE_SESS0161_BLOCKD01_28_sprt1")</f>
        <v>ISLE_SESS0161_BLOCKD01_28_sprt1</v>
      </c>
      <c r="B746" s="1" t="s">
        <v>124</v>
      </c>
      <c r="C746" s="5">
        <v>0.0</v>
      </c>
      <c r="D746" s="5">
        <v>0.0</v>
      </c>
      <c r="E746" s="5">
        <v>0.0</v>
      </c>
      <c r="F746" s="5">
        <v>0.0</v>
      </c>
      <c r="G746" s="5">
        <v>0.0</v>
      </c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ht="12.75" customHeight="1">
      <c r="A747" s="2" t="str">
        <f>HYPERLINK("https://drive.google.com/file/d/16YhspVDittjxdblHzEcIzpK6pEptvZPf/view", "ISLE_SESS0161_BLOCKD01_29_sprt1")</f>
        <v>ISLE_SESS0161_BLOCKD01_29_sprt1</v>
      </c>
      <c r="B747" s="1" t="s">
        <v>25</v>
      </c>
      <c r="C747" s="5">
        <v>0.0</v>
      </c>
      <c r="D747" s="5">
        <v>0.0</v>
      </c>
      <c r="E747" s="5">
        <v>1.0</v>
      </c>
      <c r="F747" s="5">
        <v>0.0</v>
      </c>
      <c r="G747" s="5">
        <v>0.0</v>
      </c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ht="12.75" customHeight="1">
      <c r="A748" s="2" t="str">
        <f>HYPERLINK("https://drive.google.com/file/d/141mSjbEGVzAi3Ekfx-z1i5hWgWGxfeIT/view", "ISLE_SESS0161_BLOCKD01_31_sprt1")</f>
        <v>ISLE_SESS0161_BLOCKD01_31_sprt1</v>
      </c>
      <c r="B748" s="1" t="s">
        <v>208</v>
      </c>
      <c r="C748" s="5">
        <v>0.0</v>
      </c>
      <c r="D748" s="5">
        <v>0.0</v>
      </c>
      <c r="E748" s="5">
        <v>0.0</v>
      </c>
      <c r="F748" s="5">
        <v>1.0</v>
      </c>
      <c r="G748" s="5">
        <v>0.0</v>
      </c>
      <c r="H748" s="5">
        <v>0.0</v>
      </c>
      <c r="I748" s="5">
        <v>0.0</v>
      </c>
      <c r="J748" s="5">
        <v>0.0</v>
      </c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ht="12.75" customHeight="1">
      <c r="A749" s="2" t="str">
        <f>HYPERLINK("https://drive.google.com/file/d/1AKgRqteCH-w-ZBOPISVgxXb8YM9pbJEf/view", "ISLE_SESS0161_BLOCKD01_32_sprt1")</f>
        <v>ISLE_SESS0161_BLOCKD01_32_sprt1</v>
      </c>
      <c r="B749" s="1" t="s">
        <v>204</v>
      </c>
      <c r="C749" s="5">
        <v>0.0</v>
      </c>
      <c r="D749" s="5">
        <v>1.0</v>
      </c>
      <c r="E749" s="5">
        <v>0.0</v>
      </c>
      <c r="F749" s="5">
        <v>0.0</v>
      </c>
      <c r="G749" s="5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ht="12.75" customHeight="1">
      <c r="A750" s="2" t="str">
        <f>HYPERLINK("https://drive.google.com/file/d/13RBbxTkcgv_kZlaHW9qn1GOkXGJp-Urh/view", "ISLE_SESS0161_BLOCKD01_33_sprt1")</f>
        <v>ISLE_SESS0161_BLOCKD01_33_sprt1</v>
      </c>
      <c r="B750" s="1" t="s">
        <v>28</v>
      </c>
      <c r="C750" s="5">
        <v>0.0</v>
      </c>
      <c r="D750" s="5">
        <v>1.0</v>
      </c>
      <c r="E750" s="5">
        <v>0.0</v>
      </c>
      <c r="F750" s="5">
        <v>0.0</v>
      </c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ht="12.75" customHeight="1">
      <c r="A751" s="2" t="str">
        <f>HYPERLINK("https://drive.google.com/file/d/1dSmSkxT9rQz7KeFjLrL49rfVRu10MwuS/view", "ISLE_SESS0161_BLOCKD01_34_sprt1")</f>
        <v>ISLE_SESS0161_BLOCKD01_34_sprt1</v>
      </c>
      <c r="B751" s="1" t="s">
        <v>29</v>
      </c>
      <c r="C751" s="5">
        <v>0.0</v>
      </c>
      <c r="D751" s="5">
        <v>1.0</v>
      </c>
      <c r="E751" s="5">
        <v>0.0</v>
      </c>
      <c r="F751" s="5">
        <v>1.0</v>
      </c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ht="12.75" customHeight="1">
      <c r="A752" s="2" t="str">
        <f>HYPERLINK("https://drive.google.com/file/d/1CNi8Rt9XxCx4QbOxC6IgWytpg_3oSokc/view", "ISLE_SESS0161_BLOCKD01_35_sprt1")</f>
        <v>ISLE_SESS0161_BLOCKD01_35_sprt1</v>
      </c>
      <c r="B752" s="1" t="s">
        <v>30</v>
      </c>
      <c r="C752" s="5">
        <v>0.0</v>
      </c>
      <c r="D752" s="5">
        <v>0.0</v>
      </c>
      <c r="E752" s="5">
        <v>0.0</v>
      </c>
      <c r="F752" s="5">
        <v>0.0</v>
      </c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ht="12.75" customHeight="1">
      <c r="A753" s="2" t="str">
        <f>HYPERLINK("https://drive.google.com/file/d/1pfxhjHaDkSxUXHsOHc3ckOjYpaHum_2f/view", "ISLE_SESS0161_BLOCKD01_36_sprt1")</f>
        <v>ISLE_SESS0161_BLOCKD01_36_sprt1</v>
      </c>
      <c r="B753" s="1" t="s">
        <v>205</v>
      </c>
      <c r="C753" s="5">
        <v>1.0</v>
      </c>
      <c r="D753" s="5">
        <v>0.0</v>
      </c>
      <c r="E753" s="5">
        <v>0.0</v>
      </c>
      <c r="F753" s="5">
        <v>1.0</v>
      </c>
      <c r="G753" s="5">
        <v>0.0</v>
      </c>
      <c r="H753" s="5">
        <v>0.0</v>
      </c>
      <c r="I753" s="5">
        <v>0.0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ht="12.75" customHeight="1">
      <c r="A754" s="2" t="str">
        <f>HYPERLINK("https://drive.google.com/file/d/1dsM70h_8biQ3eQ0VBC6uYPF159PlMLGP/view", "ISLE_SESS0161_BLOCKD01_37_sprt1")</f>
        <v>ISLE_SESS0161_BLOCKD01_37_sprt1</v>
      </c>
      <c r="B754" s="1" t="s">
        <v>31</v>
      </c>
      <c r="C754" s="5">
        <v>0.0</v>
      </c>
      <c r="D754" s="5">
        <v>0.0</v>
      </c>
      <c r="E754" s="5">
        <v>0.0</v>
      </c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ht="12.75" customHeight="1">
      <c r="A755" s="2" t="str">
        <f>HYPERLINK("https://drive.google.com/file/d/1Qm6PLtIvAH8zxT2JVQ900HVUQSL6LX9a/view", "ISLE_SESS0161_BLOCKD01_38_sprt1")</f>
        <v>ISLE_SESS0161_BLOCKD01_38_sprt1</v>
      </c>
      <c r="B755" s="1" t="s">
        <v>32</v>
      </c>
      <c r="C755" s="5">
        <v>0.0</v>
      </c>
      <c r="D755" s="5">
        <v>1.0</v>
      </c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ht="12.75" customHeight="1">
      <c r="A756" s="2" t="str">
        <f>HYPERLINK("https://drive.google.com/file/d/1XEDmBW8sPeKMzoG2gwoFD2yuG7S4qPho/view", "ISLE_SESS0161_BLOCKD01_39_sprt1")</f>
        <v>ISLE_SESS0161_BLOCKD01_39_sprt1</v>
      </c>
      <c r="B756" s="1" t="s">
        <v>200</v>
      </c>
      <c r="C756" s="5">
        <v>0.0</v>
      </c>
      <c r="D756" s="5">
        <v>1.0</v>
      </c>
      <c r="E756" s="5">
        <v>0.0</v>
      </c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ht="12.75" customHeight="1">
      <c r="A757" s="2" t="str">
        <f>HYPERLINK("https://drive.google.com/file/d/1GuVE3up3E_Vrr3nMgld3ekbBoyEELT7U/view", "ISLE_SESS0161_BLOCKD01_41_sprt1")</f>
        <v>ISLE_SESS0161_BLOCKD01_41_sprt1</v>
      </c>
      <c r="B757" s="1" t="s">
        <v>34</v>
      </c>
      <c r="C757" s="5">
        <v>0.0</v>
      </c>
      <c r="D757" s="5">
        <v>0.0</v>
      </c>
      <c r="E757" s="5">
        <v>1.0</v>
      </c>
      <c r="F757" s="5">
        <v>0.0</v>
      </c>
      <c r="G757" s="5">
        <v>0.0</v>
      </c>
      <c r="H757" s="5">
        <v>0.0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ht="12.75" customHeight="1">
      <c r="A758" s="2" t="str">
        <f>HYPERLINK("https://drive.google.com/file/d/1hfseDOMVCyUW5MLHcafeWEdcku3aM-2o/view", "ISLE_SESS0161_BLOCKD01_43_sprt1")</f>
        <v>ISLE_SESS0161_BLOCKD01_43_sprt1</v>
      </c>
      <c r="B758" s="1" t="s">
        <v>35</v>
      </c>
      <c r="C758" s="5">
        <v>0.0</v>
      </c>
      <c r="D758" s="5">
        <v>0.0</v>
      </c>
      <c r="E758" s="5">
        <v>0.0</v>
      </c>
      <c r="F758" s="5">
        <v>1.0</v>
      </c>
      <c r="G758" s="5">
        <v>0.0</v>
      </c>
      <c r="H758" s="5">
        <v>0.0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ht="12.75" customHeight="1">
      <c r="A759" s="2" t="str">
        <f>HYPERLINK("https://drive.google.com/file/d/1CpHm_fq4lwQYcMU-h5dJYikBX-DnDUYj/view", "ISLE_SESS0161_BLOCKD01_44_sprt1")</f>
        <v>ISLE_SESS0161_BLOCKD01_44_sprt1</v>
      </c>
      <c r="B759" s="1" t="s">
        <v>36</v>
      </c>
      <c r="C759" s="5">
        <v>0.0</v>
      </c>
      <c r="D759" s="5">
        <v>0.0</v>
      </c>
      <c r="E759" s="5">
        <v>0.0</v>
      </c>
      <c r="F759" s="5">
        <v>0.0</v>
      </c>
      <c r="G759" s="5">
        <v>0.0</v>
      </c>
      <c r="H759" s="5">
        <v>0.0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ht="12.75" customHeight="1">
      <c r="A760" s="2" t="str">
        <f>HYPERLINK("https://drive.google.com/file/d/171G0MZRRXoe9TQXJgq5ryGmJ2oJZwGFf/view", "ISLE_SESS0161_BLOCKD01_45_sprt1")</f>
        <v>ISLE_SESS0161_BLOCKD01_45_sprt1</v>
      </c>
      <c r="B760" s="1" t="s">
        <v>125</v>
      </c>
      <c r="C760" s="5">
        <v>0.0</v>
      </c>
      <c r="D760" s="5">
        <v>0.0</v>
      </c>
      <c r="E760" s="5">
        <v>1.0</v>
      </c>
      <c r="F760" s="5">
        <v>0.0</v>
      </c>
      <c r="G760" s="5">
        <v>0.0</v>
      </c>
      <c r="H760" s="5">
        <v>0.0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ht="12.75" customHeight="1">
      <c r="A761" s="2" t="str">
        <f>HYPERLINK("https://drive.google.com/file/d/1VBDoMoij23rE6u48ZLVWFlbQD8605p-i/view", "ISLE_SESS0161_BLOCKD01_46_sprt1")</f>
        <v>ISLE_SESS0161_BLOCKD01_46_sprt1</v>
      </c>
      <c r="B761" s="1" t="s">
        <v>37</v>
      </c>
      <c r="C761" s="5">
        <v>0.0</v>
      </c>
      <c r="D761" s="5">
        <v>0.0</v>
      </c>
      <c r="E761" s="5">
        <v>0.0</v>
      </c>
      <c r="F761" s="5">
        <v>0.0</v>
      </c>
      <c r="G761" s="5">
        <v>1.0</v>
      </c>
      <c r="H761" s="5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ht="12.75" customHeight="1">
      <c r="A762" s="2" t="str">
        <f>HYPERLINK("https://drive.google.com/file/d/1wpyDj31gG3rX-9AACoUFcc0Xd_ZmaroM/view", "ISLE_SESS0161_BLOCKD01_47_sprt1")</f>
        <v>ISLE_SESS0161_BLOCKD01_47_sprt1</v>
      </c>
      <c r="B762" s="1" t="s">
        <v>126</v>
      </c>
      <c r="C762" s="5">
        <v>0.0</v>
      </c>
      <c r="D762" s="5">
        <v>0.0</v>
      </c>
      <c r="E762" s="5">
        <v>0.0</v>
      </c>
      <c r="F762" s="5">
        <v>1.0</v>
      </c>
      <c r="G762" s="5">
        <v>0.0</v>
      </c>
      <c r="H762" s="5">
        <v>0.0</v>
      </c>
      <c r="I762" s="5">
        <v>0.0</v>
      </c>
      <c r="J762" s="5">
        <v>0.0</v>
      </c>
      <c r="K762" s="5">
        <v>0.0</v>
      </c>
      <c r="L762" s="5">
        <v>0.0</v>
      </c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ht="12.75" customHeight="1">
      <c r="A763" s="2" t="str">
        <f>HYPERLINK("https://drive.google.com/file/d/1CBR2A6MnJpCAkTREQpIiMWJnITYME4gx/view", "ISLE_SESS0161_BLOCKD01_48_sprt1")</f>
        <v>ISLE_SESS0161_BLOCKD01_48_sprt1</v>
      </c>
      <c r="B763" s="1" t="s">
        <v>38</v>
      </c>
      <c r="C763" s="5">
        <v>0.0</v>
      </c>
      <c r="D763" s="5">
        <v>0.0</v>
      </c>
      <c r="E763" s="5">
        <v>0.0</v>
      </c>
      <c r="F763" s="5">
        <v>0.0</v>
      </c>
      <c r="G763" s="5">
        <v>0.0</v>
      </c>
      <c r="H763" s="5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ht="12.75" customHeight="1">
      <c r="A764" s="2" t="str">
        <f>HYPERLINK("https://drive.google.com/file/d/1EWpCqqNtMNY5jaEAJR6aRcXSDoaYYNAN/view", "ISLE_SESS0161_BLOCKD01_49_sprt1")</f>
        <v>ISLE_SESS0161_BLOCKD01_49_sprt1</v>
      </c>
      <c r="B764" s="1" t="s">
        <v>127</v>
      </c>
      <c r="C764" s="5">
        <v>0.0</v>
      </c>
      <c r="D764" s="5">
        <v>0.0</v>
      </c>
      <c r="E764" s="5">
        <v>0.0</v>
      </c>
      <c r="F764" s="5">
        <v>1.0</v>
      </c>
      <c r="G764" s="5">
        <v>0.0</v>
      </c>
      <c r="H764" s="5">
        <v>0.0</v>
      </c>
      <c r="I764" s="5">
        <v>0.0</v>
      </c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ht="12.75" customHeight="1">
      <c r="A765" s="2" t="str">
        <f>HYPERLINK("https://drive.google.com/file/d/15340cOwORMJR_FHKCiFHgkzJJ0gVd5yU/view", "ISLE_SESS0161_BLOCKD01_50_sprt1")</f>
        <v>ISLE_SESS0161_BLOCKD01_50_sprt1</v>
      </c>
      <c r="B765" s="1" t="s">
        <v>39</v>
      </c>
      <c r="C765" s="5">
        <v>0.0</v>
      </c>
      <c r="D765" s="5">
        <v>0.0</v>
      </c>
      <c r="E765" s="5">
        <v>1.0</v>
      </c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ht="12.75" customHeight="1">
      <c r="A766" s="2" t="str">
        <f>HYPERLINK("https://drive.google.com/file/d/1p3N_be9peSk0ioebrChICnEGNowRYdTB/view", "ISLE_SESS0161_BLOCKD01_51_sprt1")</f>
        <v>ISLE_SESS0161_BLOCKD01_51_sprt1</v>
      </c>
      <c r="B766" s="1" t="s">
        <v>40</v>
      </c>
      <c r="C766" s="5">
        <v>0.0</v>
      </c>
      <c r="D766" s="5">
        <v>0.0</v>
      </c>
      <c r="E766" s="5">
        <v>0.0</v>
      </c>
      <c r="F766" s="5">
        <v>0.0</v>
      </c>
      <c r="G766" s="5">
        <v>0.0</v>
      </c>
      <c r="H766" s="5">
        <v>0.0</v>
      </c>
      <c r="I766" s="5">
        <v>1.0</v>
      </c>
      <c r="J766" s="5">
        <v>0.0</v>
      </c>
      <c r="K766" s="5">
        <v>0.0</v>
      </c>
      <c r="L766" s="5">
        <v>0.0</v>
      </c>
      <c r="M766" s="5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ht="12.75" customHeight="1">
      <c r="A767" s="2" t="str">
        <f>HYPERLINK("https://drive.google.com/file/d/1aYrBLFIN473uEBmRPwyAbVrek9uNG-Io/view", "ISLE_SESS0161_BLOCKD01_54_sprt1")</f>
        <v>ISLE_SESS0161_BLOCKD01_54_sprt1</v>
      </c>
      <c r="B767" s="1" t="s">
        <v>128</v>
      </c>
      <c r="C767" s="5">
        <v>0.0</v>
      </c>
      <c r="D767" s="5">
        <v>0.0</v>
      </c>
      <c r="E767" s="5">
        <v>0.0</v>
      </c>
      <c r="F767" s="5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ht="12.75" customHeight="1">
      <c r="A768" s="2" t="str">
        <f>HYPERLINK("https://drive.google.com/file/d/1xDxvgMQh7h6FOCBCyKDsuxvb8BKrjhby/view", "ISLE_SESS0161_BLOCKD01_55_sprt1")</f>
        <v>ISLE_SESS0161_BLOCKD01_55_sprt1</v>
      </c>
      <c r="B768" s="1" t="s">
        <v>129</v>
      </c>
      <c r="C768" s="5">
        <v>0.0</v>
      </c>
      <c r="D768" s="5">
        <v>0.0</v>
      </c>
      <c r="E768" s="5">
        <v>0.0</v>
      </c>
      <c r="F768" s="5">
        <v>1.0</v>
      </c>
      <c r="G768" s="5">
        <v>0.0</v>
      </c>
      <c r="H768" s="5">
        <v>0.0</v>
      </c>
      <c r="I768" s="5">
        <v>0.0</v>
      </c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ht="12.75" customHeight="1">
      <c r="A769" s="2" t="str">
        <f>HYPERLINK("https://drive.google.com/file/d/1VPpJkAMvZBVbafUDbKRf35Fa_-m2LN4y/view", "ISLE_SESS0161_BLOCKD01_56_sprt1")</f>
        <v>ISLE_SESS0161_BLOCKD01_56_sprt1</v>
      </c>
      <c r="B769" s="1" t="s">
        <v>42</v>
      </c>
      <c r="C769" s="5">
        <v>0.0</v>
      </c>
      <c r="D769" s="5">
        <v>1.0</v>
      </c>
      <c r="E769" s="5">
        <v>0.0</v>
      </c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ht="12.75" customHeight="1">
      <c r="A770" s="2" t="str">
        <f>HYPERLINK("https://drive.google.com/file/d/1XUcGsXPpTpaQi5j_G6CHaGhrUuAsV2UU/view", "ISLE_SESS0161_BLOCKD01_58_sprt1")</f>
        <v>ISLE_SESS0161_BLOCKD01_58_sprt1</v>
      </c>
      <c r="B770" s="1" t="s">
        <v>43</v>
      </c>
      <c r="C770" s="5">
        <v>0.0</v>
      </c>
      <c r="D770" s="5">
        <v>0.0</v>
      </c>
      <c r="E770" s="5">
        <v>0.0</v>
      </c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ht="12.75" customHeight="1">
      <c r="A771" s="2" t="str">
        <f>HYPERLINK("https://drive.google.com/file/d/1Vmg4EWsmS_vL5Z3II3KV1pIYFrTzvUgC/view", "ISLE_SESS0161_BLOCKD01_59_sprt1")</f>
        <v>ISLE_SESS0161_BLOCKD01_59_sprt1</v>
      </c>
      <c r="B771" s="1" t="s">
        <v>44</v>
      </c>
      <c r="C771" s="5">
        <v>0.0</v>
      </c>
      <c r="D771" s="5">
        <v>1.0</v>
      </c>
      <c r="E771" s="5">
        <v>0.0</v>
      </c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ht="12.75" customHeight="1">
      <c r="A772" s="2" t="str">
        <f>HYPERLINK("https://drive.google.com/file/d/1gSKD1fpYi5hGf5_ssswRDmEviYcryQPu/view", "ISLE_SESS0161_BLOCKD01_60_sprt1")</f>
        <v>ISLE_SESS0161_BLOCKD01_60_sprt1</v>
      </c>
      <c r="B772" s="1" t="s">
        <v>130</v>
      </c>
      <c r="C772" s="5">
        <v>0.0</v>
      </c>
      <c r="D772" s="5">
        <v>0.0</v>
      </c>
      <c r="E772" s="5">
        <v>0.0</v>
      </c>
      <c r="F772" s="5">
        <v>1.0</v>
      </c>
      <c r="G772" s="5">
        <v>0.0</v>
      </c>
      <c r="H772" s="5">
        <v>0.0</v>
      </c>
      <c r="I772" s="5"/>
      <c r="J772" s="5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ht="12.75" customHeight="1">
      <c r="A773" s="2" t="str">
        <f>HYPERLINK("https://drive.google.com/file/d/1vJDNEx_i6rIUtc5ghwi04J5rP2_YkFDr/view", "ISLE_SESS0161_BLOCKD01_61_sprt1")</f>
        <v>ISLE_SESS0161_BLOCKD01_61_sprt1</v>
      </c>
      <c r="B773" s="1" t="s">
        <v>46</v>
      </c>
      <c r="C773" s="5">
        <v>0.0</v>
      </c>
      <c r="D773" s="5">
        <v>1.0</v>
      </c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ht="12.75" customHeight="1">
      <c r="A774" s="2" t="str">
        <f>HYPERLINK("https://drive.google.com/file/d/1DS7QXDMJHt7wKTa3Jq3a1FcK5cyoJ7Qn/view", "ISLE_SESS0161_BLOCKD01_62_sprt1")</f>
        <v>ISLE_SESS0161_BLOCKD01_62_sprt1</v>
      </c>
      <c r="B774" s="1" t="s">
        <v>47</v>
      </c>
      <c r="C774" s="5">
        <v>0.0</v>
      </c>
      <c r="D774" s="5">
        <v>0.0</v>
      </c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ht="12.75" customHeight="1">
      <c r="A775" s="2" t="str">
        <f>HYPERLINK("https://drive.google.com/file/d/1K4kdromEiHmoUNiMMGcWxkWNJV1tEUuW/view", "ISLE_SESS0161_BLOCKD01_63_sprt1")</f>
        <v>ISLE_SESS0161_BLOCKD01_63_sprt1</v>
      </c>
      <c r="B775" s="1" t="s">
        <v>48</v>
      </c>
      <c r="C775" s="5">
        <v>0.0</v>
      </c>
      <c r="D775" s="5">
        <v>1.0</v>
      </c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ht="12.75" customHeight="1">
      <c r="A776" s="2" t="str">
        <f>HYPERLINK("https://drive.google.com/file/d/15TlyIPDUlTJTfpljBFThVTPNM3kv4mzW/view", "ISLE_SESS0161_BLOCKD01_64_sprt1")</f>
        <v>ISLE_SESS0161_BLOCKD01_64_sprt1</v>
      </c>
      <c r="B776" s="1" t="s">
        <v>49</v>
      </c>
      <c r="C776" s="5">
        <v>0.0</v>
      </c>
      <c r="D776" s="5">
        <v>1.0</v>
      </c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ht="12.75" customHeight="1">
      <c r="A777" s="2" t="str">
        <f>HYPERLINK("https://drive.google.com/file/d/16Wt27IIIgJu_4SXwvpMUsTO4SHBEWTCU/view", "ISLE_SESS0161_BLOCKD01_65_sprt1")</f>
        <v>ISLE_SESS0161_BLOCKD01_65_sprt1</v>
      </c>
      <c r="B777" s="1" t="s">
        <v>50</v>
      </c>
      <c r="C777" s="5">
        <v>1.0</v>
      </c>
      <c r="D777" s="5">
        <v>0.0</v>
      </c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ht="12.75" customHeight="1">
      <c r="A778" s="2" t="str">
        <f>HYPERLINK("https://drive.google.com/file/d/1ksV2PgYqcFLGs1qqpaPH5KlWVJ7q6uPt/view", "ISLE_SESS0161_BLOCKD01_67_sprt1")</f>
        <v>ISLE_SESS0161_BLOCKD01_67_sprt1</v>
      </c>
      <c r="B778" s="1" t="s">
        <v>52</v>
      </c>
      <c r="C778" s="5">
        <v>0.0</v>
      </c>
      <c r="D778" s="5">
        <v>1.0</v>
      </c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ht="12.75" customHeight="1">
      <c r="A779" s="2" t="str">
        <f>HYPERLINK("https://drive.google.com/file/d/1HFk-soeP0EYy3cAFFZDwQGvRght4h0Cm/view", "ISLE_SESS0161_BLOCKD01_68_sprt1")</f>
        <v>ISLE_SESS0161_BLOCKD01_68_sprt1</v>
      </c>
      <c r="B779" s="1" t="s">
        <v>53</v>
      </c>
      <c r="C779" s="5">
        <v>0.0</v>
      </c>
      <c r="D779" s="5">
        <v>1.0</v>
      </c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ht="12.75" customHeight="1">
      <c r="A780" s="2" t="str">
        <f>HYPERLINK("https://drive.google.com/file/d/1WQhf4N_E_3JS6khCk0MexkZRK1mU0ng3/view", "ISLE_SESS0161_BLOCKD01_69_sprt1")</f>
        <v>ISLE_SESS0161_BLOCKD01_69_sprt1</v>
      </c>
      <c r="B780" s="1" t="s">
        <v>54</v>
      </c>
      <c r="C780" s="5">
        <v>0.0</v>
      </c>
      <c r="D780" s="5">
        <v>1.0</v>
      </c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ht="12.75" customHeight="1">
      <c r="A781" s="2" t="str">
        <f>HYPERLINK("https://drive.google.com/file/d/1dfGZhjZJam6Xfz9AM8LQRVEMUgoFVuoS/view", "ISLE_SESS0161_BLOCKD01_70_sprt1")</f>
        <v>ISLE_SESS0161_BLOCKD01_70_sprt1</v>
      </c>
      <c r="B781" s="1" t="s">
        <v>55</v>
      </c>
      <c r="C781" s="5">
        <v>0.0</v>
      </c>
      <c r="D781" s="5">
        <v>0.0</v>
      </c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ht="12.75" customHeight="1">
      <c r="A782" s="2" t="str">
        <f>HYPERLINK("https://drive.google.com/file/d/1CDJQR4CSWYPFclJsyZV7O7jyMg4_ZyB5/view", "ISLE_SESS0161_BLOCKD01_71_sprt1")</f>
        <v>ISLE_SESS0161_BLOCKD01_71_sprt1</v>
      </c>
      <c r="B782" s="1" t="s">
        <v>56</v>
      </c>
      <c r="C782" s="5">
        <v>0.0</v>
      </c>
      <c r="D782" s="5">
        <v>0.0</v>
      </c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ht="12.75" customHeight="1">
      <c r="A783" s="2" t="str">
        <f>HYPERLINK("https://drive.google.com/file/d/1wRLo2agxE7dXv7IZuUt6u5T29u_3vDMe/view", "ISLE_SESS0161_BLOCKD01_72_sprt1")</f>
        <v>ISLE_SESS0161_BLOCKD01_72_sprt1</v>
      </c>
      <c r="B783" s="1" t="s">
        <v>57</v>
      </c>
      <c r="C783" s="5">
        <v>0.0</v>
      </c>
      <c r="D783" s="5">
        <v>1.0</v>
      </c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ht="12.75" customHeight="1">
      <c r="A784" s="2" t="str">
        <f>HYPERLINK("https://drive.google.com/file/d/1Ae5afY2IAtrdil0LGmypLXe1rWcx8pIL/view", "ISLE_SESS0161_BLOCKD01_73_sprt1")</f>
        <v>ISLE_SESS0161_BLOCKD01_73_sprt1</v>
      </c>
      <c r="B784" s="1" t="s">
        <v>58</v>
      </c>
      <c r="C784" s="5">
        <v>0.0</v>
      </c>
      <c r="D784" s="5">
        <v>1.0</v>
      </c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ht="12.75" customHeight="1">
      <c r="A785" s="2" t="str">
        <f>HYPERLINK("https://drive.google.com/file/d/1Wit7-7MhJyyDBGNEGSw46AY8A8sClptm/view", "ISLE_SESS0161_BLOCKD01_74_sprt1")</f>
        <v>ISLE_SESS0161_BLOCKD01_74_sprt1</v>
      </c>
      <c r="B785" s="1" t="s">
        <v>59</v>
      </c>
      <c r="C785" s="5">
        <v>0.0</v>
      </c>
      <c r="D785" s="5">
        <v>1.0</v>
      </c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ht="12.75" customHeight="1">
      <c r="A786" s="2" t="str">
        <f>HYPERLINK("https://drive.google.com/file/d/11RBZXTKdBGU_DtIZiMdI9UfIVBk_T58I/view", "ISLE_SESS0161_BLOCKD01_76_sprt1")</f>
        <v>ISLE_SESS0161_BLOCKD01_76_sprt1</v>
      </c>
      <c r="B786" s="1" t="s">
        <v>61</v>
      </c>
      <c r="C786" s="5">
        <v>0.0</v>
      </c>
      <c r="D786" s="5">
        <v>0.0</v>
      </c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ht="12.75" customHeight="1">
      <c r="A787" s="2" t="str">
        <f>HYPERLINK("https://drive.google.com/file/d/1GHlq0kTFkSbgSxjSefBddsMt_Vn0kkZN/view", "ISLE_SESS0161_BLOCKD01_77_sprt1")</f>
        <v>ISLE_SESS0161_BLOCKD01_77_sprt1</v>
      </c>
      <c r="B787" s="1" t="s">
        <v>62</v>
      </c>
      <c r="C787" s="5">
        <v>0.0</v>
      </c>
      <c r="D787" s="5">
        <v>1.0</v>
      </c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ht="12.75" customHeight="1">
      <c r="A788" s="2" t="str">
        <f>HYPERLINK("https://drive.google.com/file/d/1-OaVn4hbQ_lEEf6bBOSkAB3x2JiGX6jF/view", "ISLE_SESS0161_BLOCKD01_78_sprt1")</f>
        <v>ISLE_SESS0161_BLOCKD01_78_sprt1</v>
      </c>
      <c r="B788" s="1" t="s">
        <v>63</v>
      </c>
      <c r="C788" s="5">
        <v>0.0</v>
      </c>
      <c r="D788" s="5">
        <v>0.0</v>
      </c>
      <c r="E788" s="5">
        <v>1.0</v>
      </c>
      <c r="F788" s="5">
        <v>0.0</v>
      </c>
      <c r="G788" s="5">
        <v>0.0</v>
      </c>
      <c r="H788" s="5">
        <v>0.0</v>
      </c>
      <c r="I788" s="5">
        <v>0.0</v>
      </c>
      <c r="J788" s="5">
        <v>0.0</v>
      </c>
      <c r="K788" s="5">
        <v>0.0</v>
      </c>
      <c r="L788" s="5">
        <v>0.0</v>
      </c>
      <c r="M788" s="5">
        <v>0.0</v>
      </c>
      <c r="N788" s="5"/>
      <c r="O788" s="5"/>
      <c r="P788" s="5"/>
      <c r="Q788" s="5"/>
      <c r="R788" s="5"/>
      <c r="S788" s="5"/>
      <c r="T788" s="3"/>
      <c r="U788" s="3"/>
      <c r="V788" s="3"/>
      <c r="W788" s="3"/>
      <c r="X788" s="3"/>
    </row>
    <row r="789" ht="12.75" customHeight="1">
      <c r="A789" s="2" t="str">
        <f>HYPERLINK("https://drive.google.com/file/d/19Wlp5FtMck-ujXhIRcALoDt-Hm465vJJ/view", "ISLE_SESS0161_BLOCKD01_79_sprt1")</f>
        <v>ISLE_SESS0161_BLOCKD01_79_sprt1</v>
      </c>
      <c r="B789" s="1" t="s">
        <v>131</v>
      </c>
      <c r="C789" s="5">
        <v>0.0</v>
      </c>
      <c r="D789" s="5">
        <v>0.0</v>
      </c>
      <c r="E789" s="5">
        <v>1.0</v>
      </c>
      <c r="F789" s="5">
        <v>0.0</v>
      </c>
      <c r="G789" s="5">
        <v>0.0</v>
      </c>
      <c r="H789" s="5">
        <v>0.0</v>
      </c>
      <c r="I789" s="5">
        <v>0.0</v>
      </c>
      <c r="J789" s="5">
        <v>1.0</v>
      </c>
      <c r="K789" s="5">
        <v>0.0</v>
      </c>
      <c r="L789" s="5">
        <v>0.0</v>
      </c>
      <c r="M789" s="5">
        <v>0.0</v>
      </c>
      <c r="N789" s="5">
        <v>0.0</v>
      </c>
      <c r="O789" s="5">
        <v>0.0</v>
      </c>
      <c r="P789" s="5"/>
      <c r="Q789" s="5"/>
      <c r="R789" s="5"/>
      <c r="S789" s="5"/>
      <c r="T789" s="3"/>
      <c r="U789" s="3"/>
      <c r="V789" s="3"/>
      <c r="W789" s="3"/>
      <c r="X789" s="3"/>
    </row>
    <row r="790" ht="12.75" customHeight="1">
      <c r="A790" s="2" t="str">
        <f>HYPERLINK("https://drive.google.com/file/d/1G6-U03dP9LqAWtiGp_ZmIKSaVyyvgFKS/view", "ISLE_SESS0161_BLOCKD01_80_sprt1")</f>
        <v>ISLE_SESS0161_BLOCKD01_80_sprt1</v>
      </c>
      <c r="B790" s="1" t="s">
        <v>64</v>
      </c>
      <c r="C790" s="5">
        <v>0.0</v>
      </c>
      <c r="D790" s="5">
        <v>0.0</v>
      </c>
      <c r="E790" s="5">
        <v>0.0</v>
      </c>
      <c r="F790" s="5">
        <v>0.0</v>
      </c>
      <c r="G790" s="5">
        <v>0.0</v>
      </c>
      <c r="H790" s="5">
        <v>0.0</v>
      </c>
      <c r="I790" s="5">
        <v>0.0</v>
      </c>
      <c r="J790" s="5"/>
      <c r="K790" s="5"/>
      <c r="L790" s="5"/>
      <c r="M790" s="5"/>
      <c r="N790" s="5"/>
      <c r="O790" s="5"/>
      <c r="P790" s="3"/>
      <c r="Q790" s="3"/>
      <c r="R790" s="3"/>
      <c r="S790" s="3"/>
      <c r="T790" s="3"/>
      <c r="U790" s="3"/>
      <c r="V790" s="3"/>
      <c r="W790" s="3"/>
      <c r="X790" s="3"/>
    </row>
    <row r="791" ht="12.75" customHeight="1">
      <c r="A791" s="2" t="str">
        <f>HYPERLINK("https://drive.google.com/file/d/199VN4NFo6-N5C4K0lsy5BSgLj2uNyR6M/view", "ISLE_SESS0161_BLOCKD01_81_sprt1")</f>
        <v>ISLE_SESS0161_BLOCKD01_81_sprt1</v>
      </c>
      <c r="B791" s="1" t="s">
        <v>163</v>
      </c>
      <c r="C791" s="5">
        <v>0.0</v>
      </c>
      <c r="D791" s="5">
        <v>0.0</v>
      </c>
      <c r="E791" s="5">
        <v>0.0</v>
      </c>
      <c r="F791" s="5">
        <v>0.0</v>
      </c>
      <c r="G791" s="5">
        <v>0.0</v>
      </c>
      <c r="H791" s="5">
        <v>0.0</v>
      </c>
      <c r="I791" s="5">
        <v>0.0</v>
      </c>
      <c r="J791" s="5">
        <v>1.0</v>
      </c>
      <c r="K791" s="5">
        <v>0.0</v>
      </c>
      <c r="L791" s="5"/>
      <c r="M791" s="5"/>
      <c r="N791" s="5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ht="12.75" customHeight="1">
      <c r="A792" s="2" t="str">
        <f>HYPERLINK("https://drive.google.com/file/d/1QYeHHE-UHSLSsrzOVC75Ms0ZYGc-SNh2/view", "ISLE_SESS0161_BLOCKE_01_sprt1")</f>
        <v>ISLE_SESS0161_BLOCKE_01_sprt1</v>
      </c>
      <c r="B792" s="1" t="s">
        <v>133</v>
      </c>
      <c r="C792" s="5">
        <v>0.0</v>
      </c>
      <c r="D792" s="5">
        <v>0.0</v>
      </c>
      <c r="E792" s="5">
        <v>0.0</v>
      </c>
      <c r="F792" s="5">
        <v>0.0</v>
      </c>
      <c r="G792" s="5">
        <v>0.0</v>
      </c>
      <c r="H792" s="5">
        <v>1.0</v>
      </c>
      <c r="I792" s="5">
        <v>0.0</v>
      </c>
      <c r="J792" s="5">
        <v>0.0</v>
      </c>
      <c r="K792" s="5">
        <v>0.0</v>
      </c>
      <c r="L792" s="5"/>
      <c r="M792" s="5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ht="12.75" customHeight="1">
      <c r="A793" s="2" t="str">
        <f>HYPERLINK("https://drive.google.com/file/d/1iivhsLwgxWisg0GOBNhDiHj5I8t_xTDn/view", "ISLE_SESS0161_BLOCKE_02_2_sprt1")</f>
        <v>ISLE_SESS0161_BLOCKE_02_2_sprt1</v>
      </c>
      <c r="B793" s="1" t="s">
        <v>65</v>
      </c>
      <c r="C793" s="5">
        <v>0.0</v>
      </c>
      <c r="D793" s="5">
        <v>0.0</v>
      </c>
      <c r="E793" s="5">
        <v>0.0</v>
      </c>
      <c r="F793" s="5">
        <v>1.0</v>
      </c>
      <c r="G793" s="5">
        <v>0.0</v>
      </c>
      <c r="H793" s="5">
        <v>0.0</v>
      </c>
      <c r="I793" s="5">
        <v>0.0</v>
      </c>
      <c r="J793" s="5">
        <v>0.0</v>
      </c>
      <c r="K793" s="5"/>
      <c r="L793" s="5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ht="12.75" customHeight="1">
      <c r="A794" s="2" t="str">
        <f>HYPERLINK("https://drive.google.com/file/d/1ijmrTfLYAy-uHDlw0OU-Fv3dPIznXhbw/view", "ISLE_SESS0161_BLOCKE_03_sprt1")</f>
        <v>ISLE_SESS0161_BLOCKE_03_sprt1</v>
      </c>
      <c r="B794" s="1" t="s">
        <v>66</v>
      </c>
      <c r="C794" s="5">
        <v>0.0</v>
      </c>
      <c r="D794" s="5">
        <v>0.0</v>
      </c>
      <c r="E794" s="5">
        <v>1.0</v>
      </c>
      <c r="F794" s="5">
        <v>0.0</v>
      </c>
      <c r="G794" s="5">
        <v>0.0</v>
      </c>
      <c r="H794" s="5">
        <v>0.0</v>
      </c>
      <c r="I794" s="5">
        <v>0.0</v>
      </c>
      <c r="J794" s="5"/>
      <c r="K794" s="5"/>
      <c r="L794" s="5"/>
      <c r="M794" s="5"/>
      <c r="N794" s="5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ht="12.75" customHeight="1">
      <c r="A795" s="2" t="str">
        <f>HYPERLINK("https://drive.google.com/file/d/1YF04ZaIxVhJ2uoK7rb4CwWYIFp3iKnj-/view", "ISLE_SESS0161_BLOCKE_06_sprt1")</f>
        <v>ISLE_SESS0161_BLOCKE_06_sprt1</v>
      </c>
      <c r="B795" s="1" t="s">
        <v>69</v>
      </c>
      <c r="C795" s="5">
        <v>1.0</v>
      </c>
      <c r="D795" s="5">
        <v>1.0</v>
      </c>
      <c r="E795" s="5">
        <v>0.0</v>
      </c>
      <c r="F795" s="5">
        <v>0.0</v>
      </c>
      <c r="G795" s="5">
        <v>0.0</v>
      </c>
      <c r="H795" s="5">
        <v>0.0</v>
      </c>
      <c r="I795" s="5"/>
      <c r="J795" s="5"/>
      <c r="K795" s="5"/>
      <c r="L795" s="5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ht="12.75" customHeight="1">
      <c r="A796" s="2" t="str">
        <f>HYPERLINK("https://drive.google.com/file/d/1FRDPMDnCZ5yIxPu8yNDRdPgRQErVTfQn/view", "ISLE_SESS0161_BLOCKE_07_sprt1")</f>
        <v>ISLE_SESS0161_BLOCKE_07_sprt1</v>
      </c>
      <c r="B796" s="1" t="s">
        <v>207</v>
      </c>
      <c r="C796" s="5">
        <v>0.0</v>
      </c>
      <c r="D796" s="5">
        <v>1.0</v>
      </c>
      <c r="E796" s="5">
        <v>0.0</v>
      </c>
      <c r="F796" s="5">
        <v>0.0</v>
      </c>
      <c r="G796" s="5">
        <v>0.0</v>
      </c>
      <c r="H796" s="5">
        <v>0.0</v>
      </c>
      <c r="I796" s="5">
        <v>0.0</v>
      </c>
      <c r="J796" s="5"/>
      <c r="K796" s="5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ht="12.75" customHeight="1">
      <c r="A797" s="2" t="str">
        <f>HYPERLINK("https://drive.google.com/file/d/1FjfmKv__0V4QZd_fWlxlT_vhRVFl-zpv/view", "ISLE_SESS0161_BLOCKE_08_sprt1")</f>
        <v>ISLE_SESS0161_BLOCKE_08_sprt1</v>
      </c>
      <c r="B797" s="1" t="s">
        <v>70</v>
      </c>
      <c r="C797" s="5">
        <v>0.0</v>
      </c>
      <c r="D797" s="5">
        <v>0.0</v>
      </c>
      <c r="E797" s="5">
        <v>0.0</v>
      </c>
      <c r="F797" s="5">
        <v>0.0</v>
      </c>
      <c r="G797" s="5">
        <v>1.0</v>
      </c>
      <c r="H797" s="5">
        <v>0.0</v>
      </c>
      <c r="I797" s="5">
        <v>0.0</v>
      </c>
      <c r="J797" s="5"/>
      <c r="K797" s="5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ht="12.75" customHeight="1">
      <c r="A798" s="2" t="str">
        <f>HYPERLINK("https://drive.google.com/file/d/1V2twbnfYlUodM51aOSVXuh5p0m0ESuVz/view", "ISLE_SESS0161_BLOCKE_10_sprt1")</f>
        <v>ISLE_SESS0161_BLOCKE_10_sprt1</v>
      </c>
      <c r="B798" s="1" t="s">
        <v>72</v>
      </c>
      <c r="C798" s="5">
        <v>0.0</v>
      </c>
      <c r="D798" s="5">
        <v>0.0</v>
      </c>
      <c r="E798" s="5">
        <v>1.0</v>
      </c>
      <c r="F798" s="5">
        <v>0.0</v>
      </c>
      <c r="G798" s="5">
        <v>0.0</v>
      </c>
      <c r="H798" s="5">
        <v>0.0</v>
      </c>
      <c r="I798" s="5">
        <v>0.0</v>
      </c>
      <c r="J798" s="5"/>
      <c r="K798" s="5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ht="12.75" customHeight="1">
      <c r="A799" s="2" t="str">
        <f>HYPERLINK("https://drive.google.com/file/d/1fqsHovnXs573qUlaM1rT4JPdKPNqU119/view", "ISLE_SESS0161_BLOCKE_11_sprt1")</f>
        <v>ISLE_SESS0161_BLOCKE_11_sprt1</v>
      </c>
      <c r="B799" s="1" t="s">
        <v>134</v>
      </c>
      <c r="C799" s="5">
        <v>0.0</v>
      </c>
      <c r="D799" s="5">
        <v>1.0</v>
      </c>
      <c r="E799" s="5">
        <v>0.0</v>
      </c>
      <c r="F799" s="5">
        <v>0.0</v>
      </c>
      <c r="G799" s="5">
        <v>0.0</v>
      </c>
      <c r="H799" s="5">
        <v>0.0</v>
      </c>
      <c r="I799" s="5">
        <v>1.0</v>
      </c>
      <c r="J799" s="5">
        <v>0.0</v>
      </c>
      <c r="K799" s="5">
        <v>0.0</v>
      </c>
      <c r="L799" s="5"/>
      <c r="M799" s="5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ht="12.75" customHeight="1">
      <c r="A800" s="2" t="str">
        <f>HYPERLINK("https://drive.google.com/file/d/1BRhRdS41nC_MliUdRReph783ssDkYEWY/view", "ISLE_SESS0161_BLOCKE_12_sprt1")</f>
        <v>ISLE_SESS0161_BLOCKE_12_sprt1</v>
      </c>
      <c r="B800" s="1" t="s">
        <v>73</v>
      </c>
      <c r="C800" s="5">
        <v>0.0</v>
      </c>
      <c r="D800" s="5">
        <v>0.0</v>
      </c>
      <c r="E800" s="5">
        <v>1.0</v>
      </c>
      <c r="F800" s="5">
        <v>0.0</v>
      </c>
      <c r="G800" s="5">
        <v>0.0</v>
      </c>
      <c r="H800" s="5">
        <v>0.0</v>
      </c>
      <c r="I800" s="5">
        <v>0.0</v>
      </c>
      <c r="J800" s="5">
        <v>0.0</v>
      </c>
      <c r="K800" s="5">
        <v>0.0</v>
      </c>
      <c r="L800" s="5"/>
      <c r="M800" s="5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ht="12.75" customHeight="1">
      <c r="A801" s="2" t="str">
        <f>HYPERLINK("https://drive.google.com/file/d/1pOAHH3IWZIrBnZ22UjsJCfe8686tDfvZ/view", "ISLE_SESS0161_BLOCKE_13_sprt1")</f>
        <v>ISLE_SESS0161_BLOCKE_13_sprt1</v>
      </c>
      <c r="B801" s="1" t="s">
        <v>74</v>
      </c>
      <c r="C801" s="5">
        <v>0.0</v>
      </c>
      <c r="D801" s="5">
        <v>0.0</v>
      </c>
      <c r="E801" s="5">
        <v>0.0</v>
      </c>
      <c r="F801" s="5">
        <v>0.0</v>
      </c>
      <c r="G801" s="5">
        <v>0.0</v>
      </c>
      <c r="H801" s="5">
        <v>0.0</v>
      </c>
      <c r="I801" s="5">
        <v>0.0</v>
      </c>
      <c r="J801" s="5">
        <v>0.0</v>
      </c>
      <c r="K801" s="5">
        <v>0.0</v>
      </c>
      <c r="L801" s="5">
        <v>0.0</v>
      </c>
      <c r="M801" s="5"/>
      <c r="N801" s="5"/>
      <c r="O801" s="5"/>
      <c r="P801" s="3"/>
      <c r="Q801" s="3"/>
      <c r="R801" s="3"/>
      <c r="S801" s="3"/>
      <c r="T801" s="3"/>
      <c r="U801" s="3"/>
      <c r="V801" s="3"/>
      <c r="W801" s="3"/>
      <c r="X801" s="3"/>
    </row>
    <row r="802" ht="12.75" customHeight="1">
      <c r="A802" s="2" t="str">
        <f>HYPERLINK("https://drive.google.com/file/d/12h5MY8Js07V_PgFKCylr4heoFZJKf7jJ/view", "ISLE_SESS0161_BLOCKE_14_sprt1")</f>
        <v>ISLE_SESS0161_BLOCKE_14_sprt1</v>
      </c>
      <c r="B802" s="1" t="s">
        <v>166</v>
      </c>
      <c r="C802" s="5">
        <v>0.0</v>
      </c>
      <c r="D802" s="5">
        <v>0.0</v>
      </c>
      <c r="E802" s="5">
        <v>0.0</v>
      </c>
      <c r="F802" s="5">
        <v>0.0</v>
      </c>
      <c r="G802" s="5">
        <v>0.0</v>
      </c>
      <c r="H802" s="5">
        <v>0.0</v>
      </c>
      <c r="I802" s="5">
        <v>0.0</v>
      </c>
      <c r="J802" s="5">
        <v>0.0</v>
      </c>
      <c r="K802" s="5">
        <v>1.0</v>
      </c>
      <c r="L802" s="5">
        <v>0.0</v>
      </c>
      <c r="M802" s="5"/>
      <c r="N802" s="5"/>
      <c r="O802" s="5"/>
      <c r="P802" s="3"/>
      <c r="Q802" s="3"/>
      <c r="R802" s="3"/>
      <c r="S802" s="3"/>
      <c r="T802" s="3"/>
      <c r="U802" s="3"/>
      <c r="V802" s="3"/>
      <c r="W802" s="3"/>
      <c r="X802" s="3"/>
    </row>
    <row r="803" ht="12.75" customHeight="1">
      <c r="A803" s="2" t="str">
        <f>HYPERLINK("https://drive.google.com/file/d/1r9GC5MK44SqtnpQsnKnCL8d-pmqeTdBa/view", "ISLE_SESS0161_BLOCKE_16_sprt1")</f>
        <v>ISLE_SESS0161_BLOCKE_16_sprt1</v>
      </c>
      <c r="B803" s="1" t="s">
        <v>76</v>
      </c>
      <c r="C803" s="5">
        <v>1.0</v>
      </c>
      <c r="D803" s="5">
        <v>0.0</v>
      </c>
      <c r="E803" s="5">
        <v>0.0</v>
      </c>
      <c r="F803" s="5">
        <v>0.0</v>
      </c>
      <c r="G803" s="5">
        <v>0.0</v>
      </c>
      <c r="H803" s="5">
        <v>0.0</v>
      </c>
      <c r="I803" s="5">
        <v>1.0</v>
      </c>
      <c r="J803" s="5"/>
      <c r="K803" s="5"/>
      <c r="L803" s="5"/>
      <c r="M803" s="5"/>
      <c r="N803" s="5"/>
      <c r="O803" s="5"/>
      <c r="P803" s="3"/>
      <c r="Q803" s="3"/>
      <c r="R803" s="3"/>
      <c r="S803" s="3"/>
      <c r="T803" s="3"/>
      <c r="U803" s="3"/>
      <c r="V803" s="3"/>
      <c r="W803" s="3"/>
      <c r="X803" s="3"/>
    </row>
    <row r="804" ht="12.75" customHeight="1">
      <c r="A804" s="2" t="str">
        <f>HYPERLINK("https://drive.google.com/file/d/1x2J7WTOlJQx4mwnB52WZoYOcLpMD0sYk/view", "ISLE_SESS0161_BLOCKE_18_sprt1")</f>
        <v>ISLE_SESS0161_BLOCKE_18_sprt1</v>
      </c>
      <c r="B804" s="1" t="s">
        <v>209</v>
      </c>
      <c r="C804" s="5">
        <v>0.0</v>
      </c>
      <c r="D804" s="5">
        <v>0.0</v>
      </c>
      <c r="E804" s="5">
        <v>0.0</v>
      </c>
      <c r="F804" s="5">
        <v>1.0</v>
      </c>
      <c r="G804" s="5">
        <v>0.0</v>
      </c>
      <c r="H804" s="5">
        <v>0.0</v>
      </c>
      <c r="I804" s="5">
        <v>0.0</v>
      </c>
      <c r="J804" s="5"/>
      <c r="K804" s="5"/>
      <c r="L804" s="5"/>
      <c r="M804" s="5"/>
      <c r="N804" s="5"/>
      <c r="O804" s="5"/>
      <c r="P804" s="3"/>
      <c r="Q804" s="3"/>
      <c r="R804" s="3"/>
      <c r="S804" s="3"/>
      <c r="T804" s="3"/>
      <c r="U804" s="3"/>
      <c r="V804" s="3"/>
      <c r="W804" s="3"/>
      <c r="X804" s="3"/>
    </row>
    <row r="805" ht="12.75" customHeight="1">
      <c r="A805" s="2" t="str">
        <f>HYPERLINK("https://drive.google.com/file/d/1Xf6g1RoveHKp4LwCWDwR8ITWc71_T568/view", "ISLE_SESS0161_BLOCKE_19_sprt1")</f>
        <v>ISLE_SESS0161_BLOCKE_19_sprt1</v>
      </c>
      <c r="B805" s="1" t="s">
        <v>77</v>
      </c>
      <c r="C805" s="5">
        <v>0.0</v>
      </c>
      <c r="D805" s="5">
        <v>0.0</v>
      </c>
      <c r="E805" s="5">
        <v>0.0</v>
      </c>
      <c r="F805" s="5">
        <v>0.0</v>
      </c>
      <c r="G805" s="5">
        <v>0.0</v>
      </c>
      <c r="H805" s="5">
        <v>1.0</v>
      </c>
      <c r="I805" s="5">
        <v>1.0</v>
      </c>
      <c r="J805" s="5"/>
      <c r="K805" s="5"/>
      <c r="L805" s="5"/>
      <c r="M805" s="5"/>
      <c r="N805" s="5"/>
      <c r="O805" s="5"/>
      <c r="P805" s="3"/>
      <c r="Q805" s="3"/>
      <c r="R805" s="3"/>
      <c r="S805" s="3"/>
      <c r="T805" s="3"/>
      <c r="U805" s="3"/>
      <c r="V805" s="3"/>
      <c r="W805" s="3"/>
      <c r="X805" s="3"/>
    </row>
    <row r="806" ht="12.75" customHeight="1">
      <c r="A806" s="2" t="str">
        <f>HYPERLINK("https://drive.google.com/file/d/1YB9yQNaAUKXD6J8PoFydvdwpAvxBxhVW/view", "ISLE_SESS0161_BLOCKE_20_sprt1")</f>
        <v>ISLE_SESS0161_BLOCKE_20_sprt1</v>
      </c>
      <c r="B806" s="1" t="s">
        <v>78</v>
      </c>
      <c r="C806" s="5">
        <v>0.0</v>
      </c>
      <c r="D806" s="5">
        <v>1.0</v>
      </c>
      <c r="E806" s="5">
        <v>0.0</v>
      </c>
      <c r="F806" s="5">
        <v>0.0</v>
      </c>
      <c r="G806" s="5">
        <v>0.0</v>
      </c>
      <c r="H806" s="5">
        <v>0.0</v>
      </c>
      <c r="I806" s="5">
        <v>0.0</v>
      </c>
      <c r="J806" s="5"/>
      <c r="K806" s="5"/>
      <c r="L806" s="5"/>
      <c r="M806" s="5"/>
      <c r="N806" s="5"/>
      <c r="O806" s="5"/>
      <c r="P806" s="3"/>
      <c r="Q806" s="3"/>
      <c r="R806" s="3"/>
      <c r="S806" s="3"/>
      <c r="T806" s="3"/>
      <c r="U806" s="3"/>
      <c r="V806" s="3"/>
      <c r="W806" s="3"/>
      <c r="X806" s="3"/>
    </row>
    <row r="807" ht="12.75" customHeight="1">
      <c r="A807" s="2" t="str">
        <f>HYPERLINK("https://drive.google.com/file/d/1Eqz6gkLPS2rr5_WjEJv0985OHCFyS8nr/view", "ISLE_SESS0161_BLOCKE_21_sprt1")</f>
        <v>ISLE_SESS0161_BLOCKE_21_sprt1</v>
      </c>
      <c r="B807" s="1" t="s">
        <v>79</v>
      </c>
      <c r="C807" s="5">
        <v>0.0</v>
      </c>
      <c r="D807" s="5">
        <v>0.0</v>
      </c>
      <c r="E807" s="5">
        <v>0.0</v>
      </c>
      <c r="F807" s="5">
        <v>0.0</v>
      </c>
      <c r="G807" s="5">
        <v>1.0</v>
      </c>
      <c r="H807" s="5">
        <v>0.0</v>
      </c>
      <c r="I807" s="5">
        <v>1.0</v>
      </c>
      <c r="J807" s="5"/>
      <c r="K807" s="5"/>
      <c r="L807" s="5"/>
      <c r="M807" s="5"/>
      <c r="N807" s="5"/>
      <c r="O807" s="5"/>
      <c r="P807" s="3"/>
      <c r="Q807" s="3"/>
      <c r="R807" s="3"/>
      <c r="S807" s="3"/>
      <c r="T807" s="3"/>
      <c r="U807" s="3"/>
      <c r="V807" s="3"/>
      <c r="W807" s="3"/>
      <c r="X807" s="3"/>
    </row>
    <row r="808" ht="12.75" customHeight="1">
      <c r="A808" s="2" t="str">
        <f>HYPERLINK("https://drive.google.com/file/d/1v_fBKWkbl3KIKBT-X2W3quf4FKS378rt/view", "ISLE_SESS0161_BLOCKE_22_sprt1")</f>
        <v>ISLE_SESS0161_BLOCKE_22_sprt1</v>
      </c>
      <c r="B808" s="1" t="s">
        <v>137</v>
      </c>
      <c r="C808" s="5">
        <v>0.0</v>
      </c>
      <c r="D808" s="5">
        <v>0.0</v>
      </c>
      <c r="E808" s="5">
        <v>0.0</v>
      </c>
      <c r="F808" s="5">
        <v>0.0</v>
      </c>
      <c r="G808" s="5">
        <v>1.0</v>
      </c>
      <c r="H808" s="5"/>
      <c r="I808" s="5"/>
      <c r="J808" s="5"/>
      <c r="K808" s="5"/>
      <c r="L808" s="5"/>
      <c r="M808" s="5"/>
      <c r="N808" s="5"/>
      <c r="O808" s="5"/>
      <c r="P808" s="3"/>
      <c r="Q808" s="3"/>
      <c r="R808" s="3"/>
      <c r="S808" s="3"/>
      <c r="T808" s="3"/>
      <c r="U808" s="3"/>
      <c r="V808" s="3"/>
      <c r="W808" s="3"/>
      <c r="X808" s="3"/>
    </row>
    <row r="809" ht="12.75" customHeight="1">
      <c r="A809" s="2" t="str">
        <f>HYPERLINK("https://drive.google.com/file/d/1SrVC7I_bsrM75cGbGcIBhYXCdRg30EgG/view", "ISLE_SESS0161_BLOCKE_23_sprt1")</f>
        <v>ISLE_SESS0161_BLOCKE_23_sprt1</v>
      </c>
      <c r="B809" s="1" t="s">
        <v>80</v>
      </c>
      <c r="C809" s="5">
        <v>0.0</v>
      </c>
      <c r="D809" s="5">
        <v>0.0</v>
      </c>
      <c r="E809" s="5">
        <v>1.0</v>
      </c>
      <c r="F809" s="5">
        <v>0.0</v>
      </c>
      <c r="G809" s="5">
        <v>0.0</v>
      </c>
      <c r="H809" s="5">
        <v>1.0</v>
      </c>
      <c r="I809" s="5"/>
      <c r="J809" s="5"/>
      <c r="K809" s="5"/>
      <c r="L809" s="5"/>
      <c r="M809" s="5"/>
      <c r="N809" s="5"/>
      <c r="O809" s="5"/>
      <c r="P809" s="3"/>
      <c r="Q809" s="3"/>
      <c r="R809" s="3"/>
      <c r="S809" s="3"/>
      <c r="T809" s="3"/>
      <c r="U809" s="3"/>
      <c r="V809" s="3"/>
      <c r="W809" s="3"/>
      <c r="X809" s="3"/>
    </row>
    <row r="810" ht="12.75" customHeight="1">
      <c r="A810" s="2" t="str">
        <f>HYPERLINK("https://drive.google.com/file/d/1LkXu3yHRznhaPZINOGfAyoS7gTHdgr_U/view", "ISLE_SESS0161_BLOCKE_24_sprt1")</f>
        <v>ISLE_SESS0161_BLOCKE_24_sprt1</v>
      </c>
      <c r="B810" s="1" t="s">
        <v>81</v>
      </c>
      <c r="C810" s="5">
        <v>0.0</v>
      </c>
      <c r="D810" s="5">
        <v>1.0</v>
      </c>
      <c r="E810" s="5">
        <v>0.0</v>
      </c>
      <c r="F810" s="5">
        <v>0.0</v>
      </c>
      <c r="G810" s="5">
        <v>1.0</v>
      </c>
      <c r="H810" s="5"/>
      <c r="I810" s="5"/>
      <c r="J810" s="5"/>
      <c r="K810" s="5"/>
      <c r="L810" s="5"/>
      <c r="M810" s="5"/>
      <c r="N810" s="5"/>
      <c r="O810" s="5"/>
      <c r="P810" s="3"/>
      <c r="Q810" s="3"/>
      <c r="R810" s="3"/>
      <c r="S810" s="3"/>
      <c r="T810" s="3"/>
      <c r="U810" s="3"/>
      <c r="V810" s="3"/>
      <c r="W810" s="3"/>
      <c r="X810" s="3"/>
    </row>
    <row r="811" ht="12.75" customHeight="1">
      <c r="A811" s="2" t="str">
        <f>HYPERLINK("https://drive.google.com/file/d/1-OfBQqHWSt6v8AW1m4Q5zJkUebKMmdFh/view", "ISLE_SESS0161_BLOCKE_26_sprt1")</f>
        <v>ISLE_SESS0161_BLOCKE_26_sprt1</v>
      </c>
      <c r="B811" s="1" t="s">
        <v>83</v>
      </c>
      <c r="C811" s="5">
        <v>0.0</v>
      </c>
      <c r="D811" s="5">
        <v>1.0</v>
      </c>
      <c r="E811" s="5">
        <v>0.0</v>
      </c>
      <c r="F811" s="5">
        <v>0.0</v>
      </c>
      <c r="G811" s="5">
        <v>1.0</v>
      </c>
      <c r="H811" s="5">
        <v>0.0</v>
      </c>
      <c r="I811" s="5">
        <v>0.0</v>
      </c>
      <c r="J811" s="5">
        <v>1.0</v>
      </c>
      <c r="K811" s="5"/>
      <c r="L811" s="5"/>
      <c r="M811" s="5"/>
      <c r="N811" s="5"/>
      <c r="O811" s="5"/>
      <c r="P811" s="3"/>
      <c r="Q811" s="3"/>
      <c r="R811" s="3"/>
      <c r="S811" s="3"/>
      <c r="T811" s="3"/>
      <c r="U811" s="3"/>
      <c r="V811" s="3"/>
      <c r="W811" s="3"/>
      <c r="X811" s="3"/>
    </row>
    <row r="812" ht="12.75" customHeight="1">
      <c r="A812" s="2" t="str">
        <f>HYPERLINK("https://drive.google.com/file/d/14iUqpjRd2MXKHr2qY5ri5ekJHMX1EIDV/view", "ISLE_SESS0161_BLOCKE_27_sprt1")</f>
        <v>ISLE_SESS0161_BLOCKE_27_sprt1</v>
      </c>
      <c r="B812" s="1" t="s">
        <v>84</v>
      </c>
      <c r="C812" s="5">
        <v>0.0</v>
      </c>
      <c r="D812" s="5">
        <v>1.0</v>
      </c>
      <c r="E812" s="5">
        <v>0.0</v>
      </c>
      <c r="F812" s="5">
        <v>0.0</v>
      </c>
      <c r="G812" s="5">
        <v>0.0</v>
      </c>
      <c r="H812" s="5">
        <v>0.0</v>
      </c>
      <c r="I812" s="5">
        <v>0.0</v>
      </c>
      <c r="J812" s="5">
        <v>0.0</v>
      </c>
      <c r="K812" s="5">
        <v>0.0</v>
      </c>
      <c r="L812" s="5">
        <v>0.0</v>
      </c>
      <c r="M812" s="5">
        <v>0.0</v>
      </c>
      <c r="N812" s="5">
        <v>1.0</v>
      </c>
      <c r="O812" s="5"/>
      <c r="P812" s="5"/>
      <c r="Q812" s="3"/>
      <c r="R812" s="3"/>
      <c r="S812" s="3"/>
      <c r="T812" s="3"/>
      <c r="U812" s="3"/>
      <c r="V812" s="3"/>
      <c r="W812" s="3"/>
      <c r="X812" s="3"/>
    </row>
    <row r="813" ht="12.75" customHeight="1">
      <c r="A813" s="2" t="str">
        <f>HYPERLINK("https://drive.google.com/file/d/16epPlBiP_uyCdHngYdMbJ4qwKSsvjoav/view", "ISLE_SESS0161_BLOCKE_29_sprt1")</f>
        <v>ISLE_SESS0161_BLOCKE_29_sprt1</v>
      </c>
      <c r="B813" s="1" t="s">
        <v>86</v>
      </c>
      <c r="C813" s="5">
        <v>0.0</v>
      </c>
      <c r="D813" s="5">
        <v>0.0</v>
      </c>
      <c r="E813" s="5">
        <v>1.0</v>
      </c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3"/>
      <c r="Q813" s="3"/>
      <c r="R813" s="3"/>
      <c r="S813" s="3"/>
      <c r="T813" s="3"/>
      <c r="U813" s="3"/>
      <c r="V813" s="3"/>
      <c r="W813" s="3"/>
      <c r="X813" s="3"/>
    </row>
    <row r="814" ht="12.75" customHeight="1">
      <c r="A814" s="2" t="str">
        <f>HYPERLINK("https://drive.google.com/file/d/1M01sgB5ShqidodmpqSMiTEWMwmsoerUo/view", "ISLE_SESS0161_BLOCKE_30_sprt1")</f>
        <v>ISLE_SESS0161_BLOCKE_30_sprt1</v>
      </c>
      <c r="B814" s="1" t="s">
        <v>87</v>
      </c>
      <c r="C814" s="5">
        <v>0.0</v>
      </c>
      <c r="D814" s="5">
        <v>1.0</v>
      </c>
      <c r="E814" s="5">
        <v>0.0</v>
      </c>
      <c r="F814" s="5">
        <v>0.0</v>
      </c>
      <c r="G814" s="5">
        <v>0.0</v>
      </c>
      <c r="H814" s="5">
        <v>1.0</v>
      </c>
      <c r="I814" s="5"/>
      <c r="J814" s="5"/>
      <c r="K814" s="5"/>
      <c r="L814" s="5"/>
      <c r="M814" s="5"/>
      <c r="N814" s="5"/>
      <c r="O814" s="5"/>
      <c r="P814" s="3"/>
      <c r="Q814" s="3"/>
      <c r="R814" s="3"/>
      <c r="S814" s="3"/>
      <c r="T814" s="3"/>
      <c r="U814" s="3"/>
      <c r="V814" s="3"/>
      <c r="W814" s="3"/>
      <c r="X814" s="3"/>
    </row>
    <row r="815" ht="12.75" customHeight="1">
      <c r="A815" s="2" t="str">
        <f>HYPERLINK("https://drive.google.com/file/d/1l6LIir6iiiOFiZtue3Oslp8p_DE3YfjE/view", "ISLE_SESS0161_BLOCKE_31_sprt1")</f>
        <v>ISLE_SESS0161_BLOCKE_31_sprt1</v>
      </c>
      <c r="B815" s="1" t="s">
        <v>88</v>
      </c>
      <c r="C815" s="5">
        <v>0.0</v>
      </c>
      <c r="D815" s="5">
        <v>1.0</v>
      </c>
      <c r="E815" s="5">
        <v>0.0</v>
      </c>
      <c r="F815" s="5">
        <v>0.0</v>
      </c>
      <c r="G815" s="5">
        <v>1.0</v>
      </c>
      <c r="H815" s="5">
        <v>1.0</v>
      </c>
      <c r="I815" s="5"/>
      <c r="J815" s="5"/>
      <c r="K815" s="5"/>
      <c r="L815" s="5"/>
      <c r="M815" s="5"/>
      <c r="N815" s="5"/>
      <c r="O815" s="5"/>
      <c r="P815" s="3"/>
      <c r="Q815" s="3"/>
      <c r="R815" s="3"/>
      <c r="S815" s="3"/>
      <c r="T815" s="3"/>
      <c r="U815" s="3"/>
      <c r="V815" s="3"/>
      <c r="W815" s="3"/>
      <c r="X815" s="3"/>
    </row>
    <row r="816" ht="12.75" customHeight="1">
      <c r="A816" s="2" t="str">
        <f>HYPERLINK("https://drive.google.com/file/d/1Nkwh3loYQYEIFSmtLlI4VrYnfmhc-Wss/view", "ISLE_SESS0161_BLOCKE_32_sprt1")</f>
        <v>ISLE_SESS0161_BLOCKE_32_sprt1</v>
      </c>
      <c r="B816" s="1" t="s">
        <v>138</v>
      </c>
      <c r="C816" s="5">
        <v>0.0</v>
      </c>
      <c r="D816" s="5">
        <v>0.0</v>
      </c>
      <c r="E816" s="5">
        <v>1.0</v>
      </c>
      <c r="F816" s="5">
        <v>0.0</v>
      </c>
      <c r="G816" s="5">
        <v>1.0</v>
      </c>
      <c r="H816" s="5">
        <v>0.0</v>
      </c>
      <c r="I816" s="5"/>
      <c r="J816" s="5"/>
      <c r="K816" s="5"/>
      <c r="L816" s="5"/>
      <c r="M816" s="5"/>
      <c r="N816" s="5"/>
      <c r="O816" s="5"/>
      <c r="P816" s="3"/>
      <c r="Q816" s="3"/>
      <c r="R816" s="3"/>
      <c r="S816" s="3"/>
      <c r="T816" s="3"/>
      <c r="U816" s="3"/>
      <c r="V816" s="3"/>
      <c r="W816" s="3"/>
      <c r="X816" s="3"/>
    </row>
    <row r="817" ht="12.75" customHeight="1">
      <c r="A817" s="2" t="str">
        <f>HYPERLINK("https://drive.google.com/file/d/1btnXiSqF7s1rNGmoZi0zCGcdyMRoewON/view", "ISLE_SESS0161_BLOCKE_33_sprt1")</f>
        <v>ISLE_SESS0161_BLOCKE_33_sprt1</v>
      </c>
      <c r="B817" s="1" t="s">
        <v>89</v>
      </c>
      <c r="C817" s="5">
        <v>0.0</v>
      </c>
      <c r="D817" s="5">
        <v>1.0</v>
      </c>
      <c r="E817" s="5">
        <v>0.0</v>
      </c>
      <c r="F817" s="5">
        <v>0.0</v>
      </c>
      <c r="G817" s="5">
        <v>1.0</v>
      </c>
      <c r="H817" s="5">
        <v>0.0</v>
      </c>
      <c r="I817" s="5">
        <v>0.0</v>
      </c>
      <c r="J817" s="5">
        <v>1.0</v>
      </c>
      <c r="K817" s="5">
        <v>0.0</v>
      </c>
      <c r="L817" s="5"/>
      <c r="M817" s="5"/>
      <c r="N817" s="5"/>
      <c r="O817" s="5"/>
      <c r="P817" s="3"/>
      <c r="Q817" s="3"/>
      <c r="R817" s="3"/>
      <c r="S817" s="3"/>
      <c r="T817" s="3"/>
      <c r="U817" s="3"/>
      <c r="V817" s="3"/>
      <c r="W817" s="3"/>
      <c r="X817" s="3"/>
    </row>
    <row r="818" ht="12.75" customHeight="1">
      <c r="A818" s="2" t="str">
        <f>HYPERLINK("https://drive.google.com/file/d/1XgqkhVR_BGc8smJRnl8XNKQIx08VRGhh/view", "ISLE_SESS0161_BLOCKE_34_sprt1")</f>
        <v>ISLE_SESS0161_BLOCKE_34_sprt1</v>
      </c>
      <c r="B818" s="1" t="s">
        <v>90</v>
      </c>
      <c r="C818" s="5">
        <v>1.0</v>
      </c>
      <c r="D818" s="5">
        <v>0.0</v>
      </c>
      <c r="E818" s="5">
        <v>1.0</v>
      </c>
      <c r="F818" s="5">
        <v>0.0</v>
      </c>
      <c r="G818" s="5">
        <v>1.0</v>
      </c>
      <c r="H818" s="5">
        <v>0.0</v>
      </c>
      <c r="I818" s="5">
        <v>0.0</v>
      </c>
      <c r="J818" s="5"/>
      <c r="K818" s="5"/>
      <c r="L818" s="5"/>
      <c r="M818" s="5"/>
      <c r="N818" s="5"/>
      <c r="O818" s="5"/>
      <c r="P818" s="3"/>
      <c r="Q818" s="3"/>
      <c r="R818" s="3"/>
      <c r="S818" s="3"/>
      <c r="T818" s="3"/>
      <c r="U818" s="3"/>
      <c r="V818" s="3"/>
      <c r="W818" s="3"/>
      <c r="X818" s="3"/>
    </row>
    <row r="819" ht="12.75" customHeight="1">
      <c r="A819" s="2" t="str">
        <f>HYPERLINK("https://drive.google.com/file/d/1xrwdBsoZ3ka_lQmchwfGgSTJc-yZGG8a/view", "ISLE_SESS0161_BLOCKE_35_sprt1")</f>
        <v>ISLE_SESS0161_BLOCKE_35_sprt1</v>
      </c>
      <c r="B819" s="1" t="s">
        <v>91</v>
      </c>
      <c r="C819" s="5">
        <v>0.0</v>
      </c>
      <c r="D819" s="5">
        <v>0.0</v>
      </c>
      <c r="E819" s="5">
        <v>1.0</v>
      </c>
      <c r="F819" s="5">
        <v>1.0</v>
      </c>
      <c r="G819" s="5">
        <v>0.0</v>
      </c>
      <c r="H819" s="5">
        <v>0.0</v>
      </c>
      <c r="I819" s="5">
        <v>1.0</v>
      </c>
      <c r="J819" s="5">
        <v>0.0</v>
      </c>
      <c r="K819" s="5"/>
      <c r="L819" s="5"/>
      <c r="M819" s="5"/>
      <c r="N819" s="5"/>
      <c r="O819" s="5"/>
      <c r="P819" s="3"/>
      <c r="Q819" s="3"/>
      <c r="R819" s="3"/>
      <c r="S819" s="3"/>
      <c r="T819" s="3"/>
      <c r="U819" s="3"/>
      <c r="V819" s="3"/>
      <c r="W819" s="3"/>
      <c r="X819" s="3"/>
    </row>
    <row r="820" ht="12.75" customHeight="1">
      <c r="A820" s="2" t="str">
        <f>HYPERLINK("https://drive.google.com/file/d/1en4mkC_BxrgMtJvlYEPER49pko0IKchJ/view", "ISLE_SESS0161_BLOCKE_39_sprt1")</f>
        <v>ISLE_SESS0161_BLOCKE_39_sprt1</v>
      </c>
      <c r="B820" s="1" t="s">
        <v>93</v>
      </c>
      <c r="C820" s="5">
        <v>0.0</v>
      </c>
      <c r="D820" s="5">
        <v>0.0</v>
      </c>
      <c r="E820" s="5">
        <v>0.0</v>
      </c>
      <c r="F820" s="5">
        <v>1.0</v>
      </c>
      <c r="G820" s="5">
        <v>0.0</v>
      </c>
      <c r="H820" s="5">
        <v>0.0</v>
      </c>
      <c r="I820" s="5"/>
      <c r="J820" s="5"/>
      <c r="K820" s="5"/>
      <c r="L820" s="5"/>
      <c r="M820" s="5"/>
      <c r="N820" s="5"/>
      <c r="O820" s="5"/>
      <c r="P820" s="3"/>
      <c r="Q820" s="3"/>
      <c r="R820" s="3"/>
      <c r="S820" s="3"/>
      <c r="T820" s="3"/>
      <c r="U820" s="3"/>
      <c r="V820" s="3"/>
      <c r="W820" s="3"/>
      <c r="X820" s="3"/>
    </row>
    <row r="821" ht="12.75" customHeight="1">
      <c r="A821" s="2" t="str">
        <f>HYPERLINK("https://drive.google.com/file/d/1OX2tN0ONCoxpCGVysnP5Q12NqG7qawfg/view", "ISLE_SESS0161_BLOCKE_40_sprt1")</f>
        <v>ISLE_SESS0161_BLOCKE_40_sprt1</v>
      </c>
      <c r="B821" s="1" t="s">
        <v>139</v>
      </c>
      <c r="C821" s="5">
        <v>0.0</v>
      </c>
      <c r="D821" s="5">
        <v>0.0</v>
      </c>
      <c r="E821" s="5">
        <v>0.0</v>
      </c>
      <c r="F821" s="5">
        <v>0.0</v>
      </c>
      <c r="G821" s="5">
        <v>1.0</v>
      </c>
      <c r="H821" s="5">
        <v>0.0</v>
      </c>
      <c r="I821" s="5">
        <v>1.0</v>
      </c>
      <c r="J821" s="5">
        <v>1.0</v>
      </c>
      <c r="K821" s="5"/>
      <c r="L821" s="5"/>
      <c r="M821" s="5"/>
      <c r="N821" s="5"/>
      <c r="O821" s="5"/>
      <c r="P821" s="3"/>
      <c r="Q821" s="3"/>
      <c r="R821" s="3"/>
      <c r="S821" s="3"/>
      <c r="T821" s="3"/>
      <c r="U821" s="3"/>
      <c r="V821" s="3"/>
      <c r="W821" s="3"/>
      <c r="X821" s="3"/>
    </row>
    <row r="822" ht="12.75" customHeight="1">
      <c r="A822" s="2" t="str">
        <f>HYPERLINK("https://drive.google.com/file/d/1f3i2-lDAPy9JBuzY4mW078XpE4qkiH88/view", "ISLE_SESS0161_BLOCKE_41_sprt1")</f>
        <v>ISLE_SESS0161_BLOCKE_41_sprt1</v>
      </c>
      <c r="B822" s="1" t="s">
        <v>94</v>
      </c>
      <c r="C822" s="5">
        <v>0.0</v>
      </c>
      <c r="D822" s="5">
        <v>0.0</v>
      </c>
      <c r="E822" s="5">
        <v>0.0</v>
      </c>
      <c r="F822" s="5">
        <v>0.0</v>
      </c>
      <c r="G822" s="5">
        <v>0.0</v>
      </c>
      <c r="H822" s="5">
        <v>1.0</v>
      </c>
      <c r="I822" s="5"/>
      <c r="J822" s="5"/>
      <c r="K822" s="5"/>
      <c r="L822" s="5"/>
      <c r="M822" s="5"/>
      <c r="N822" s="5"/>
      <c r="O822" s="5"/>
      <c r="P822" s="3"/>
      <c r="Q822" s="3"/>
      <c r="R822" s="3"/>
      <c r="S822" s="3"/>
      <c r="T822" s="3"/>
      <c r="U822" s="3"/>
      <c r="V822" s="3"/>
      <c r="W822" s="3"/>
      <c r="X822" s="3"/>
    </row>
    <row r="823" ht="12.75" customHeight="1">
      <c r="A823" s="2" t="str">
        <f>HYPERLINK("https://drive.google.com/file/d/1B9gLatOGxGSo4ZVJpX8_ylK5KkO1fSO5/view", "ISLE_SESS0161_BLOCKE_42_sprt1")</f>
        <v>ISLE_SESS0161_BLOCKE_42_sprt1</v>
      </c>
      <c r="B823" s="1" t="s">
        <v>140</v>
      </c>
      <c r="C823" s="5">
        <v>0.0</v>
      </c>
      <c r="D823" s="5">
        <v>0.0</v>
      </c>
      <c r="E823" s="5">
        <v>0.0</v>
      </c>
      <c r="F823" s="5">
        <v>1.0</v>
      </c>
      <c r="G823" s="5">
        <v>0.0</v>
      </c>
      <c r="H823" s="5">
        <v>0.0</v>
      </c>
      <c r="I823" s="5"/>
      <c r="J823" s="5"/>
      <c r="K823" s="5"/>
      <c r="L823" s="5"/>
      <c r="M823" s="5"/>
      <c r="N823" s="5"/>
      <c r="O823" s="5"/>
      <c r="P823" s="3"/>
      <c r="Q823" s="3"/>
      <c r="R823" s="3"/>
      <c r="S823" s="3"/>
      <c r="T823" s="3"/>
      <c r="U823" s="3"/>
      <c r="V823" s="3"/>
      <c r="W823" s="3"/>
      <c r="X823" s="3"/>
    </row>
    <row r="824" ht="12.75" customHeight="1">
      <c r="A824" s="2" t="str">
        <f>HYPERLINK("https://drive.google.com/file/d/1wK8NXDiwHbrHR3bqkJ7-TxgbsanC3p5B/view", "ISLE_SESS0161_BLOCKE_46_sprt1")</f>
        <v>ISLE_SESS0161_BLOCKE_46_sprt1</v>
      </c>
      <c r="B824" s="1" t="s">
        <v>193</v>
      </c>
      <c r="C824" s="5">
        <v>0.0</v>
      </c>
      <c r="D824" s="5">
        <v>0.0</v>
      </c>
      <c r="E824" s="5">
        <v>0.0</v>
      </c>
      <c r="F824" s="5">
        <v>0.0</v>
      </c>
      <c r="G824" s="5">
        <v>0.0</v>
      </c>
      <c r="H824" s="5">
        <v>0.0</v>
      </c>
      <c r="I824" s="5">
        <v>0.0</v>
      </c>
      <c r="J824" s="5">
        <v>0.0</v>
      </c>
      <c r="K824" s="5">
        <v>0.0</v>
      </c>
      <c r="L824" s="5"/>
      <c r="M824" s="5"/>
      <c r="N824" s="5"/>
      <c r="O824" s="5"/>
      <c r="P824" s="3"/>
      <c r="Q824" s="3"/>
      <c r="R824" s="3"/>
      <c r="S824" s="3"/>
      <c r="T824" s="3"/>
      <c r="U824" s="3"/>
      <c r="V824" s="3"/>
      <c r="W824" s="3"/>
      <c r="X824" s="3"/>
    </row>
    <row r="825" ht="12.75" customHeight="1">
      <c r="A825" s="2" t="str">
        <f>HYPERLINK("https://drive.google.com/file/d/1VcKO26vO_iwNN4Px15Rad4uoNZo1t3i6/view", "ISLE_SESS0161_BLOCKE_47_sprt1")</f>
        <v>ISLE_SESS0161_BLOCKE_47_sprt1</v>
      </c>
      <c r="B825" s="1" t="s">
        <v>98</v>
      </c>
      <c r="C825" s="5">
        <v>0.0</v>
      </c>
      <c r="D825" s="5">
        <v>0.0</v>
      </c>
      <c r="E825" s="5">
        <v>1.0</v>
      </c>
      <c r="F825" s="5">
        <v>0.0</v>
      </c>
      <c r="G825" s="5">
        <v>0.0</v>
      </c>
      <c r="H825" s="5">
        <v>0.0</v>
      </c>
      <c r="I825" s="5">
        <v>0.0</v>
      </c>
      <c r="J825" s="5"/>
      <c r="K825" s="5"/>
      <c r="L825" s="5"/>
      <c r="M825" s="5"/>
      <c r="N825" s="5"/>
      <c r="O825" s="5"/>
      <c r="P825" s="3"/>
      <c r="Q825" s="3"/>
      <c r="R825" s="3"/>
      <c r="S825" s="3"/>
      <c r="T825" s="3"/>
      <c r="U825" s="3"/>
      <c r="V825" s="3"/>
      <c r="W825" s="3"/>
      <c r="X825" s="3"/>
    </row>
    <row r="826" ht="12.75" customHeight="1">
      <c r="A826" s="2" t="str">
        <f>HYPERLINK("https://drive.google.com/file/d/1mLagR5dgWEbzEwbNTe98fFn8ir9x9hKe/view", "ISLE_SESS0161_BLOCKE_49_sprt1")</f>
        <v>ISLE_SESS0161_BLOCKE_49_sprt1</v>
      </c>
      <c r="B826" s="1" t="s">
        <v>100</v>
      </c>
      <c r="C826" s="5">
        <v>0.0</v>
      </c>
      <c r="D826" s="5">
        <v>0.0</v>
      </c>
      <c r="E826" s="5">
        <v>0.0</v>
      </c>
      <c r="F826" s="5">
        <v>0.0</v>
      </c>
      <c r="G826" s="5">
        <v>1.0</v>
      </c>
      <c r="H826" s="5"/>
      <c r="I826" s="5"/>
      <c r="J826" s="5"/>
      <c r="K826" s="5"/>
      <c r="L826" s="5"/>
      <c r="M826" s="5"/>
      <c r="N826" s="5"/>
      <c r="O826" s="5"/>
      <c r="P826" s="3"/>
      <c r="Q826" s="3"/>
      <c r="R826" s="3"/>
      <c r="S826" s="3"/>
      <c r="T826" s="3"/>
      <c r="U826" s="3"/>
      <c r="V826" s="3"/>
      <c r="W826" s="3"/>
      <c r="X826" s="3"/>
    </row>
    <row r="827" ht="12.75" customHeight="1">
      <c r="A827" s="2" t="str">
        <f>HYPERLINK("https://drive.google.com/file/d/16Cj-CAU9v9UDrqbbVFs-iUx0mN4-Y3Lh/view", "ISLE_SESS0161_BLOCKE_50_sprt1")</f>
        <v>ISLE_SESS0161_BLOCKE_50_sprt1</v>
      </c>
      <c r="B827" s="1" t="s">
        <v>101</v>
      </c>
      <c r="C827" s="5">
        <v>0.0</v>
      </c>
      <c r="D827" s="5">
        <v>0.0</v>
      </c>
      <c r="E827" s="5">
        <v>1.0</v>
      </c>
      <c r="F827" s="5">
        <v>0.0</v>
      </c>
      <c r="G827" s="5">
        <v>0.0</v>
      </c>
      <c r="H827" s="5"/>
      <c r="I827" s="5"/>
      <c r="J827" s="5"/>
      <c r="K827" s="5"/>
      <c r="L827" s="5"/>
      <c r="M827" s="5"/>
      <c r="N827" s="5"/>
      <c r="O827" s="5"/>
      <c r="P827" s="3"/>
      <c r="Q827" s="3"/>
      <c r="R827" s="3"/>
      <c r="S827" s="3"/>
      <c r="T827" s="3"/>
      <c r="U827" s="3"/>
      <c r="V827" s="3"/>
      <c r="W827" s="3"/>
      <c r="X827" s="3"/>
    </row>
    <row r="828" ht="12.75" customHeight="1">
      <c r="A828" s="2" t="str">
        <f>HYPERLINK("https://drive.google.com/file/d/14hWmLVEWdKX1CvX_JBMMRDZG9wBlpE-b/view", "ISLE_SESS0161_BLOCKE_51_sprt1")</f>
        <v>ISLE_SESS0161_BLOCKE_51_sprt1</v>
      </c>
      <c r="B828" s="1" t="s">
        <v>102</v>
      </c>
      <c r="C828" s="5">
        <v>0.0</v>
      </c>
      <c r="D828" s="5">
        <v>0.0</v>
      </c>
      <c r="E828" s="5">
        <v>1.0</v>
      </c>
      <c r="F828" s="5">
        <v>0.0</v>
      </c>
      <c r="G828" s="5">
        <v>1.0</v>
      </c>
      <c r="H828" s="5"/>
      <c r="I828" s="5"/>
      <c r="J828" s="5"/>
      <c r="K828" s="5"/>
      <c r="L828" s="5"/>
      <c r="M828" s="5"/>
      <c r="N828" s="5"/>
      <c r="O828" s="5"/>
      <c r="P828" s="3"/>
      <c r="Q828" s="3"/>
      <c r="R828" s="3"/>
      <c r="S828" s="3"/>
      <c r="T828" s="3"/>
      <c r="U828" s="3"/>
      <c r="V828" s="3"/>
      <c r="W828" s="3"/>
      <c r="X828" s="3"/>
    </row>
    <row r="829" ht="12.75" customHeight="1">
      <c r="A829" s="2" t="str">
        <f>HYPERLINK("https://drive.google.com/file/d/1ZgxyqR7LfSA7t_Z1hmy3GWFfk1NFEnNC/view", "ISLE_SESS0161_BLOCKE_52_sprt1")</f>
        <v>ISLE_SESS0161_BLOCKE_52_sprt1</v>
      </c>
      <c r="B829" s="1" t="s">
        <v>103</v>
      </c>
      <c r="C829" s="5">
        <v>0.0</v>
      </c>
      <c r="D829" s="5">
        <v>0.0</v>
      </c>
      <c r="E829" s="5">
        <v>0.0</v>
      </c>
      <c r="F829" s="5">
        <v>0.0</v>
      </c>
      <c r="G829" s="5">
        <v>0.0</v>
      </c>
      <c r="H829" s="5">
        <v>0.0</v>
      </c>
      <c r="I829" s="5">
        <v>0.0</v>
      </c>
      <c r="J829" s="5">
        <v>1.0</v>
      </c>
      <c r="K829" s="5"/>
      <c r="L829" s="5"/>
      <c r="M829" s="5"/>
      <c r="N829" s="5"/>
      <c r="O829" s="5"/>
      <c r="P829" s="3"/>
      <c r="Q829" s="3"/>
      <c r="R829" s="3"/>
      <c r="S829" s="3"/>
      <c r="T829" s="3"/>
      <c r="U829" s="3"/>
      <c r="V829" s="3"/>
      <c r="W829" s="3"/>
      <c r="X829" s="3"/>
    </row>
    <row r="830" ht="12.75" customHeight="1">
      <c r="A830" s="2" t="str">
        <f>HYPERLINK("https://drive.google.com/file/d/1OFnHCJJf4LQWObHlzv-xyZ29RZ82XGhn/view", "ISLE_SESS0161_BLOCKE_56_sprt1")</f>
        <v>ISLE_SESS0161_BLOCKE_56_sprt1</v>
      </c>
      <c r="B830" s="1" t="s">
        <v>104</v>
      </c>
      <c r="C830" s="5">
        <v>0.0</v>
      </c>
      <c r="D830" s="5">
        <v>0.0</v>
      </c>
      <c r="E830" s="5">
        <v>0.0</v>
      </c>
      <c r="F830" s="5">
        <v>0.0</v>
      </c>
      <c r="G830" s="5">
        <v>1.0</v>
      </c>
      <c r="H830" s="5">
        <v>0.0</v>
      </c>
      <c r="I830" s="5">
        <v>0.0</v>
      </c>
      <c r="J830" s="5">
        <v>0.0</v>
      </c>
      <c r="K830" s="5"/>
      <c r="L830" s="5"/>
      <c r="M830" s="5"/>
      <c r="N830" s="5"/>
      <c r="O830" s="5"/>
      <c r="P830" s="3"/>
      <c r="Q830" s="3"/>
      <c r="R830" s="3"/>
      <c r="S830" s="3"/>
      <c r="T830" s="3"/>
      <c r="U830" s="3"/>
      <c r="V830" s="3"/>
      <c r="W830" s="3"/>
      <c r="X830" s="3"/>
    </row>
    <row r="831" ht="12.75" customHeight="1">
      <c r="A831" s="2" t="str">
        <f>HYPERLINK("https://drive.google.com/file/d/15_kEwmEgOiFy54XAh9-ae4p4VPWI1K27/view", "ISLE_SESS0161_BLOCKE_59_sprt1")</f>
        <v>ISLE_SESS0161_BLOCKE_59_sprt1</v>
      </c>
      <c r="B831" s="1" t="s">
        <v>106</v>
      </c>
      <c r="C831" s="5">
        <v>0.0</v>
      </c>
      <c r="D831" s="5">
        <v>0.0</v>
      </c>
      <c r="E831" s="5">
        <v>0.0</v>
      </c>
      <c r="F831" s="5">
        <v>0.0</v>
      </c>
      <c r="G831" s="5">
        <v>0.0</v>
      </c>
      <c r="H831" s="5">
        <v>0.0</v>
      </c>
      <c r="I831" s="5">
        <v>0.0</v>
      </c>
      <c r="J831" s="5">
        <v>0.0</v>
      </c>
      <c r="K831" s="5">
        <v>0.0</v>
      </c>
      <c r="L831" s="5">
        <v>0.0</v>
      </c>
      <c r="M831" s="5"/>
      <c r="N831" s="5"/>
      <c r="O831" s="5"/>
      <c r="P831" s="3"/>
      <c r="Q831" s="3"/>
      <c r="R831" s="3"/>
      <c r="S831" s="3"/>
      <c r="T831" s="3"/>
      <c r="U831" s="3"/>
      <c r="V831" s="3"/>
      <c r="W831" s="3"/>
      <c r="X831" s="3"/>
    </row>
    <row r="832" ht="12.75" customHeight="1">
      <c r="A832" s="2" t="str">
        <f>HYPERLINK("https://drive.google.com/file/d/1rjMWc9DfjKY34DzzPs2z4OUDv3wTgGmU/view", "ISLE_SESS0161_BLOCKE_60_sprt1")</f>
        <v>ISLE_SESS0161_BLOCKE_60_sprt1</v>
      </c>
      <c r="B832" s="1" t="s">
        <v>196</v>
      </c>
      <c r="C832" s="5">
        <v>0.0</v>
      </c>
      <c r="D832" s="5">
        <v>0.0</v>
      </c>
      <c r="E832" s="5">
        <v>0.0</v>
      </c>
      <c r="F832" s="5">
        <v>1.0</v>
      </c>
      <c r="G832" s="5">
        <v>0.0</v>
      </c>
      <c r="H832" s="5">
        <v>0.0</v>
      </c>
      <c r="I832" s="5">
        <v>0.0</v>
      </c>
      <c r="J832" s="5">
        <v>0.0</v>
      </c>
      <c r="K832" s="5"/>
      <c r="L832" s="5"/>
      <c r="M832" s="5"/>
      <c r="N832" s="5"/>
      <c r="O832" s="5"/>
      <c r="P832" s="3"/>
      <c r="Q832" s="3"/>
      <c r="R832" s="3"/>
      <c r="S832" s="3"/>
      <c r="T832" s="3"/>
      <c r="U832" s="3"/>
      <c r="V832" s="3"/>
      <c r="W832" s="3"/>
      <c r="X832" s="3"/>
    </row>
    <row r="833" ht="12.75" customHeight="1">
      <c r="A833" s="2" t="str">
        <f>HYPERLINK("https://drive.google.com/file/d/1NF4j9JTjI9G4OLRXQE9ROSCPTaCz4U5p/view", "ISLE_SESS0161_BLOCKE_61_sprt1")</f>
        <v>ISLE_SESS0161_BLOCKE_61_sprt1</v>
      </c>
      <c r="B833" s="1" t="s">
        <v>107</v>
      </c>
      <c r="C833" s="5">
        <v>0.0</v>
      </c>
      <c r="D833" s="5">
        <v>0.0</v>
      </c>
      <c r="E833" s="5">
        <v>0.0</v>
      </c>
      <c r="F833" s="5">
        <v>0.0</v>
      </c>
      <c r="G833" s="5">
        <v>1.0</v>
      </c>
      <c r="H833" s="5">
        <v>0.0</v>
      </c>
      <c r="I833" s="5">
        <v>1.0</v>
      </c>
      <c r="J833" s="5"/>
      <c r="K833" s="5"/>
      <c r="L833" s="5"/>
      <c r="M833" s="5"/>
      <c r="N833" s="5"/>
      <c r="O833" s="5"/>
      <c r="P833" s="3"/>
      <c r="Q833" s="3"/>
      <c r="R833" s="3"/>
      <c r="S833" s="3"/>
      <c r="T833" s="3"/>
      <c r="U833" s="3"/>
      <c r="V833" s="3"/>
      <c r="W833" s="3"/>
      <c r="X833" s="3"/>
    </row>
    <row r="834" ht="12.75" customHeight="1">
      <c r="A834" s="2" t="str">
        <f>HYPERLINK("https://drive.google.com/file/d/19BViroXbtLypSdgXd0uT7fPV9CF9gIgU/view", "ISLE_SESS0161_BLOCKE_62_sprt1")</f>
        <v>ISLE_SESS0161_BLOCKE_62_sprt1</v>
      </c>
      <c r="B834" s="1" t="s">
        <v>108</v>
      </c>
      <c r="C834" s="5">
        <v>0.0</v>
      </c>
      <c r="D834" s="5">
        <v>0.0</v>
      </c>
      <c r="E834" s="5">
        <v>0.0</v>
      </c>
      <c r="F834" s="5">
        <v>0.0</v>
      </c>
      <c r="G834" s="5">
        <v>0.0</v>
      </c>
      <c r="H834" s="5">
        <v>1.0</v>
      </c>
      <c r="I834" s="5">
        <v>0.0</v>
      </c>
      <c r="J834" s="5">
        <v>1.0</v>
      </c>
      <c r="K834" s="5"/>
      <c r="L834" s="5"/>
      <c r="M834" s="5"/>
      <c r="N834" s="5"/>
      <c r="O834" s="5"/>
      <c r="P834" s="3"/>
      <c r="Q834" s="3"/>
      <c r="R834" s="3"/>
      <c r="S834" s="3"/>
      <c r="T834" s="3"/>
      <c r="U834" s="3"/>
      <c r="V834" s="3"/>
      <c r="W834" s="3"/>
      <c r="X834" s="3"/>
    </row>
    <row r="835" ht="12.75" customHeight="1">
      <c r="A835" s="2" t="str">
        <f>HYPERLINK("https://drive.google.com/file/d/1RaEvfHNTL00EZ4xoCQSpBw4-1NRgh3x5/view", "ISLE_SESS0161_BLOCKE_63_sprt1")</f>
        <v>ISLE_SESS0161_BLOCKE_63_sprt1</v>
      </c>
      <c r="B835" s="1" t="s">
        <v>109</v>
      </c>
      <c r="C835" s="5">
        <v>0.0</v>
      </c>
      <c r="D835" s="5">
        <v>0.0</v>
      </c>
      <c r="E835" s="5">
        <v>1.0</v>
      </c>
      <c r="F835" s="5">
        <v>1.0</v>
      </c>
      <c r="G835" s="5">
        <v>0.0</v>
      </c>
      <c r="H835" s="5">
        <v>0.0</v>
      </c>
      <c r="I835" s="5">
        <v>0.0</v>
      </c>
      <c r="J835" s="5">
        <v>0.0</v>
      </c>
      <c r="K835" s="5">
        <v>0.0</v>
      </c>
      <c r="L835" s="5">
        <v>0.0</v>
      </c>
      <c r="M835" s="5"/>
      <c r="N835" s="5"/>
      <c r="O835" s="5"/>
      <c r="P835" s="3"/>
      <c r="Q835" s="3"/>
      <c r="R835" s="3"/>
      <c r="S835" s="3"/>
      <c r="T835" s="3"/>
      <c r="U835" s="3"/>
      <c r="V835" s="3"/>
      <c r="W835" s="3"/>
      <c r="X835" s="3"/>
    </row>
    <row r="836" ht="12.75" customHeight="1">
      <c r="A836" s="2" t="str">
        <f>HYPERLINK("https://drive.google.com/file/d/1J_MgcHaiuMJ7Am8KU8sK1hGWM14vpu4l/view", "ISLE_SESS0161_BLOCKF_03_sprt1")</f>
        <v>ISLE_SESS0161_BLOCKF_03_sprt1</v>
      </c>
      <c r="B836" s="1" t="s">
        <v>145</v>
      </c>
      <c r="C836" s="5">
        <v>0.0</v>
      </c>
      <c r="D836" s="5">
        <v>0.0</v>
      </c>
      <c r="E836" s="5">
        <v>1.0</v>
      </c>
      <c r="F836" s="5">
        <v>1.0</v>
      </c>
      <c r="G836" s="5">
        <v>0.0</v>
      </c>
      <c r="H836" s="5">
        <v>1.0</v>
      </c>
      <c r="I836" s="5">
        <v>1.0</v>
      </c>
      <c r="J836" s="5">
        <v>1.0</v>
      </c>
      <c r="K836" s="5">
        <v>1.0</v>
      </c>
      <c r="L836" s="5">
        <v>0.0</v>
      </c>
      <c r="M836" s="5">
        <v>0.0</v>
      </c>
      <c r="O836" s="5"/>
      <c r="P836" s="5"/>
      <c r="Q836" s="5"/>
      <c r="R836" s="3"/>
      <c r="S836" s="3"/>
      <c r="T836" s="3"/>
      <c r="U836" s="3"/>
      <c r="V836" s="3"/>
      <c r="W836" s="3"/>
      <c r="X836" s="3"/>
    </row>
    <row r="837" ht="12.75" customHeight="1">
      <c r="A837" s="2" t="str">
        <f>HYPERLINK("https://drive.google.com/file/d/1k-HhOMHFxo7OBAaC3ZLDm74rRoM3s32_/view", "ISLE_SESS0161_BLOCKF_06_sprt1")</f>
        <v>ISLE_SESS0161_BLOCKF_06_sprt1</v>
      </c>
      <c r="B837" s="1" t="s">
        <v>146</v>
      </c>
      <c r="C837" s="5">
        <v>0.0</v>
      </c>
      <c r="D837" s="5">
        <v>0.0</v>
      </c>
      <c r="E837" s="5">
        <v>0.0</v>
      </c>
      <c r="F837" s="5">
        <v>1.0</v>
      </c>
      <c r="G837" s="5">
        <v>0.0</v>
      </c>
      <c r="H837" s="5">
        <v>0.0</v>
      </c>
      <c r="I837" s="5">
        <v>0.0</v>
      </c>
      <c r="J837" s="5">
        <v>1.0</v>
      </c>
      <c r="K837" s="5">
        <v>0.0</v>
      </c>
      <c r="L837" s="5">
        <v>0.0</v>
      </c>
      <c r="M837" s="5">
        <v>1.0</v>
      </c>
      <c r="N837" s="5">
        <v>0.0</v>
      </c>
      <c r="O837" s="5">
        <v>1.0</v>
      </c>
      <c r="P837" s="5">
        <v>0.0</v>
      </c>
      <c r="Q837" s="5">
        <v>1.0</v>
      </c>
      <c r="R837" s="5"/>
      <c r="S837" s="3"/>
      <c r="T837" s="3"/>
      <c r="U837" s="3"/>
      <c r="V837" s="3"/>
      <c r="W837" s="3"/>
      <c r="X837" s="3"/>
    </row>
    <row r="838" ht="12.75" customHeight="1">
      <c r="A838" s="2" t="str">
        <f>HYPERLINK("https://drive.google.com/file/d/1fAbDC3J_1y0Wy3YICwfW7vJ15offnXbi/view", "ISLE_SESS0161_BLOCKF_08_sprt1")</f>
        <v>ISLE_SESS0161_BLOCKF_08_sprt1</v>
      </c>
      <c r="B838" s="1" t="s">
        <v>147</v>
      </c>
      <c r="C838" s="5">
        <v>0.0</v>
      </c>
      <c r="D838" s="5">
        <v>0.0</v>
      </c>
      <c r="E838" s="5">
        <v>0.0</v>
      </c>
      <c r="F838" s="5">
        <v>0.0</v>
      </c>
      <c r="G838" s="5">
        <v>0.0</v>
      </c>
      <c r="H838" s="5">
        <v>0.0</v>
      </c>
      <c r="I838" s="5">
        <v>0.0</v>
      </c>
      <c r="J838" s="5">
        <v>0.0</v>
      </c>
      <c r="K838" s="5">
        <v>0.0</v>
      </c>
      <c r="L838" s="5">
        <v>0.0</v>
      </c>
      <c r="M838" s="5">
        <v>0.0</v>
      </c>
      <c r="N838" s="5">
        <v>0.0</v>
      </c>
      <c r="O838" s="5">
        <v>0.0</v>
      </c>
      <c r="P838" s="5">
        <v>0.0</v>
      </c>
      <c r="Q838" s="5">
        <v>0.0</v>
      </c>
      <c r="R838" s="5">
        <v>0.0</v>
      </c>
      <c r="S838" s="5">
        <v>0.0</v>
      </c>
      <c r="T838" s="5">
        <v>0.0</v>
      </c>
      <c r="U838" s="5">
        <v>0.0</v>
      </c>
      <c r="V838" s="5"/>
      <c r="W838" s="5"/>
      <c r="X838" s="3"/>
    </row>
    <row r="839" ht="12.75" customHeight="1">
      <c r="A839" s="2" t="str">
        <f>HYPERLINK("https://drive.google.com/file/d/14pu8P2kQIy7b7Y8tzcWHdHsiqz6RK_Z8/view", "ISLE_SESS0161_BLOCKF_09_sprt1")</f>
        <v>ISLE_SESS0161_BLOCKF_09_sprt1</v>
      </c>
      <c r="B839" s="1" t="s">
        <v>113</v>
      </c>
      <c r="C839" s="5">
        <v>0.0</v>
      </c>
      <c r="D839" s="5">
        <v>0.0</v>
      </c>
      <c r="E839" s="5">
        <v>0.0</v>
      </c>
      <c r="F839" s="5">
        <v>1.0</v>
      </c>
      <c r="G839" s="5">
        <v>0.0</v>
      </c>
      <c r="H839" s="5">
        <v>1.0</v>
      </c>
      <c r="I839" s="5">
        <v>1.0</v>
      </c>
      <c r="J839" s="5">
        <v>0.0</v>
      </c>
      <c r="K839" s="5">
        <v>1.0</v>
      </c>
      <c r="L839" s="5">
        <v>1.0</v>
      </c>
      <c r="M839" s="5">
        <v>0.0</v>
      </c>
      <c r="N839" s="5">
        <v>1.0</v>
      </c>
      <c r="O839" s="5">
        <v>0.0</v>
      </c>
      <c r="P839" s="5">
        <v>0.0</v>
      </c>
      <c r="Q839" s="5">
        <v>0.0</v>
      </c>
      <c r="R839" s="5">
        <v>0.0</v>
      </c>
      <c r="S839" s="3">
        <v>1.0</v>
      </c>
      <c r="T839" s="3"/>
      <c r="U839" s="3"/>
      <c r="V839" s="3"/>
      <c r="W839" s="3"/>
      <c r="X839" s="3"/>
    </row>
    <row r="840" ht="12.75" customHeight="1">
      <c r="A840" s="2" t="str">
        <f>HYPERLINK("https://drive.google.com/file/d/1GhF_ltChUH6lkcFU4M_EmRIb6Bs1XXD2/view", "ISLE_SESS0161_BLOCKG_01_sprt1")</f>
        <v>ISLE_SESS0161_BLOCKG_01_sprt1</v>
      </c>
      <c r="B840" s="1" t="s">
        <v>114</v>
      </c>
      <c r="C840" s="5">
        <v>0.0</v>
      </c>
      <c r="D840" s="5">
        <v>1.0</v>
      </c>
      <c r="E840" s="5">
        <v>0.0</v>
      </c>
      <c r="F840" s="5">
        <v>0.0</v>
      </c>
      <c r="G840" s="5">
        <v>0.0</v>
      </c>
      <c r="H840" s="5">
        <v>0.0</v>
      </c>
      <c r="I840" s="5">
        <v>1.0</v>
      </c>
      <c r="J840" s="5">
        <v>0.0</v>
      </c>
      <c r="K840" s="5">
        <v>0.0</v>
      </c>
      <c r="L840" s="5">
        <v>1.0</v>
      </c>
      <c r="M840" s="5">
        <v>0.0</v>
      </c>
      <c r="N840" s="5"/>
      <c r="O840" s="5"/>
      <c r="P840" s="3"/>
      <c r="Q840" s="3"/>
      <c r="R840" s="3"/>
      <c r="S840" s="3"/>
      <c r="T840" s="3"/>
      <c r="U840" s="3"/>
      <c r="V840" s="3"/>
      <c r="W840" s="3"/>
      <c r="X840" s="3"/>
    </row>
    <row r="841" ht="12.75" customHeight="1">
      <c r="A841" s="2" t="str">
        <f>HYPERLINK("https://drive.google.com/file/d/15rYcqdmjcfKlLmrANibMuq3z4bdDXfPn/view", "ISLE_SESS0161_BLOCKG_02_sprt1")</f>
        <v>ISLE_SESS0161_BLOCKG_02_sprt1</v>
      </c>
      <c r="B841" s="1" t="s">
        <v>115</v>
      </c>
      <c r="C841" s="5">
        <v>0.0</v>
      </c>
      <c r="D841" s="5">
        <v>0.0</v>
      </c>
      <c r="E841" s="5">
        <v>0.0</v>
      </c>
      <c r="F841" s="5">
        <v>0.0</v>
      </c>
      <c r="G841" s="5">
        <v>0.0</v>
      </c>
      <c r="H841" s="5">
        <v>1.0</v>
      </c>
      <c r="I841" s="5">
        <v>1.0</v>
      </c>
      <c r="J841" s="5">
        <v>0.0</v>
      </c>
      <c r="K841" s="5">
        <v>1.0</v>
      </c>
      <c r="L841" s="5">
        <v>0.0</v>
      </c>
      <c r="M841" s="5"/>
      <c r="N841" s="5"/>
      <c r="O841" s="5"/>
      <c r="P841" s="3"/>
      <c r="Q841" s="3"/>
      <c r="R841" s="3"/>
      <c r="S841" s="3"/>
      <c r="T841" s="3"/>
      <c r="U841" s="3"/>
      <c r="V841" s="3"/>
      <c r="W841" s="3"/>
      <c r="X841" s="3"/>
    </row>
    <row r="842" ht="12.75" customHeight="1">
      <c r="A842" s="2" t="str">
        <f>HYPERLINK("https://drive.google.com/file/d/1114KXkrQjO8jK90po8eJBwLti2LjbQTv/view", "ISLE_SESS0161_BLOCKG_03_sprt1")</f>
        <v>ISLE_SESS0161_BLOCKG_03_sprt1</v>
      </c>
      <c r="B842" s="1" t="s">
        <v>116</v>
      </c>
      <c r="C842" s="5">
        <v>0.0</v>
      </c>
      <c r="D842" s="5">
        <v>0.0</v>
      </c>
      <c r="E842" s="5">
        <v>0.0</v>
      </c>
      <c r="F842" s="5">
        <v>0.0</v>
      </c>
      <c r="G842" s="5">
        <v>0.0</v>
      </c>
      <c r="H842" s="5">
        <v>1.0</v>
      </c>
      <c r="I842" s="5">
        <v>0.0</v>
      </c>
      <c r="J842" s="5">
        <v>0.0</v>
      </c>
      <c r="K842" s="5">
        <v>1.0</v>
      </c>
      <c r="L842" s="5">
        <v>0.0</v>
      </c>
      <c r="M842" s="5">
        <v>0.0</v>
      </c>
      <c r="P842" s="3"/>
      <c r="Q842" s="3"/>
      <c r="R842" s="3"/>
      <c r="S842" s="3"/>
      <c r="T842" s="3"/>
      <c r="U842" s="3"/>
      <c r="V842" s="3"/>
      <c r="W842" s="3"/>
      <c r="X842" s="3"/>
    </row>
    <row r="843" ht="12.75" customHeight="1">
      <c r="A843" s="2" t="str">
        <f>HYPERLINK("https://drive.google.com/file/d/1OnsD0oIi9cDmn94Bit48LBYA5EQkEgNC/view", "ISLE_SESS0161_BLOCKG_04_sprt1")</f>
        <v>ISLE_SESS0161_BLOCKG_04_sprt1</v>
      </c>
      <c r="B843" s="1" t="s">
        <v>148</v>
      </c>
      <c r="C843" s="5">
        <v>0.0</v>
      </c>
      <c r="D843" s="5">
        <v>0.0</v>
      </c>
      <c r="E843" s="5">
        <v>0.0</v>
      </c>
      <c r="F843" s="5">
        <v>1.0</v>
      </c>
      <c r="G843" s="5">
        <v>0.0</v>
      </c>
      <c r="H843" s="5">
        <v>0.0</v>
      </c>
      <c r="I843" s="5">
        <v>1.0</v>
      </c>
      <c r="J843" s="5">
        <v>1.0</v>
      </c>
      <c r="K843" s="5"/>
      <c r="L843" s="5"/>
      <c r="M843" s="5"/>
      <c r="N843" s="5"/>
      <c r="O843" s="5"/>
      <c r="P843" s="3"/>
      <c r="Q843" s="3"/>
      <c r="R843" s="3"/>
      <c r="S843" s="3"/>
      <c r="T843" s="3"/>
      <c r="U843" s="3"/>
      <c r="V843" s="3"/>
      <c r="W843" s="3"/>
      <c r="X843" s="3"/>
    </row>
    <row r="844" ht="12.75" customHeight="1">
      <c r="A844" s="2" t="str">
        <f>HYPERLINK("https://drive.google.com/file/d/1D6_tc1e2bgcFTPr3XTdmY8t-rJKScBeT/view", "ISLE_SESS0161_BLOCKG_05_sprt1")</f>
        <v>ISLE_SESS0161_BLOCKG_05_sprt1</v>
      </c>
      <c r="B844" s="1" t="s">
        <v>117</v>
      </c>
      <c r="C844" s="5">
        <v>0.0</v>
      </c>
      <c r="D844" s="5">
        <v>0.0</v>
      </c>
      <c r="E844" s="5">
        <v>0.0</v>
      </c>
      <c r="F844" s="5">
        <v>0.0</v>
      </c>
      <c r="G844" s="5">
        <v>1.0</v>
      </c>
      <c r="H844" s="5">
        <v>0.0</v>
      </c>
      <c r="I844" s="5">
        <v>0.0</v>
      </c>
      <c r="J844" s="5">
        <v>1.0</v>
      </c>
      <c r="K844" s="5">
        <v>0.0</v>
      </c>
      <c r="L844" s="5">
        <v>0.0</v>
      </c>
      <c r="M844" s="5">
        <v>0.0</v>
      </c>
      <c r="O844" s="5"/>
      <c r="P844" s="3"/>
      <c r="Q844" s="3"/>
      <c r="R844" s="3"/>
      <c r="S844" s="3"/>
      <c r="T844" s="3"/>
      <c r="U844" s="3"/>
      <c r="V844" s="3"/>
      <c r="W844" s="3"/>
      <c r="X844" s="3"/>
    </row>
    <row r="845" ht="12.75" customHeight="1">
      <c r="A845" s="2" t="str">
        <f>HYPERLINK("https://drive.google.com/file/d/1GbyEI3aalwWYzxtJjQM9bBpZAX4Grqcv/view", "ISLE_SESS0161_BLOCKG_06_sprt1")</f>
        <v>ISLE_SESS0161_BLOCKG_06_sprt1</v>
      </c>
      <c r="B845" s="1" t="s">
        <v>184</v>
      </c>
      <c r="C845" s="5">
        <v>0.0</v>
      </c>
      <c r="D845" s="5">
        <v>0.0</v>
      </c>
      <c r="E845" s="5">
        <v>1.0</v>
      </c>
      <c r="F845" s="5">
        <v>1.0</v>
      </c>
      <c r="G845" s="5">
        <v>0.0</v>
      </c>
      <c r="H845" s="5">
        <v>0.0</v>
      </c>
      <c r="I845" s="5">
        <v>1.0</v>
      </c>
      <c r="J845" s="5">
        <v>0.0</v>
      </c>
      <c r="K845" s="5"/>
      <c r="L845" s="5"/>
      <c r="M845" s="5"/>
      <c r="N845" s="5"/>
      <c r="O845" s="5"/>
      <c r="P845" s="3"/>
      <c r="Q845" s="3"/>
      <c r="R845" s="3"/>
      <c r="S845" s="3"/>
      <c r="T845" s="3"/>
      <c r="U845" s="3"/>
      <c r="V845" s="3"/>
      <c r="W845" s="3"/>
      <c r="X845" s="3"/>
    </row>
    <row r="846" ht="12.75" customHeight="1">
      <c r="A846" s="2" t="str">
        <f>HYPERLINK("https://drive.google.com/file/d/1Fdso8Hf3_oip15--xiXTsnfayK3pSXPt/view", "ISLE_SESS0161_BLOCKG_07_sprt1")</f>
        <v>ISLE_SESS0161_BLOCKG_07_sprt1</v>
      </c>
      <c r="B846" s="1" t="s">
        <v>118</v>
      </c>
      <c r="C846" s="5">
        <v>0.0</v>
      </c>
      <c r="D846" s="5">
        <v>0.0</v>
      </c>
      <c r="E846" s="5">
        <v>0.0</v>
      </c>
      <c r="F846" s="5">
        <v>0.0</v>
      </c>
      <c r="G846" s="5">
        <v>0.0</v>
      </c>
      <c r="H846" s="5">
        <v>0.0</v>
      </c>
      <c r="I846" s="5">
        <v>1.0</v>
      </c>
      <c r="J846" s="5">
        <v>0.0</v>
      </c>
      <c r="K846" s="5">
        <v>0.0</v>
      </c>
      <c r="L846" s="5">
        <v>0.0</v>
      </c>
      <c r="M846" s="5">
        <v>0.0</v>
      </c>
      <c r="N846" s="5">
        <v>1.0</v>
      </c>
      <c r="O846" s="5"/>
      <c r="P846" s="3"/>
      <c r="Q846" s="3"/>
      <c r="R846" s="3"/>
      <c r="S846" s="3"/>
      <c r="T846" s="3"/>
      <c r="U846" s="3"/>
      <c r="V846" s="3"/>
      <c r="W846" s="3"/>
      <c r="X846" s="3"/>
    </row>
    <row r="847" ht="12.75" customHeight="1">
      <c r="A847" s="2" t="str">
        <f>HYPERLINK("https://drive.google.com/file/d/1XRryC4jWNJTMUypAGPgygKecKKG0e841/view", "ISLE_SESS0161_BLOCKG_08_sprt1")</f>
        <v>ISLE_SESS0161_BLOCKG_08_sprt1</v>
      </c>
      <c r="B847" s="1" t="s">
        <v>119</v>
      </c>
      <c r="C847" s="5">
        <v>0.0</v>
      </c>
      <c r="D847" s="5">
        <v>0.0</v>
      </c>
      <c r="E847" s="5">
        <v>0.0</v>
      </c>
      <c r="F847" s="5">
        <v>1.0</v>
      </c>
      <c r="G847" s="5">
        <v>0.0</v>
      </c>
      <c r="H847" s="5">
        <v>0.0</v>
      </c>
      <c r="I847" s="5">
        <v>0.0</v>
      </c>
      <c r="J847" s="5">
        <v>1.0</v>
      </c>
      <c r="K847" s="5">
        <v>1.0</v>
      </c>
      <c r="L847" s="5">
        <v>0.0</v>
      </c>
      <c r="M847" s="5">
        <v>1.0</v>
      </c>
      <c r="N847" s="5">
        <v>0.0</v>
      </c>
      <c r="O847" s="5"/>
      <c r="P847" s="3"/>
      <c r="Q847" s="3"/>
      <c r="R847" s="3"/>
      <c r="S847" s="3"/>
      <c r="T847" s="3"/>
      <c r="U847" s="3"/>
      <c r="V847" s="3"/>
      <c r="W847" s="3"/>
      <c r="X847" s="3"/>
    </row>
    <row r="848" ht="12.75" customHeight="1">
      <c r="A848" s="2" t="str">
        <f>HYPERLINK("https://drive.google.com/file/d/1MwSaDsIgwPLUFqU6EoyXP1pZd3hnGZfA/view", "ISLE_SESS0161_BLOCKG_09_sprt1")</f>
        <v>ISLE_SESS0161_BLOCKG_09_sprt1</v>
      </c>
      <c r="B848" s="1" t="s">
        <v>120</v>
      </c>
      <c r="C848" s="5">
        <v>0.0</v>
      </c>
      <c r="D848" s="5">
        <v>0.0</v>
      </c>
      <c r="E848" s="5">
        <v>0.0</v>
      </c>
      <c r="F848" s="5">
        <v>1.0</v>
      </c>
      <c r="G848" s="5">
        <v>0.0</v>
      </c>
      <c r="H848" s="5">
        <v>0.0</v>
      </c>
      <c r="I848" s="5">
        <v>0.0</v>
      </c>
      <c r="J848" s="5">
        <v>1.0</v>
      </c>
      <c r="K848" s="5">
        <v>0.0</v>
      </c>
      <c r="L848" s="5">
        <v>0.0</v>
      </c>
      <c r="M848" s="5">
        <v>0.0</v>
      </c>
      <c r="N848" s="5">
        <v>1.0</v>
      </c>
      <c r="O848" s="5">
        <v>0.0</v>
      </c>
      <c r="P848" s="5">
        <v>1.0</v>
      </c>
      <c r="Q848" s="5"/>
      <c r="R848" s="5"/>
      <c r="S848" s="3"/>
      <c r="T848" s="3"/>
      <c r="U848" s="3"/>
      <c r="V848" s="3"/>
      <c r="W848" s="3"/>
      <c r="X848" s="3"/>
    </row>
    <row r="849" ht="12.75" customHeight="1">
      <c r="A849" s="2" t="str">
        <f>HYPERLINK("https://drive.google.com/file/d/1LLR9FHnv7VxEWFo4bhQ3Se7pCMS0xfBa/view", "ISLE_SESS0161_BLOCKG_11_sprt1")</f>
        <v>ISLE_SESS0161_BLOCKG_11_sprt1</v>
      </c>
      <c r="B849" s="1" t="s">
        <v>188</v>
      </c>
      <c r="C849" s="5">
        <v>0.0</v>
      </c>
      <c r="D849" s="5">
        <v>1.0</v>
      </c>
      <c r="E849" s="5">
        <v>0.0</v>
      </c>
      <c r="F849" s="5">
        <v>0.0</v>
      </c>
      <c r="G849" s="5">
        <v>0.0</v>
      </c>
      <c r="H849" s="5">
        <v>1.0</v>
      </c>
      <c r="I849" s="5">
        <v>0.0</v>
      </c>
      <c r="J849" s="5">
        <v>0.0</v>
      </c>
      <c r="K849" s="5">
        <v>0.0</v>
      </c>
      <c r="L849" s="5">
        <v>0.0</v>
      </c>
      <c r="M849" s="5"/>
      <c r="N849" s="5"/>
      <c r="O849" s="5"/>
      <c r="P849" s="3"/>
      <c r="Q849" s="3"/>
      <c r="R849" s="3"/>
      <c r="S849" s="3"/>
      <c r="T849" s="3"/>
      <c r="U849" s="3"/>
      <c r="V849" s="3"/>
      <c r="W849" s="3"/>
      <c r="X849" s="3"/>
    </row>
    <row r="850" ht="12.75" customHeight="1">
      <c r="A850" s="2" t="str">
        <f>HYPERLINK("https://drive.google.com/file/d/1uL0AQXi0yYGEtjCn5kdEaebgeEgMzvVb/view", "ISLE_SESS0162_BLOCKD01_01_sprt1")</f>
        <v>ISLE_SESS0162_BLOCKD01_01_sprt1</v>
      </c>
      <c r="B850" s="1" t="s">
        <v>2</v>
      </c>
      <c r="C850" s="5">
        <v>0.0</v>
      </c>
      <c r="D850" s="5">
        <v>0.0</v>
      </c>
      <c r="E850" s="5">
        <v>1.0</v>
      </c>
      <c r="F850" s="5">
        <v>0.0</v>
      </c>
      <c r="G850" s="5">
        <v>1.0</v>
      </c>
      <c r="H850" s="5"/>
      <c r="I850" s="5"/>
      <c r="J850" s="5"/>
      <c r="K850" s="5"/>
      <c r="L850" s="5"/>
      <c r="M850" s="5"/>
      <c r="N850" s="5"/>
      <c r="O850" s="5"/>
      <c r="P850" s="3"/>
      <c r="Q850" s="3"/>
      <c r="R850" s="3"/>
      <c r="S850" s="3"/>
      <c r="T850" s="3"/>
      <c r="U850" s="3"/>
      <c r="V850" s="3"/>
      <c r="W850" s="3"/>
      <c r="X850" s="3"/>
    </row>
    <row r="851" ht="12.75" customHeight="1">
      <c r="A851" s="2" t="str">
        <f>HYPERLINK("https://drive.google.com/file/d/1YtszqH_Q2GbwkLd_bJwIPmJ0pH6-5HAx/view", "ISLE_SESS0162_BLOCKD01_02_sprt1")</f>
        <v>ISLE_SESS0162_BLOCKD01_02_sprt1</v>
      </c>
      <c r="B851" s="1" t="s">
        <v>3</v>
      </c>
      <c r="C851" s="5">
        <v>0.0</v>
      </c>
      <c r="D851" s="5">
        <v>0.0</v>
      </c>
      <c r="E851" s="5">
        <v>1.0</v>
      </c>
      <c r="F851" s="5">
        <v>0.0</v>
      </c>
      <c r="G851" s="5">
        <v>1.0</v>
      </c>
      <c r="H851" s="5"/>
      <c r="I851" s="5"/>
      <c r="J851" s="5"/>
      <c r="K851" s="5"/>
      <c r="L851" s="5"/>
      <c r="M851" s="5"/>
      <c r="N851" s="5"/>
      <c r="O851" s="5"/>
      <c r="P851" s="3"/>
      <c r="Q851" s="3"/>
      <c r="R851" s="3"/>
      <c r="S851" s="3"/>
      <c r="T851" s="3"/>
      <c r="U851" s="3"/>
      <c r="V851" s="3"/>
      <c r="W851" s="3"/>
      <c r="X851" s="3"/>
    </row>
    <row r="852" ht="12.75" customHeight="1">
      <c r="A852" s="2" t="str">
        <f>HYPERLINK("https://drive.google.com/file/d/1SCfRH0dCdACkAMs6pLyQPu8OQ5zgwi6S/view", "ISLE_SESS0162_BLOCKD01_03_sprt1")</f>
        <v>ISLE_SESS0162_BLOCKD01_03_sprt1</v>
      </c>
      <c r="B852" s="1" t="s">
        <v>4</v>
      </c>
      <c r="C852" s="5">
        <v>0.0</v>
      </c>
      <c r="D852" s="5">
        <v>0.0</v>
      </c>
      <c r="E852" s="5">
        <v>1.0</v>
      </c>
      <c r="F852" s="5">
        <v>0.0</v>
      </c>
      <c r="G852" s="5">
        <v>0.0</v>
      </c>
      <c r="H852" s="5"/>
      <c r="I852" s="5"/>
      <c r="J852" s="5"/>
      <c r="K852" s="5"/>
      <c r="L852" s="5"/>
      <c r="M852" s="5"/>
      <c r="N852" s="5"/>
      <c r="O852" s="5"/>
      <c r="P852" s="3"/>
      <c r="Q852" s="3"/>
      <c r="R852" s="3"/>
      <c r="S852" s="3"/>
      <c r="T852" s="3"/>
      <c r="U852" s="3"/>
      <c r="V852" s="3"/>
      <c r="W852" s="3"/>
      <c r="X852" s="3"/>
    </row>
    <row r="853" ht="12.75" customHeight="1">
      <c r="A853" s="2" t="str">
        <f>HYPERLINK("https://drive.google.com/file/d/1xoxjdJxaWqmUADqPgg1LD0whKuI9LCaa/view", "ISLE_SESS0162_BLOCKD01_04_sprt1")</f>
        <v>ISLE_SESS0162_BLOCKD01_04_sprt1</v>
      </c>
      <c r="B853" s="1" t="s">
        <v>5</v>
      </c>
      <c r="C853" s="5">
        <v>0.0</v>
      </c>
      <c r="D853" s="5">
        <v>0.0</v>
      </c>
      <c r="E853" s="5">
        <v>0.0</v>
      </c>
      <c r="F853" s="5">
        <v>0.0</v>
      </c>
      <c r="G853" s="5">
        <v>0.0</v>
      </c>
      <c r="H853" s="5"/>
      <c r="I853" s="5"/>
      <c r="J853" s="5"/>
      <c r="K853" s="5"/>
      <c r="L853" s="5"/>
      <c r="M853" s="5"/>
      <c r="N853" s="5"/>
      <c r="O853" s="5"/>
      <c r="P853" s="3"/>
      <c r="Q853" s="3"/>
      <c r="R853" s="3"/>
      <c r="S853" s="3"/>
      <c r="T853" s="3"/>
      <c r="U853" s="3"/>
      <c r="V853" s="3"/>
      <c r="W853" s="3"/>
      <c r="X853" s="3"/>
    </row>
    <row r="854" ht="12.75" customHeight="1">
      <c r="A854" s="2" t="str">
        <f>HYPERLINK("https://drive.google.com/file/d/1HWRUqmrWE-oOQ8BtuizyYpCHz1fR0ouq/view", "ISLE_SESS0162_BLOCKD01_05_sprt1")</f>
        <v>ISLE_SESS0162_BLOCKD01_05_sprt1</v>
      </c>
      <c r="B854" s="1" t="s">
        <v>6</v>
      </c>
      <c r="C854" s="5">
        <v>0.0</v>
      </c>
      <c r="D854" s="5">
        <v>0.0</v>
      </c>
      <c r="E854" s="5">
        <v>1.0</v>
      </c>
      <c r="F854" s="5">
        <v>0.0</v>
      </c>
      <c r="G854" s="5">
        <v>0.0</v>
      </c>
      <c r="H854" s="5"/>
      <c r="I854" s="5"/>
      <c r="J854" s="5"/>
      <c r="K854" s="5"/>
      <c r="L854" s="5"/>
      <c r="M854" s="5"/>
      <c r="N854" s="5"/>
      <c r="O854" s="5"/>
      <c r="P854" s="3"/>
      <c r="Q854" s="3"/>
      <c r="R854" s="3"/>
      <c r="S854" s="3"/>
      <c r="T854" s="3"/>
      <c r="U854" s="3"/>
      <c r="V854" s="3"/>
      <c r="W854" s="3"/>
      <c r="X854" s="3"/>
    </row>
    <row r="855" ht="12.75" customHeight="1">
      <c r="A855" s="2" t="str">
        <f>HYPERLINK("https://drive.google.com/file/d/1-dlxZzeoBqgnnjNGXGRsHI3Rzrf2Ze3L/view", "ISLE_SESS0162_BLOCKD01_07_sprt1")</f>
        <v>ISLE_SESS0162_BLOCKD01_07_sprt1</v>
      </c>
      <c r="B855" s="1" t="s">
        <v>8</v>
      </c>
      <c r="C855" s="5">
        <v>0.0</v>
      </c>
      <c r="D855" s="5">
        <v>0.0</v>
      </c>
      <c r="E855" s="5">
        <v>1.0</v>
      </c>
      <c r="F855" s="5">
        <v>0.0</v>
      </c>
      <c r="G855" s="5">
        <v>1.0</v>
      </c>
      <c r="H855" s="5"/>
      <c r="I855" s="5"/>
      <c r="J855" s="5"/>
      <c r="K855" s="5"/>
      <c r="L855" s="5"/>
      <c r="M855" s="5"/>
      <c r="N855" s="5"/>
      <c r="O855" s="5"/>
      <c r="P855" s="3"/>
      <c r="Q855" s="3"/>
      <c r="R855" s="3"/>
      <c r="S855" s="3"/>
      <c r="T855" s="3"/>
      <c r="U855" s="3"/>
      <c r="V855" s="3"/>
      <c r="W855" s="3"/>
      <c r="X855" s="3"/>
    </row>
    <row r="856" ht="12.75" customHeight="1">
      <c r="A856" s="2" t="str">
        <f>HYPERLINK("https://drive.google.com/file/d/1OknLGBFZgNYwh_kWq7mbO-CLDFdJe17I/view", "ISLE_SESS0162_BLOCKD01_08_sprt1")</f>
        <v>ISLE_SESS0162_BLOCKD01_08_sprt1</v>
      </c>
      <c r="B856" s="1" t="s">
        <v>9</v>
      </c>
      <c r="C856" s="5">
        <v>0.0</v>
      </c>
      <c r="D856" s="5">
        <v>0.0</v>
      </c>
      <c r="E856" s="5">
        <v>1.0</v>
      </c>
      <c r="F856" s="5">
        <v>0.0</v>
      </c>
      <c r="G856" s="5">
        <v>0.0</v>
      </c>
      <c r="H856" s="5"/>
      <c r="I856" s="5"/>
      <c r="J856" s="5"/>
      <c r="K856" s="5"/>
      <c r="L856" s="5"/>
      <c r="M856" s="5"/>
      <c r="N856" s="5"/>
      <c r="O856" s="5"/>
      <c r="P856" s="3"/>
      <c r="Q856" s="3"/>
      <c r="R856" s="3"/>
      <c r="S856" s="3"/>
      <c r="T856" s="3"/>
      <c r="U856" s="3"/>
      <c r="V856" s="3"/>
      <c r="W856" s="3"/>
      <c r="X856" s="3"/>
    </row>
    <row r="857" ht="12.75" customHeight="1">
      <c r="A857" s="2" t="str">
        <f>HYPERLINK("https://drive.google.com/file/d/102KUu-ffsNUqm7qE0oizW5rOrFtKHG28/view", "ISLE_SESS0162_BLOCKD01_09_sprt1")</f>
        <v>ISLE_SESS0162_BLOCKD01_09_sprt1</v>
      </c>
      <c r="B857" s="1" t="s">
        <v>10</v>
      </c>
      <c r="C857" s="5">
        <v>0.0</v>
      </c>
      <c r="D857" s="5">
        <v>0.0</v>
      </c>
      <c r="E857" s="5">
        <v>1.0</v>
      </c>
      <c r="F857" s="5">
        <v>0.0</v>
      </c>
      <c r="G857" s="5">
        <v>0.0</v>
      </c>
      <c r="H857" s="5"/>
      <c r="I857" s="5"/>
      <c r="J857" s="5"/>
      <c r="K857" s="5"/>
      <c r="L857" s="5"/>
      <c r="M857" s="5"/>
      <c r="N857" s="5"/>
      <c r="O857" s="5"/>
      <c r="P857" s="3"/>
      <c r="Q857" s="3"/>
      <c r="R857" s="3"/>
      <c r="S857" s="3"/>
      <c r="T857" s="3"/>
      <c r="U857" s="3"/>
      <c r="V857" s="3"/>
      <c r="W857" s="3"/>
      <c r="X857" s="3"/>
    </row>
    <row r="858" ht="12.75" customHeight="1">
      <c r="A858" s="2" t="str">
        <f>HYPERLINK("https://drive.google.com/file/d/1VESwD8w6Mz3xvRqiQA1ywKn1sTHgDsu2/view", "ISLE_SESS0162_BLOCKD01_11_sprt1")</f>
        <v>ISLE_SESS0162_BLOCKD01_11_sprt1</v>
      </c>
      <c r="B858" s="1" t="s">
        <v>12</v>
      </c>
      <c r="C858" s="5">
        <v>0.0</v>
      </c>
      <c r="D858" s="5">
        <v>0.0</v>
      </c>
      <c r="E858" s="5">
        <v>0.0</v>
      </c>
      <c r="F858" s="5">
        <v>0.0</v>
      </c>
      <c r="G858" s="5">
        <v>1.0</v>
      </c>
      <c r="H858" s="5"/>
      <c r="I858" s="5"/>
      <c r="J858" s="5"/>
      <c r="K858" s="5"/>
      <c r="L858" s="5"/>
      <c r="M858" s="5"/>
      <c r="N858" s="5"/>
      <c r="O858" s="5"/>
      <c r="P858" s="3"/>
      <c r="Q858" s="3"/>
      <c r="R858" s="3"/>
      <c r="S858" s="3"/>
      <c r="T858" s="3"/>
      <c r="U858" s="3"/>
      <c r="V858" s="3"/>
      <c r="W858" s="3"/>
      <c r="X858" s="3"/>
    </row>
    <row r="859" ht="12.75" customHeight="1">
      <c r="A859" s="2" t="str">
        <f>HYPERLINK("https://drive.google.com/file/d/1ufkGXOK_o2qqRo_mOTeUpM87ftf-Cl89/view", "ISLE_SESS0162_BLOCKD01_12_sprt1")</f>
        <v>ISLE_SESS0162_BLOCKD01_12_sprt1</v>
      </c>
      <c r="B859" s="1" t="s">
        <v>13</v>
      </c>
      <c r="C859" s="5">
        <v>0.0</v>
      </c>
      <c r="D859" s="5">
        <v>0.0</v>
      </c>
      <c r="E859" s="5">
        <v>1.0</v>
      </c>
      <c r="F859" s="5">
        <v>0.0</v>
      </c>
      <c r="G859" s="5">
        <v>1.0</v>
      </c>
      <c r="H859" s="5"/>
      <c r="I859" s="5"/>
      <c r="J859" s="5"/>
      <c r="K859" s="5"/>
      <c r="L859" s="5"/>
      <c r="M859" s="5"/>
      <c r="N859" s="5"/>
      <c r="O859" s="5"/>
      <c r="P859" s="3"/>
      <c r="Q859" s="3"/>
      <c r="R859" s="3"/>
      <c r="S859" s="3"/>
      <c r="T859" s="3"/>
      <c r="U859" s="3"/>
      <c r="V859" s="3"/>
      <c r="W859" s="3"/>
      <c r="X859" s="3"/>
    </row>
    <row r="860" ht="12.75" customHeight="1">
      <c r="A860" s="2" t="str">
        <f>HYPERLINK("https://drive.google.com/file/d/1C07SBdk42F3U7F0oqyLre35Q5HZqH5Gh/view", "ISLE_SESS0162_BLOCKD01_15_sprt1")</f>
        <v>ISLE_SESS0162_BLOCKD01_15_sprt1</v>
      </c>
      <c r="B860" s="1" t="s">
        <v>15</v>
      </c>
      <c r="C860" s="5">
        <v>0.0</v>
      </c>
      <c r="D860" s="5">
        <v>0.0</v>
      </c>
      <c r="E860" s="5">
        <v>1.0</v>
      </c>
      <c r="F860" s="5">
        <v>0.0</v>
      </c>
      <c r="G860" s="5">
        <v>0.0</v>
      </c>
      <c r="H860" s="5"/>
      <c r="I860" s="5"/>
      <c r="J860" s="5"/>
      <c r="K860" s="5"/>
      <c r="L860" s="5"/>
      <c r="M860" s="5"/>
      <c r="N860" s="5"/>
      <c r="O860" s="5"/>
      <c r="P860" s="3"/>
      <c r="Q860" s="3"/>
      <c r="R860" s="3"/>
      <c r="S860" s="3"/>
      <c r="T860" s="3"/>
      <c r="U860" s="3"/>
      <c r="V860" s="3"/>
      <c r="W860" s="3"/>
      <c r="X860" s="3"/>
    </row>
    <row r="861" ht="12.75" customHeight="1">
      <c r="A861" s="2" t="str">
        <f>HYPERLINK("https://drive.google.com/file/d/16dnz2QFtLXz9TQ6PWyLwq3M2nM_2NK5l/view", "ISLE_SESS0162_BLOCKD01_16_sprt1")</f>
        <v>ISLE_SESS0162_BLOCKD01_16_sprt1</v>
      </c>
      <c r="B861" s="1" t="s">
        <v>16</v>
      </c>
      <c r="C861" s="5">
        <v>0.0</v>
      </c>
      <c r="D861" s="5">
        <v>0.0</v>
      </c>
      <c r="E861" s="5">
        <v>1.0</v>
      </c>
      <c r="F861" s="5">
        <v>0.0</v>
      </c>
      <c r="G861" s="5">
        <v>0.0</v>
      </c>
      <c r="H861" s="5"/>
      <c r="I861" s="5"/>
      <c r="J861" s="5"/>
      <c r="K861" s="5"/>
      <c r="L861" s="5"/>
      <c r="M861" s="5"/>
      <c r="N861" s="5"/>
      <c r="O861" s="5"/>
      <c r="P861" s="3"/>
      <c r="Q861" s="3"/>
      <c r="R861" s="3"/>
      <c r="S861" s="3"/>
      <c r="T861" s="3"/>
      <c r="U861" s="3"/>
      <c r="V861" s="3"/>
      <c r="W861" s="3"/>
      <c r="X861" s="3"/>
    </row>
    <row r="862" ht="12.75" customHeight="1">
      <c r="A862" s="2" t="str">
        <f>HYPERLINK("https://drive.google.com/file/d/1nd9bDhOsSicBWM0WQQjoWLbhSmTA7mLM/view", "ISLE_SESS0162_BLOCKD01_17_sprt1")</f>
        <v>ISLE_SESS0162_BLOCKD01_17_sprt1</v>
      </c>
      <c r="B862" s="1" t="s">
        <v>17</v>
      </c>
      <c r="C862" s="5">
        <v>0.0</v>
      </c>
      <c r="D862" s="5">
        <v>0.0</v>
      </c>
      <c r="E862" s="5">
        <v>0.0</v>
      </c>
      <c r="F862" s="5">
        <v>0.0</v>
      </c>
      <c r="G862" s="5">
        <v>1.0</v>
      </c>
      <c r="H862" s="5"/>
      <c r="I862" s="5"/>
      <c r="J862" s="5"/>
      <c r="K862" s="5"/>
      <c r="L862" s="5"/>
      <c r="M862" s="5"/>
      <c r="N862" s="5"/>
      <c r="O862" s="5"/>
      <c r="P862" s="3"/>
      <c r="Q862" s="3"/>
      <c r="R862" s="3"/>
      <c r="S862" s="3"/>
      <c r="T862" s="3"/>
      <c r="U862" s="3"/>
      <c r="V862" s="3"/>
      <c r="W862" s="3"/>
      <c r="X862" s="3"/>
    </row>
    <row r="863" ht="12.75" customHeight="1">
      <c r="A863" s="2" t="str">
        <f>HYPERLINK("https://drive.google.com/file/d/1d7ipIdI-5KaFdkvrqoJT5JhWVhRuRHbt/view", "ISLE_SESS0162_BLOCKD01_18_sprt1")</f>
        <v>ISLE_SESS0162_BLOCKD01_18_sprt1</v>
      </c>
      <c r="B863" s="1" t="s">
        <v>149</v>
      </c>
      <c r="C863" s="5">
        <v>0.0</v>
      </c>
      <c r="D863" s="5">
        <v>0.0</v>
      </c>
      <c r="E863" s="5">
        <v>1.0</v>
      </c>
      <c r="F863" s="5">
        <v>0.0</v>
      </c>
      <c r="G863" s="5">
        <v>1.0</v>
      </c>
      <c r="H863" s="5"/>
      <c r="I863" s="5"/>
      <c r="J863" s="5"/>
      <c r="K863" s="5"/>
      <c r="L863" s="5"/>
      <c r="M863" s="5"/>
      <c r="N863" s="5"/>
      <c r="O863" s="5"/>
      <c r="P863" s="3"/>
      <c r="Q863" s="3"/>
      <c r="R863" s="3"/>
      <c r="S863" s="3"/>
      <c r="T863" s="3"/>
      <c r="U863" s="3"/>
      <c r="V863" s="3"/>
      <c r="W863" s="3"/>
      <c r="X863" s="3"/>
    </row>
    <row r="864" ht="12.75" customHeight="1">
      <c r="A864" s="2" t="str">
        <f>HYPERLINK("https://drive.google.com/file/d/1GWcdapw6pbRqfR_egTl4aWYQ5zHfSwlg/view", "ISLE_SESS0162_BLOCKD01_19_sprt1")</f>
        <v>ISLE_SESS0162_BLOCKD01_19_sprt1</v>
      </c>
      <c r="B864" s="1" t="s">
        <v>123</v>
      </c>
      <c r="C864" s="5">
        <v>0.0</v>
      </c>
      <c r="D864" s="5">
        <v>0.0</v>
      </c>
      <c r="E864" s="5">
        <v>1.0</v>
      </c>
      <c r="F864" s="5">
        <v>0.0</v>
      </c>
      <c r="G864" s="5">
        <v>1.0</v>
      </c>
      <c r="H864" s="5"/>
      <c r="I864" s="5"/>
      <c r="J864" s="5"/>
      <c r="K864" s="5"/>
      <c r="L864" s="5"/>
      <c r="M864" s="5"/>
      <c r="N864" s="5"/>
      <c r="O864" s="5"/>
      <c r="P864" s="3"/>
      <c r="Q864" s="3"/>
      <c r="R864" s="3"/>
      <c r="S864" s="3"/>
      <c r="T864" s="3"/>
      <c r="U864" s="3"/>
      <c r="V864" s="3"/>
      <c r="W864" s="3"/>
      <c r="X864" s="3"/>
    </row>
    <row r="865" ht="12.75" customHeight="1">
      <c r="A865" s="2" t="str">
        <f>HYPERLINK("https://drive.google.com/file/d/1WBd4JSK4uSlZ8QavNEixjULoJnXZgf_T/view", "ISLE_SESS0162_BLOCKD01_20_sprt1")</f>
        <v>ISLE_SESS0162_BLOCKD01_20_sprt1</v>
      </c>
      <c r="B865" s="1" t="s">
        <v>18</v>
      </c>
      <c r="C865" s="5">
        <v>0.0</v>
      </c>
      <c r="D865" s="5">
        <v>0.0</v>
      </c>
      <c r="E865" s="5">
        <v>1.0</v>
      </c>
      <c r="F865" s="5">
        <v>0.0</v>
      </c>
      <c r="G865" s="5">
        <v>1.0</v>
      </c>
      <c r="H865" s="5"/>
      <c r="I865" s="5"/>
      <c r="J865" s="5"/>
      <c r="K865" s="5"/>
      <c r="L865" s="5"/>
      <c r="M865" s="5"/>
      <c r="N865" s="5"/>
      <c r="O865" s="5"/>
      <c r="P865" s="3"/>
      <c r="Q865" s="3"/>
      <c r="R865" s="3"/>
      <c r="S865" s="3"/>
      <c r="T865" s="3"/>
      <c r="U865" s="3"/>
      <c r="V865" s="3"/>
      <c r="W865" s="3"/>
      <c r="X865" s="3"/>
    </row>
    <row r="866" ht="12.75" customHeight="1">
      <c r="A866" s="2" t="str">
        <f>HYPERLINK("https://drive.google.com/file/d/19k4rc2lbyzLzZd4u3HUSTitEyxxGBqF7/view", "ISLE_SESS0162_BLOCKD01_21_sprt1")</f>
        <v>ISLE_SESS0162_BLOCKD01_21_sprt1</v>
      </c>
      <c r="B866" s="1" t="s">
        <v>19</v>
      </c>
      <c r="C866" s="5">
        <v>0.0</v>
      </c>
      <c r="D866" s="5">
        <v>1.0</v>
      </c>
      <c r="E866" s="5">
        <v>1.0</v>
      </c>
      <c r="F866" s="5">
        <v>0.0</v>
      </c>
      <c r="G866" s="5">
        <v>1.0</v>
      </c>
      <c r="H866" s="5"/>
      <c r="I866" s="5"/>
      <c r="J866" s="5"/>
      <c r="K866" s="5"/>
      <c r="L866" s="5"/>
      <c r="M866" s="5"/>
      <c r="N866" s="5"/>
      <c r="O866" s="5"/>
      <c r="P866" s="3"/>
      <c r="Q866" s="3"/>
      <c r="R866" s="3"/>
      <c r="S866" s="3"/>
      <c r="T866" s="3"/>
      <c r="U866" s="3"/>
      <c r="V866" s="3"/>
      <c r="W866" s="3"/>
      <c r="X866" s="3"/>
    </row>
    <row r="867" ht="12.75" customHeight="1">
      <c r="A867" s="2" t="str">
        <f>HYPERLINK("https://drive.google.com/file/d/14Hpzxgc6njVnTs81fHtxabAqQ_G0faLg/view", "ISLE_SESS0162_BLOCKD01_24_sprt1")</f>
        <v>ISLE_SESS0162_BLOCKD01_24_sprt1</v>
      </c>
      <c r="B867" s="1" t="s">
        <v>21</v>
      </c>
      <c r="C867" s="5">
        <v>0.0</v>
      </c>
      <c r="D867" s="5">
        <v>0.0</v>
      </c>
      <c r="E867" s="5">
        <v>1.0</v>
      </c>
      <c r="F867" s="5">
        <v>0.0</v>
      </c>
      <c r="G867" s="5">
        <v>1.0</v>
      </c>
      <c r="H867" s="5"/>
      <c r="I867" s="5"/>
      <c r="J867" s="5"/>
      <c r="K867" s="5"/>
      <c r="L867" s="5"/>
      <c r="M867" s="5"/>
      <c r="N867" s="5"/>
      <c r="O867" s="5"/>
      <c r="P867" s="3"/>
      <c r="Q867" s="3"/>
      <c r="R867" s="3"/>
      <c r="S867" s="3"/>
      <c r="T867" s="3"/>
      <c r="U867" s="3"/>
      <c r="V867" s="3"/>
      <c r="W867" s="3"/>
      <c r="X867" s="3"/>
    </row>
    <row r="868" ht="12.75" customHeight="1">
      <c r="A868" s="2" t="str">
        <f>HYPERLINK("https://drive.google.com/file/d/1iXerak4uPmUBy344SWhS6YQjBT8GtOxm/view", "ISLE_SESS0162_BLOCKD01_25_sprt1")</f>
        <v>ISLE_SESS0162_BLOCKD01_25_sprt1</v>
      </c>
      <c r="B868" s="1" t="s">
        <v>22</v>
      </c>
      <c r="C868" s="5">
        <v>0.0</v>
      </c>
      <c r="D868" s="5">
        <v>0.0</v>
      </c>
      <c r="E868" s="5">
        <v>1.0</v>
      </c>
      <c r="F868" s="5">
        <v>0.0</v>
      </c>
      <c r="G868" s="5">
        <v>0.0</v>
      </c>
      <c r="H868" s="5"/>
      <c r="I868" s="5"/>
      <c r="J868" s="5"/>
      <c r="K868" s="5"/>
      <c r="L868" s="5"/>
      <c r="M868" s="5"/>
      <c r="N868" s="5"/>
      <c r="O868" s="5"/>
      <c r="P868" s="3"/>
      <c r="Q868" s="3"/>
      <c r="R868" s="3"/>
      <c r="S868" s="3"/>
      <c r="T868" s="3"/>
      <c r="U868" s="3"/>
      <c r="V868" s="3"/>
      <c r="W868" s="3"/>
      <c r="X868" s="3"/>
    </row>
    <row r="869" ht="12.75" customHeight="1">
      <c r="A869" s="2" t="str">
        <f>HYPERLINK("https://drive.google.com/file/d/1R_RaJB71NHeaciKzhRhDqvoNNtNNS7QQ/view", "ISLE_SESS0162_BLOCKD01_26_sprt1")</f>
        <v>ISLE_SESS0162_BLOCKD01_26_sprt1</v>
      </c>
      <c r="B869" s="1" t="s">
        <v>23</v>
      </c>
      <c r="C869" s="5">
        <v>0.0</v>
      </c>
      <c r="D869" s="5">
        <v>0.0</v>
      </c>
      <c r="E869" s="5">
        <v>1.0</v>
      </c>
      <c r="F869" s="5">
        <v>0.0</v>
      </c>
      <c r="G869" s="5">
        <v>1.0</v>
      </c>
      <c r="H869" s="5"/>
      <c r="I869" s="5"/>
      <c r="J869" s="5"/>
      <c r="K869" s="5"/>
      <c r="L869" s="5"/>
      <c r="M869" s="5"/>
      <c r="N869" s="5"/>
      <c r="O869" s="5"/>
      <c r="P869" s="3"/>
      <c r="Q869" s="3"/>
      <c r="R869" s="3"/>
      <c r="S869" s="3"/>
      <c r="T869" s="3"/>
      <c r="U869" s="3"/>
      <c r="V869" s="3"/>
      <c r="W869" s="3"/>
      <c r="X869" s="3"/>
    </row>
    <row r="870" ht="12.75" customHeight="1">
      <c r="A870" s="2" t="str">
        <f>HYPERLINK("https://drive.google.com/file/d/1yyQu1FBpimJc7s4-oXw1yPbpH1dFk02D/view", "ISLE_SESS0162_BLOCKD01_27_sprt1")</f>
        <v>ISLE_SESS0162_BLOCKD01_27_sprt1</v>
      </c>
      <c r="B870" s="1" t="s">
        <v>24</v>
      </c>
      <c r="C870" s="5">
        <v>0.0</v>
      </c>
      <c r="D870" s="5">
        <v>0.0</v>
      </c>
      <c r="E870" s="5">
        <v>1.0</v>
      </c>
      <c r="F870" s="5">
        <v>1.0</v>
      </c>
      <c r="G870" s="5">
        <v>1.0</v>
      </c>
      <c r="H870" s="5"/>
      <c r="I870" s="5"/>
      <c r="J870" s="5"/>
      <c r="K870" s="5"/>
      <c r="L870" s="5"/>
      <c r="M870" s="5"/>
      <c r="N870" s="5"/>
      <c r="O870" s="5"/>
      <c r="P870" s="3"/>
      <c r="Q870" s="3"/>
      <c r="R870" s="3"/>
      <c r="S870" s="3"/>
      <c r="T870" s="3"/>
      <c r="U870" s="3"/>
      <c r="V870" s="3"/>
      <c r="W870" s="3"/>
      <c r="X870" s="3"/>
    </row>
    <row r="871" ht="12.75" customHeight="1">
      <c r="A871" s="2" t="str">
        <f>HYPERLINK("https://drive.google.com/file/d/1nBpkTuzb7F1UaCiPIVQ0YzLio_GUMFeU/view", "ISLE_SESS0162_BLOCKD01_28_sprt1")</f>
        <v>ISLE_SESS0162_BLOCKD01_28_sprt1</v>
      </c>
      <c r="B871" s="1" t="s">
        <v>124</v>
      </c>
      <c r="C871" s="5">
        <v>0.0</v>
      </c>
      <c r="D871" s="5">
        <v>0.0</v>
      </c>
      <c r="E871" s="5">
        <v>1.0</v>
      </c>
      <c r="F871" s="5">
        <v>0.0</v>
      </c>
      <c r="G871" s="5">
        <v>0.0</v>
      </c>
      <c r="H871" s="5"/>
      <c r="I871" s="5"/>
      <c r="J871" s="5"/>
      <c r="K871" s="5"/>
      <c r="L871" s="5"/>
      <c r="M871" s="5"/>
      <c r="N871" s="5"/>
      <c r="O871" s="5"/>
      <c r="P871" s="3"/>
      <c r="Q871" s="3"/>
      <c r="R871" s="3"/>
      <c r="S871" s="3"/>
      <c r="T871" s="3"/>
      <c r="U871" s="3"/>
      <c r="V871" s="3"/>
      <c r="W871" s="3"/>
      <c r="X871" s="3"/>
    </row>
    <row r="872" ht="12.75" customHeight="1">
      <c r="A872" s="2" t="str">
        <f>HYPERLINK("https://drive.google.com/file/d/1w4NyDFPO-ryHgqpJDQuqY13isP4P-3pw/view", "ISLE_SESS0162_BLOCKD01_29_sprt1")</f>
        <v>ISLE_SESS0162_BLOCKD01_29_sprt1</v>
      </c>
      <c r="B872" s="1" t="s">
        <v>25</v>
      </c>
      <c r="C872" s="5">
        <v>0.0</v>
      </c>
      <c r="D872" s="5">
        <v>0.0</v>
      </c>
      <c r="E872" s="5">
        <v>1.0</v>
      </c>
      <c r="F872" s="5">
        <v>0.0</v>
      </c>
      <c r="G872" s="5">
        <v>1.0</v>
      </c>
      <c r="H872" s="5"/>
      <c r="I872" s="5"/>
      <c r="J872" s="5"/>
      <c r="K872" s="5"/>
      <c r="L872" s="5"/>
      <c r="M872" s="5"/>
      <c r="N872" s="5"/>
      <c r="O872" s="5"/>
      <c r="P872" s="3"/>
      <c r="Q872" s="3"/>
      <c r="R872" s="3"/>
      <c r="S872" s="3"/>
      <c r="T872" s="3"/>
      <c r="U872" s="3"/>
      <c r="V872" s="3"/>
      <c r="W872" s="3"/>
      <c r="X872" s="3"/>
    </row>
    <row r="873" ht="12.75" customHeight="1">
      <c r="A873" s="2" t="str">
        <f>HYPERLINK("https://drive.google.com/file/d/1yu8Pb7HblitX5SUdNEJUxr50AY_p5WB2/view", "ISLE_SESS0162_BLOCKD01_30_sprt1")</f>
        <v>ISLE_SESS0162_BLOCKD01_30_sprt1</v>
      </c>
      <c r="B873" s="1" t="s">
        <v>26</v>
      </c>
      <c r="C873" s="5">
        <v>0.0</v>
      </c>
      <c r="D873" s="5">
        <v>0.0</v>
      </c>
      <c r="E873" s="5">
        <v>1.0</v>
      </c>
      <c r="F873" s="5">
        <v>0.0</v>
      </c>
      <c r="G873" s="5">
        <v>0.0</v>
      </c>
      <c r="H873" s="5"/>
      <c r="I873" s="5"/>
      <c r="J873" s="5"/>
      <c r="K873" s="5"/>
      <c r="L873" s="5"/>
      <c r="M873" s="5"/>
      <c r="N873" s="5"/>
      <c r="O873" s="5"/>
      <c r="P873" s="3"/>
      <c r="Q873" s="3"/>
      <c r="R873" s="3"/>
      <c r="S873" s="3"/>
      <c r="T873" s="3"/>
      <c r="U873" s="3"/>
      <c r="V873" s="3"/>
      <c r="W873" s="3"/>
      <c r="X873" s="3"/>
    </row>
    <row r="874" ht="12.75" customHeight="1">
      <c r="A874" s="2" t="str">
        <f>HYPERLINK("https://drive.google.com/file/d/14Ghno9bJYcQAFF5lPtWANoWVNufhjOdv/view", "ISLE_SESS0162_BLOCKD01_31_sprt1")</f>
        <v>ISLE_SESS0162_BLOCKD01_31_sprt1</v>
      </c>
      <c r="B874" s="1" t="s">
        <v>27</v>
      </c>
      <c r="C874" s="5">
        <v>0.0</v>
      </c>
      <c r="D874" s="5">
        <v>0.0</v>
      </c>
      <c r="E874" s="5">
        <v>0.0</v>
      </c>
      <c r="F874" s="5">
        <v>0.0</v>
      </c>
      <c r="G874" s="5">
        <v>0.0</v>
      </c>
      <c r="H874" s="5">
        <v>0.0</v>
      </c>
      <c r="I874" s="5">
        <v>1.0</v>
      </c>
      <c r="J874" s="5"/>
      <c r="K874" s="5"/>
      <c r="L874" s="5"/>
      <c r="M874" s="5"/>
      <c r="N874" s="5"/>
      <c r="O874" s="5"/>
      <c r="P874" s="3"/>
      <c r="Q874" s="3"/>
      <c r="R874" s="3"/>
      <c r="S874" s="3"/>
      <c r="T874" s="3"/>
      <c r="U874" s="3"/>
      <c r="V874" s="3"/>
      <c r="W874" s="3"/>
      <c r="X874" s="3"/>
    </row>
    <row r="875" ht="12.75" customHeight="1">
      <c r="A875" s="2" t="str">
        <f>HYPERLINK("https://drive.google.com/file/d/181nrYhHNcgMu5P8fmLh3IQ5YMpS2SZ3U/view", "ISLE_SESS0162_BLOCKD01_33_sprt1")</f>
        <v>ISLE_SESS0162_BLOCKD01_33_sprt1</v>
      </c>
      <c r="B875" s="1" t="s">
        <v>28</v>
      </c>
      <c r="C875" s="5">
        <v>0.0</v>
      </c>
      <c r="D875" s="5">
        <v>1.0</v>
      </c>
      <c r="E875" s="5">
        <v>0.0</v>
      </c>
      <c r="F875" s="5">
        <v>1.0</v>
      </c>
      <c r="G875" s="5"/>
      <c r="H875" s="5"/>
      <c r="I875" s="5"/>
      <c r="J875" s="5"/>
      <c r="K875" s="5"/>
      <c r="L875" s="5"/>
      <c r="M875" s="5"/>
      <c r="N875" s="5"/>
      <c r="O875" s="5"/>
      <c r="P875" s="3"/>
      <c r="Q875" s="3"/>
      <c r="R875" s="3"/>
      <c r="S875" s="3"/>
      <c r="T875" s="3"/>
      <c r="U875" s="3"/>
      <c r="V875" s="3"/>
      <c r="W875" s="3"/>
      <c r="X875" s="3"/>
    </row>
    <row r="876" ht="12.75" customHeight="1">
      <c r="A876" s="2" t="str">
        <f>HYPERLINK("https://drive.google.com/file/d/1vpA4VrL5I2GwLic3jjyi2FxRAmtaU2Hi/view", "ISLE_SESS0162_BLOCKD01_34_sprt1")</f>
        <v>ISLE_SESS0162_BLOCKD01_34_sprt1</v>
      </c>
      <c r="B876" s="1" t="s">
        <v>29</v>
      </c>
      <c r="C876" s="5">
        <v>0.0</v>
      </c>
      <c r="D876" s="5">
        <v>0.0</v>
      </c>
      <c r="E876" s="5">
        <v>1.0</v>
      </c>
      <c r="F876" s="5">
        <v>0.0</v>
      </c>
      <c r="G876" s="5"/>
      <c r="H876" s="5"/>
      <c r="I876" s="5"/>
      <c r="J876" s="5"/>
      <c r="K876" s="5"/>
      <c r="L876" s="5"/>
      <c r="M876" s="5"/>
      <c r="N876" s="5"/>
      <c r="O876" s="5"/>
      <c r="P876" s="3"/>
      <c r="Q876" s="3"/>
      <c r="R876" s="3"/>
      <c r="S876" s="3"/>
      <c r="T876" s="3"/>
      <c r="U876" s="3"/>
      <c r="V876" s="3"/>
      <c r="W876" s="3"/>
      <c r="X876" s="3"/>
    </row>
    <row r="877" ht="12.75" customHeight="1">
      <c r="A877" s="2" t="str">
        <f>HYPERLINK("https://drive.google.com/file/d/149fOidLldObesD8BtQTN-akfEt-6WuoG/view", "ISLE_SESS0162_BLOCKD01_35_sprt1")</f>
        <v>ISLE_SESS0162_BLOCKD01_35_sprt1</v>
      </c>
      <c r="B877" s="1" t="s">
        <v>30</v>
      </c>
      <c r="C877" s="5">
        <v>0.0</v>
      </c>
      <c r="D877" s="5">
        <v>0.0</v>
      </c>
      <c r="E877" s="5">
        <v>0.0</v>
      </c>
      <c r="F877" s="5">
        <v>1.0</v>
      </c>
      <c r="G877" s="5"/>
      <c r="H877" s="5"/>
      <c r="I877" s="5"/>
      <c r="J877" s="5"/>
      <c r="K877" s="5"/>
      <c r="L877" s="5"/>
      <c r="M877" s="5"/>
      <c r="N877" s="5"/>
      <c r="O877" s="5"/>
      <c r="P877" s="3"/>
      <c r="Q877" s="3"/>
      <c r="R877" s="3"/>
      <c r="S877" s="3"/>
      <c r="T877" s="3"/>
      <c r="U877" s="3"/>
      <c r="V877" s="3"/>
      <c r="W877" s="3"/>
      <c r="X877" s="3"/>
    </row>
    <row r="878" ht="12.75" customHeight="1">
      <c r="A878" s="2" t="str">
        <f>HYPERLINK("https://drive.google.com/file/d/1fiwdsCeP0Nd0-mBocjPq2oPRK4bVg6Wo/view", "ISLE_SESS0162_BLOCKD01_36_sprt1")</f>
        <v>ISLE_SESS0162_BLOCKD01_36_sprt1</v>
      </c>
      <c r="B878" s="1" t="s">
        <v>205</v>
      </c>
      <c r="C878" s="5">
        <v>0.0</v>
      </c>
      <c r="D878" s="5">
        <v>0.0</v>
      </c>
      <c r="E878" s="5">
        <v>0.0</v>
      </c>
      <c r="F878" s="5">
        <v>1.0</v>
      </c>
      <c r="G878" s="5">
        <v>0.0</v>
      </c>
      <c r="H878" s="5">
        <v>0.0</v>
      </c>
      <c r="I878" s="5">
        <v>0.0</v>
      </c>
      <c r="J878" s="5"/>
      <c r="K878" s="5"/>
      <c r="L878" s="5"/>
      <c r="M878" s="5"/>
      <c r="N878" s="5"/>
      <c r="O878" s="5"/>
      <c r="P878" s="3"/>
      <c r="Q878" s="3"/>
      <c r="R878" s="3"/>
      <c r="S878" s="3"/>
      <c r="T878" s="3"/>
      <c r="U878" s="3"/>
      <c r="V878" s="3"/>
      <c r="W878" s="3"/>
      <c r="X878" s="3"/>
    </row>
    <row r="879" ht="12.75" customHeight="1">
      <c r="A879" s="2" t="str">
        <f>HYPERLINK("https://drive.google.com/file/d/191VFgDdjBCly-fM_sQkOqxV03BXd3hfX/view", "ISLE_SESS0162_BLOCKD01_37_sprt1")</f>
        <v>ISLE_SESS0162_BLOCKD01_37_sprt1</v>
      </c>
      <c r="B879" s="1" t="s">
        <v>31</v>
      </c>
      <c r="C879" s="5">
        <v>0.0</v>
      </c>
      <c r="D879" s="5">
        <v>0.0</v>
      </c>
      <c r="E879" s="5">
        <v>0.0</v>
      </c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3"/>
      <c r="Q879" s="3"/>
      <c r="R879" s="3"/>
      <c r="S879" s="3"/>
      <c r="T879" s="3"/>
      <c r="U879" s="3"/>
      <c r="V879" s="3"/>
      <c r="W879" s="3"/>
      <c r="X879" s="3"/>
    </row>
    <row r="880" ht="12.75" customHeight="1">
      <c r="A880" s="2" t="str">
        <f>HYPERLINK("https://drive.google.com/file/d/1duBwtySOlQq7KwliFZv6Xr5VEelHBGoE/view", "ISLE_SESS0162_BLOCKD01_38_sprt1")</f>
        <v>ISLE_SESS0162_BLOCKD01_38_sprt1</v>
      </c>
      <c r="B880" s="1" t="s">
        <v>32</v>
      </c>
      <c r="C880" s="5">
        <v>0.0</v>
      </c>
      <c r="D880" s="5">
        <v>1.0</v>
      </c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3"/>
      <c r="Q880" s="3"/>
      <c r="R880" s="3"/>
      <c r="S880" s="3"/>
      <c r="T880" s="3"/>
      <c r="U880" s="3"/>
      <c r="V880" s="3"/>
      <c r="W880" s="3"/>
      <c r="X880" s="3"/>
    </row>
    <row r="881" ht="12.75" customHeight="1">
      <c r="A881" s="2" t="str">
        <f>HYPERLINK("https://drive.google.com/file/d/13_5-Tj1kZz5JdsnbcX8cBSvXeH5UpglA/view", "ISLE_SESS0162_BLOCKD01_39_sprt1")</f>
        <v>ISLE_SESS0162_BLOCKD01_39_sprt1</v>
      </c>
      <c r="B881" s="1" t="s">
        <v>200</v>
      </c>
      <c r="C881" s="5">
        <v>0.0</v>
      </c>
      <c r="D881" s="5">
        <v>0.0</v>
      </c>
      <c r="E881" s="5">
        <v>0.0</v>
      </c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3"/>
      <c r="Q881" s="3"/>
      <c r="R881" s="3"/>
      <c r="S881" s="3"/>
      <c r="T881" s="3"/>
      <c r="U881" s="3"/>
      <c r="V881" s="3"/>
      <c r="W881" s="3"/>
      <c r="X881" s="3"/>
    </row>
    <row r="882" ht="12.75" customHeight="1">
      <c r="A882" s="2" t="str">
        <f>HYPERLINK("https://drive.google.com/file/d/1xrXX98QdJKMYvJIMleW6pA118xFQOBol/view", "ISLE_SESS0162_BLOCKD01_41_sprt1")</f>
        <v>ISLE_SESS0162_BLOCKD01_41_sprt1</v>
      </c>
      <c r="B882" s="1" t="s">
        <v>34</v>
      </c>
      <c r="C882" s="5">
        <v>0.0</v>
      </c>
      <c r="D882" s="5">
        <v>0.0</v>
      </c>
      <c r="E882" s="5">
        <v>1.0</v>
      </c>
      <c r="F882" s="5">
        <v>0.0</v>
      </c>
      <c r="G882" s="5">
        <v>0.0</v>
      </c>
      <c r="H882" s="5">
        <v>0.0</v>
      </c>
      <c r="I882" s="5"/>
      <c r="J882" s="5"/>
      <c r="K882" s="5"/>
      <c r="L882" s="5"/>
      <c r="M882" s="5"/>
      <c r="N882" s="5"/>
      <c r="O882" s="5"/>
      <c r="P882" s="3"/>
      <c r="Q882" s="3"/>
      <c r="R882" s="3"/>
      <c r="S882" s="3"/>
      <c r="T882" s="3"/>
      <c r="U882" s="3"/>
      <c r="V882" s="3"/>
      <c r="W882" s="3"/>
      <c r="X882" s="3"/>
    </row>
    <row r="883" ht="12.75" customHeight="1">
      <c r="A883" s="2" t="str">
        <f>HYPERLINK("https://drive.google.com/file/d/16c_ycBk5sb1j7NdO8xLLIHn-eLzV6_wh/view", "ISLE_SESS0162_BLOCKD01_43_sprt1")</f>
        <v>ISLE_SESS0162_BLOCKD01_43_sprt1</v>
      </c>
      <c r="B883" s="1" t="s">
        <v>35</v>
      </c>
      <c r="C883" s="5">
        <v>0.0</v>
      </c>
      <c r="D883" s="5">
        <v>0.0</v>
      </c>
      <c r="E883" s="5">
        <v>1.0</v>
      </c>
      <c r="F883" s="5">
        <v>0.0</v>
      </c>
      <c r="G883" s="5">
        <v>0.0</v>
      </c>
      <c r="H883" s="5">
        <v>1.0</v>
      </c>
      <c r="I883" s="5"/>
      <c r="J883" s="5"/>
      <c r="K883" s="5"/>
      <c r="L883" s="5"/>
      <c r="M883" s="5"/>
      <c r="N883" s="5"/>
      <c r="O883" s="5"/>
      <c r="P883" s="3"/>
      <c r="Q883" s="3"/>
      <c r="R883" s="3"/>
      <c r="S883" s="3"/>
      <c r="T883" s="3"/>
      <c r="U883" s="3"/>
      <c r="V883" s="3"/>
      <c r="W883" s="3"/>
      <c r="X883" s="3"/>
    </row>
    <row r="884" ht="12.75" customHeight="1">
      <c r="A884" s="2" t="str">
        <f>HYPERLINK("https://drive.google.com/file/d/1ObOQyJW9_7wIA1xrgmCKhlp91j13lcey/view", "ISLE_SESS0162_BLOCKD01_44_sprt1")</f>
        <v>ISLE_SESS0162_BLOCKD01_44_sprt1</v>
      </c>
      <c r="B884" s="1" t="s">
        <v>36</v>
      </c>
      <c r="C884" s="5">
        <v>1.0</v>
      </c>
      <c r="D884" s="5">
        <v>0.0</v>
      </c>
      <c r="E884" s="5">
        <v>0.0</v>
      </c>
      <c r="F884" s="5">
        <v>0.0</v>
      </c>
      <c r="G884" s="5">
        <v>0.0</v>
      </c>
      <c r="H884" s="5">
        <v>1.0</v>
      </c>
      <c r="I884" s="5"/>
      <c r="J884" s="5"/>
      <c r="K884" s="5"/>
      <c r="L884" s="5"/>
      <c r="M884" s="5"/>
      <c r="N884" s="5"/>
      <c r="O884" s="5"/>
      <c r="P884" s="3"/>
      <c r="Q884" s="3"/>
      <c r="R884" s="3"/>
      <c r="S884" s="3"/>
      <c r="T884" s="3"/>
      <c r="U884" s="3"/>
      <c r="V884" s="3"/>
      <c r="W884" s="3"/>
      <c r="X884" s="3"/>
    </row>
    <row r="885" ht="12.75" customHeight="1">
      <c r="A885" s="2" t="str">
        <f>HYPERLINK("https://drive.google.com/file/d/1DVkGf-2JkKOm6VHJiYlI6w44HXXdZC9C/view", "ISLE_SESS0162_BLOCKD01_48_sprt1")</f>
        <v>ISLE_SESS0162_BLOCKD01_48_sprt1</v>
      </c>
      <c r="B885" s="1" t="s">
        <v>38</v>
      </c>
      <c r="C885" s="5">
        <v>0.0</v>
      </c>
      <c r="D885" s="5">
        <v>0.0</v>
      </c>
      <c r="E885" s="5">
        <v>0.0</v>
      </c>
      <c r="F885" s="5">
        <v>1.0</v>
      </c>
      <c r="G885" s="5">
        <v>0.0</v>
      </c>
      <c r="H885" s="5">
        <v>0.0</v>
      </c>
      <c r="I885" s="5"/>
      <c r="J885" s="5"/>
      <c r="K885" s="5"/>
      <c r="L885" s="5"/>
      <c r="M885" s="5"/>
      <c r="N885" s="5"/>
      <c r="O885" s="5"/>
      <c r="P885" s="3"/>
      <c r="Q885" s="3"/>
      <c r="R885" s="3"/>
      <c r="S885" s="3"/>
      <c r="T885" s="3"/>
      <c r="U885" s="3"/>
      <c r="V885" s="3"/>
      <c r="W885" s="3"/>
      <c r="X885" s="3"/>
    </row>
    <row r="886" ht="12.75" customHeight="1">
      <c r="A886" s="2" t="str">
        <f>HYPERLINK("https://drive.google.com/file/d/1GHljxWaMRG4DwkhceLMvX5kzBiGIDGys/view", "ISLE_SESS0162_BLOCKD01_49_sprt1")</f>
        <v>ISLE_SESS0162_BLOCKD01_49_sprt1</v>
      </c>
      <c r="B886" s="1" t="s">
        <v>127</v>
      </c>
      <c r="C886" s="5">
        <v>1.0</v>
      </c>
      <c r="D886" s="5">
        <v>0.0</v>
      </c>
      <c r="E886" s="5">
        <v>0.0</v>
      </c>
      <c r="F886" s="5">
        <v>1.0</v>
      </c>
      <c r="G886" s="5">
        <v>0.0</v>
      </c>
      <c r="H886" s="5">
        <v>0.0</v>
      </c>
      <c r="I886" s="5">
        <v>0.0</v>
      </c>
      <c r="J886" s="5"/>
      <c r="K886" s="5"/>
      <c r="L886" s="5"/>
      <c r="M886" s="5"/>
      <c r="N886" s="5"/>
      <c r="O886" s="5"/>
      <c r="P886" s="3"/>
      <c r="Q886" s="3"/>
      <c r="R886" s="3"/>
      <c r="S886" s="3"/>
      <c r="T886" s="3"/>
      <c r="U886" s="3"/>
      <c r="V886" s="3"/>
      <c r="W886" s="3"/>
      <c r="X886" s="3"/>
    </row>
    <row r="887" ht="12.75" customHeight="1">
      <c r="A887" s="2" t="str">
        <f>HYPERLINK("https://drive.google.com/file/d/1bnNRnNXmYWxhcYdk_cnxzz6QkO0PK3_A/view", "ISLE_SESS0162_BLOCKD01_51_sprt1")</f>
        <v>ISLE_SESS0162_BLOCKD01_51_sprt1</v>
      </c>
      <c r="B887" s="1" t="s">
        <v>40</v>
      </c>
      <c r="C887" s="5">
        <v>0.0</v>
      </c>
      <c r="D887" s="5">
        <v>0.0</v>
      </c>
      <c r="E887" s="5">
        <v>0.0</v>
      </c>
      <c r="F887" s="5">
        <v>1.0</v>
      </c>
      <c r="G887" s="5">
        <v>0.0</v>
      </c>
      <c r="H887" s="5">
        <v>0.0</v>
      </c>
      <c r="I887" s="5">
        <v>1.0</v>
      </c>
      <c r="J887" s="5">
        <v>0.0</v>
      </c>
      <c r="K887" s="5">
        <v>0.0</v>
      </c>
      <c r="L887" s="5">
        <v>0.0</v>
      </c>
      <c r="M887" s="5"/>
      <c r="N887" s="5"/>
      <c r="O887" s="5"/>
      <c r="P887" s="3"/>
      <c r="Q887" s="3"/>
      <c r="R887" s="3"/>
      <c r="S887" s="3"/>
      <c r="T887" s="3"/>
      <c r="U887" s="3"/>
      <c r="V887" s="3"/>
      <c r="W887" s="3"/>
      <c r="X887" s="3"/>
    </row>
    <row r="888" ht="12.75" customHeight="1">
      <c r="A888" s="2" t="str">
        <f>HYPERLINK("https://drive.google.com/file/d/1InMYl3U67MCpTUVnnSiIf0mEiHrqDg-R/view", "ISLE_SESS0162_BLOCKD01_52_sprt1")</f>
        <v>ISLE_SESS0162_BLOCKD01_52_sprt1</v>
      </c>
      <c r="B888" s="1" t="s">
        <v>41</v>
      </c>
      <c r="C888" s="5">
        <v>0.0</v>
      </c>
      <c r="D888" s="5">
        <v>1.0</v>
      </c>
      <c r="E888" s="5">
        <v>1.0</v>
      </c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3"/>
      <c r="Q888" s="3"/>
      <c r="R888" s="3"/>
      <c r="S888" s="3"/>
      <c r="T888" s="3"/>
      <c r="U888" s="3"/>
      <c r="V888" s="3"/>
      <c r="W888" s="3"/>
      <c r="X888" s="3"/>
    </row>
    <row r="889" ht="12.75" customHeight="1">
      <c r="A889" s="2" t="str">
        <f>HYPERLINK("https://drive.google.com/file/d/1-GFUbrdKRv4cHzxe2s4yftrKfisMgGn3/view", "ISLE_SESS0162_BLOCKD01_53_sprt1")</f>
        <v>ISLE_SESS0162_BLOCKD01_53_sprt1</v>
      </c>
      <c r="B889" s="1" t="s">
        <v>156</v>
      </c>
      <c r="C889" s="5">
        <v>0.0</v>
      </c>
      <c r="D889" s="5">
        <v>1.0</v>
      </c>
      <c r="E889" s="5">
        <v>0.0</v>
      </c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3"/>
      <c r="Q889" s="3"/>
      <c r="R889" s="3"/>
      <c r="S889" s="3"/>
      <c r="T889" s="3"/>
      <c r="U889" s="3"/>
      <c r="V889" s="3"/>
      <c r="W889" s="3"/>
      <c r="X889" s="3"/>
    </row>
    <row r="890" ht="12.75" customHeight="1">
      <c r="A890" s="2" t="str">
        <f>HYPERLINK("https://drive.google.com/file/d/1Ah11NLRdfN59P-LcnZWbzBnrVCLTfMkc/view", "ISLE_SESS0162_BLOCKD01_54_sprt1")</f>
        <v>ISLE_SESS0162_BLOCKD01_54_sprt1</v>
      </c>
      <c r="B890" s="1" t="s">
        <v>128</v>
      </c>
      <c r="C890" s="5">
        <v>0.0</v>
      </c>
      <c r="D890" s="5">
        <v>0.0</v>
      </c>
      <c r="E890" s="5">
        <v>1.0</v>
      </c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3"/>
      <c r="Q890" s="3"/>
      <c r="R890" s="3"/>
      <c r="S890" s="3"/>
      <c r="T890" s="3"/>
      <c r="U890" s="3"/>
      <c r="V890" s="3"/>
      <c r="W890" s="3"/>
      <c r="X890" s="3"/>
    </row>
    <row r="891" ht="12.75" customHeight="1">
      <c r="A891" s="2" t="str">
        <f>HYPERLINK("https://drive.google.com/file/d/1kKkt3lwqmpY1AE4nMtpXZlfn5LlZ8mSg/view", "ISLE_SESS0162_BLOCKD01_55_sprt1")</f>
        <v>ISLE_SESS0162_BLOCKD01_55_sprt1</v>
      </c>
      <c r="B891" s="1" t="s">
        <v>129</v>
      </c>
      <c r="C891" s="5">
        <v>0.0</v>
      </c>
      <c r="D891" s="5">
        <v>0.0</v>
      </c>
      <c r="E891" s="5">
        <v>0.0</v>
      </c>
      <c r="F891" s="5">
        <v>1.0</v>
      </c>
      <c r="G891" s="5">
        <v>0.0</v>
      </c>
      <c r="H891" s="5">
        <v>0.0</v>
      </c>
      <c r="I891" s="5">
        <v>0.0</v>
      </c>
      <c r="J891" s="5"/>
      <c r="K891" s="5"/>
      <c r="L891" s="5"/>
      <c r="M891" s="5"/>
      <c r="N891" s="5"/>
      <c r="O891" s="5"/>
      <c r="P891" s="3"/>
      <c r="Q891" s="3"/>
      <c r="R891" s="3"/>
      <c r="S891" s="3"/>
      <c r="T891" s="3"/>
      <c r="U891" s="3"/>
      <c r="V891" s="3"/>
      <c r="W891" s="3"/>
      <c r="X891" s="3"/>
    </row>
    <row r="892" ht="12.75" customHeight="1">
      <c r="A892" s="2" t="str">
        <f>HYPERLINK("https://drive.google.com/file/d/11r9eM2-1YkmaBhdkuOG5u4q_xJmyFSBA/view", "ISLE_SESS0162_BLOCKD01_56_sprt1")</f>
        <v>ISLE_SESS0162_BLOCKD01_56_sprt1</v>
      </c>
      <c r="B892" s="1" t="s">
        <v>42</v>
      </c>
      <c r="C892" s="5">
        <v>0.0</v>
      </c>
      <c r="D892" s="5">
        <v>1.0</v>
      </c>
      <c r="E892" s="5">
        <v>0.0</v>
      </c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3"/>
      <c r="Q892" s="3"/>
      <c r="R892" s="3"/>
      <c r="S892" s="3"/>
      <c r="T892" s="3"/>
      <c r="U892" s="3"/>
      <c r="V892" s="3"/>
      <c r="W892" s="3"/>
      <c r="X892" s="3"/>
    </row>
    <row r="893" ht="12.75" customHeight="1">
      <c r="A893" s="2" t="str">
        <f>HYPERLINK("https://drive.google.com/file/d/1VFIqEfIIeFNhUombuyHrOqVQOiOF11py/view", "ISLE_SESS0162_BLOCKD01_57_sprt1")</f>
        <v>ISLE_SESS0162_BLOCKD01_57_sprt1</v>
      </c>
      <c r="B893" s="1" t="s">
        <v>158</v>
      </c>
      <c r="C893" s="5">
        <v>0.0</v>
      </c>
      <c r="D893" s="5">
        <v>0.0</v>
      </c>
      <c r="E893" s="5">
        <v>0.0</v>
      </c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3"/>
      <c r="Q893" s="3"/>
      <c r="R893" s="3"/>
      <c r="S893" s="3"/>
      <c r="T893" s="3"/>
      <c r="U893" s="3"/>
      <c r="V893" s="3"/>
      <c r="W893" s="3"/>
      <c r="X893" s="3"/>
    </row>
    <row r="894" ht="12.75" customHeight="1">
      <c r="A894" s="2" t="str">
        <f>HYPERLINK("https://drive.google.com/file/d/19tXG2mWdlE_qwDnQpVdv-VRpWEkRre0T/view", "ISLE_SESS0162_BLOCKD01_58_sprt1")</f>
        <v>ISLE_SESS0162_BLOCKD01_58_sprt1</v>
      </c>
      <c r="B894" s="1" t="s">
        <v>43</v>
      </c>
      <c r="C894" s="5">
        <v>0.0</v>
      </c>
      <c r="D894" s="5">
        <v>1.0</v>
      </c>
      <c r="E894" s="5">
        <v>0.0</v>
      </c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3"/>
      <c r="Q894" s="3"/>
      <c r="R894" s="3"/>
      <c r="S894" s="3"/>
      <c r="T894" s="3"/>
      <c r="U894" s="3"/>
      <c r="V894" s="3"/>
      <c r="W894" s="3"/>
      <c r="X894" s="3"/>
    </row>
    <row r="895" ht="12.75" customHeight="1">
      <c r="A895" s="2" t="str">
        <f>HYPERLINK("https://drive.google.com/file/d/1lTwnT1TLXgLxtLqUB5DZA9kN8IkRWrFw/view", "ISLE_SESS0162_BLOCKD01_59_sprt1")</f>
        <v>ISLE_SESS0162_BLOCKD01_59_sprt1</v>
      </c>
      <c r="B895" s="1" t="s">
        <v>44</v>
      </c>
      <c r="C895" s="5">
        <v>0.0</v>
      </c>
      <c r="D895" s="5">
        <v>0.0</v>
      </c>
      <c r="E895" s="5">
        <v>1.0</v>
      </c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3"/>
      <c r="Q895" s="3"/>
      <c r="R895" s="3"/>
      <c r="S895" s="3"/>
      <c r="T895" s="3"/>
      <c r="U895" s="3"/>
      <c r="V895" s="3"/>
      <c r="W895" s="3"/>
      <c r="X895" s="3"/>
    </row>
    <row r="896" ht="12.75" customHeight="1">
      <c r="A896" s="2" t="str">
        <f>HYPERLINK("https://drive.google.com/file/d/15SlpWGBU4Bqt4sX9s8_BpoHQOsTUiOV-/view", "ISLE_SESS0162_BLOCKD01_60_sprt1")</f>
        <v>ISLE_SESS0162_BLOCKD01_60_sprt1</v>
      </c>
      <c r="B896" s="1" t="s">
        <v>130</v>
      </c>
      <c r="C896" s="5">
        <v>0.0</v>
      </c>
      <c r="D896" s="5">
        <v>0.0</v>
      </c>
      <c r="E896" s="5">
        <v>0.0</v>
      </c>
      <c r="F896" s="5">
        <v>0.0</v>
      </c>
      <c r="G896" s="5">
        <v>1.0</v>
      </c>
      <c r="H896" s="5">
        <v>0.0</v>
      </c>
      <c r="I896" s="5"/>
      <c r="J896" s="5"/>
      <c r="K896" s="5"/>
      <c r="L896" s="5"/>
      <c r="M896" s="5"/>
      <c r="N896" s="5"/>
      <c r="O896" s="5"/>
      <c r="P896" s="3"/>
      <c r="Q896" s="3"/>
      <c r="R896" s="3"/>
      <c r="S896" s="3"/>
      <c r="T896" s="3"/>
      <c r="U896" s="3"/>
      <c r="V896" s="3"/>
      <c r="W896" s="3"/>
      <c r="X896" s="3"/>
    </row>
    <row r="897" ht="12.75" customHeight="1">
      <c r="A897" s="2" t="str">
        <f>HYPERLINK("https://drive.google.com/file/d/1iDYNMv60-mKv33tw22kZtGG-WEvQ1UIe/view", "ISLE_SESS0162_BLOCKD01_61_sprt1")</f>
        <v>ISLE_SESS0162_BLOCKD01_61_sprt1</v>
      </c>
      <c r="B897" s="1" t="s">
        <v>46</v>
      </c>
      <c r="C897" s="5">
        <v>0.0</v>
      </c>
      <c r="D897" s="5">
        <v>0.0</v>
      </c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3"/>
      <c r="Q897" s="3"/>
      <c r="R897" s="3"/>
      <c r="S897" s="3"/>
      <c r="T897" s="3"/>
      <c r="U897" s="3"/>
      <c r="V897" s="3"/>
      <c r="W897" s="3"/>
      <c r="X897" s="3"/>
    </row>
    <row r="898" ht="12.75" customHeight="1">
      <c r="A898" s="2" t="str">
        <f>HYPERLINK("https://drive.google.com/file/d/1x2U4tDADEkUtW-1jytp9cm-YIkQsW2B9/view", "ISLE_SESS0162_BLOCKD01_62_sprt1")</f>
        <v>ISLE_SESS0162_BLOCKD01_62_sprt1</v>
      </c>
      <c r="B898" s="1" t="s">
        <v>47</v>
      </c>
      <c r="C898" s="5">
        <v>0.0</v>
      </c>
      <c r="D898" s="5">
        <v>0.0</v>
      </c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3"/>
      <c r="Q898" s="3"/>
      <c r="R898" s="3"/>
      <c r="S898" s="3"/>
      <c r="T898" s="3"/>
      <c r="U898" s="3"/>
      <c r="V898" s="3"/>
      <c r="W898" s="3"/>
      <c r="X898" s="3"/>
    </row>
    <row r="899" ht="12.75" customHeight="1">
      <c r="A899" s="2" t="str">
        <f>HYPERLINK("https://drive.google.com/file/d/1_8xG-kT24VRIMmNmEBSPKQDPau4XeYzL/view", "ISLE_SESS0162_BLOCKD01_63_sprt1")</f>
        <v>ISLE_SESS0162_BLOCKD01_63_sprt1</v>
      </c>
      <c r="B899" s="1" t="s">
        <v>48</v>
      </c>
      <c r="C899" s="5">
        <v>0.0</v>
      </c>
      <c r="D899" s="5">
        <v>0.0</v>
      </c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3"/>
      <c r="Q899" s="3"/>
      <c r="R899" s="3"/>
      <c r="S899" s="3"/>
      <c r="T899" s="3"/>
      <c r="U899" s="3"/>
      <c r="V899" s="3"/>
      <c r="W899" s="3"/>
      <c r="X899" s="3"/>
    </row>
    <row r="900" ht="12.75" customHeight="1">
      <c r="A900" s="2" t="str">
        <f>HYPERLINK("https://drive.google.com/file/d/1KOzUydFwkM3nDp64YwgeT9J8eF10XPpq/view", "ISLE_SESS0162_BLOCKD01_64_sprt1")</f>
        <v>ISLE_SESS0162_BLOCKD01_64_sprt1</v>
      </c>
      <c r="B900" s="1" t="s">
        <v>49</v>
      </c>
      <c r="C900" s="5">
        <v>0.0</v>
      </c>
      <c r="D900" s="5">
        <v>0.0</v>
      </c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3"/>
      <c r="Q900" s="3"/>
      <c r="R900" s="3"/>
      <c r="S900" s="3"/>
      <c r="T900" s="3"/>
      <c r="U900" s="3"/>
      <c r="V900" s="3"/>
      <c r="W900" s="3"/>
      <c r="X900" s="3"/>
    </row>
    <row r="901" ht="12.75" customHeight="1">
      <c r="A901" s="2" t="str">
        <f>HYPERLINK("https://drive.google.com/file/d/1id4tnTISQ9KC9O0lYRslq8hMZNfG6O9e/view", "ISLE_SESS0162_BLOCKD01_65_sprt1")</f>
        <v>ISLE_SESS0162_BLOCKD01_65_sprt1</v>
      </c>
      <c r="B901" s="1" t="s">
        <v>50</v>
      </c>
      <c r="C901" s="5">
        <v>0.0</v>
      </c>
      <c r="D901" s="5">
        <v>1.0</v>
      </c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ht="12.75" customHeight="1">
      <c r="A902" s="2" t="str">
        <f>HYPERLINK("https://drive.google.com/file/d/1f72b0V5MxKqYO582wbNH_7CrkbjO68r0/view", "ISLE_SESS0162_BLOCKD01_66_sprt1")</f>
        <v>ISLE_SESS0162_BLOCKD01_66_sprt1</v>
      </c>
      <c r="B902" s="1" t="s">
        <v>51</v>
      </c>
      <c r="C902" s="5">
        <v>0.0</v>
      </c>
      <c r="D902" s="5">
        <v>1.0</v>
      </c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ht="12.75" customHeight="1">
      <c r="A903" s="2" t="str">
        <f>HYPERLINK("https://drive.google.com/file/d/1w1NDJO2U-_AXcAS9qpq0mReBvRByf4Ow/view", "ISLE_SESS0162_BLOCKD01_67_sprt1")</f>
        <v>ISLE_SESS0162_BLOCKD01_67_sprt1</v>
      </c>
      <c r="B903" s="1" t="s">
        <v>52</v>
      </c>
      <c r="C903" s="5">
        <v>0.0</v>
      </c>
      <c r="D903" s="5">
        <v>1.0</v>
      </c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ht="12.75" customHeight="1">
      <c r="A904" s="2" t="str">
        <f>HYPERLINK("https://drive.google.com/file/d/1WAmEdbvag9B26T_AN6LCSC61vZU5GE6v/view", "ISLE_SESS0162_BLOCKD01_68_sprt1")</f>
        <v>ISLE_SESS0162_BLOCKD01_68_sprt1</v>
      </c>
      <c r="B904" s="1" t="s">
        <v>53</v>
      </c>
      <c r="C904" s="5">
        <v>0.0</v>
      </c>
      <c r="D904" s="5">
        <v>1.0</v>
      </c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ht="12.75" customHeight="1">
      <c r="A905" s="2" t="str">
        <f>HYPERLINK("https://drive.google.com/file/d/1zOKuUHjtjzwxAqLZ9cOAqRnmj3W27qUN/view", "ISLE_SESS0162_BLOCKD01_69_sprt1")</f>
        <v>ISLE_SESS0162_BLOCKD01_69_sprt1</v>
      </c>
      <c r="B905" s="1" t="s">
        <v>54</v>
      </c>
      <c r="C905" s="5">
        <v>0.0</v>
      </c>
      <c r="D905" s="5">
        <v>1.0</v>
      </c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ht="12.75" customHeight="1">
      <c r="A906" s="2" t="str">
        <f>HYPERLINK("https://drive.google.com/file/d/19mU3GalmR154SY7Vktj7nKGTbOIL-wyu/view", "ISLE_SESS0162_BLOCKD01_70_sprt1")</f>
        <v>ISLE_SESS0162_BLOCKD01_70_sprt1</v>
      </c>
      <c r="B906" s="1" t="s">
        <v>55</v>
      </c>
      <c r="C906" s="5">
        <v>0.0</v>
      </c>
      <c r="D906" s="5">
        <v>1.0</v>
      </c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ht="12.75" customHeight="1">
      <c r="A907" s="2" t="str">
        <f>HYPERLINK("https://drive.google.com/file/d/1IRFACctQAQbkMix3Nsy4P5Db_xF7ytyS/view", "ISLE_SESS0162_BLOCKD01_71_sprt1")</f>
        <v>ISLE_SESS0162_BLOCKD01_71_sprt1</v>
      </c>
      <c r="B907" s="1" t="s">
        <v>56</v>
      </c>
      <c r="C907" s="5">
        <v>0.0</v>
      </c>
      <c r="D907" s="5">
        <v>1.0</v>
      </c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ht="12.75" customHeight="1">
      <c r="A908" s="2" t="str">
        <f>HYPERLINK("https://drive.google.com/file/d/1Kl6Q6Z7a50U56qEJgpdKQnKaKvgOA4M1/view", "ISLE_SESS0162_BLOCKD01_72_sprt1")</f>
        <v>ISLE_SESS0162_BLOCKD01_72_sprt1</v>
      </c>
      <c r="B908" s="1" t="s">
        <v>57</v>
      </c>
      <c r="C908" s="5">
        <v>1.0</v>
      </c>
      <c r="D908" s="5">
        <v>0.0</v>
      </c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ht="12.75" customHeight="1">
      <c r="A909" s="2" t="str">
        <f>HYPERLINK("https://drive.google.com/file/d/1wnkYSPGODOqneK3BwTGznlx4GDlN5pIT/view", "ISLE_SESS0162_BLOCKD01_73_sprt1")</f>
        <v>ISLE_SESS0162_BLOCKD01_73_sprt1</v>
      </c>
      <c r="B909" s="1" t="s">
        <v>58</v>
      </c>
      <c r="C909" s="5">
        <v>0.0</v>
      </c>
      <c r="D909" s="5">
        <v>1.0</v>
      </c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ht="12.75" customHeight="1">
      <c r="A910" s="2" t="str">
        <f>HYPERLINK("https://drive.google.com/file/d/15ui1FNMsYV90SgNyi5obHBrmbZZc1Ljr/view", "ISLE_SESS0162_BLOCKD01_74_sprt1")</f>
        <v>ISLE_SESS0162_BLOCKD01_74_sprt1</v>
      </c>
      <c r="B910" s="1" t="s">
        <v>59</v>
      </c>
      <c r="C910" s="5">
        <v>1.0</v>
      </c>
      <c r="D910" s="5">
        <v>0.0</v>
      </c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ht="12.75" customHeight="1">
      <c r="A911" s="2" t="str">
        <f>HYPERLINK("https://drive.google.com/file/d/1ITU42zx1Eg0QwiYIrsKkEm9yOK35st_k/view", "ISLE_SESS0162_BLOCKD01_75_sprt1")</f>
        <v>ISLE_SESS0162_BLOCKD01_75_sprt1</v>
      </c>
      <c r="B911" s="1" t="s">
        <v>60</v>
      </c>
      <c r="C911" s="5">
        <v>0.0</v>
      </c>
      <c r="D911" s="5">
        <v>1.0</v>
      </c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ht="12.75" customHeight="1">
      <c r="A912" s="2" t="str">
        <f>HYPERLINK("https://drive.google.com/file/d/1fvKrkCa4IO8w5YDMf7h2OLZZEIG8u025/view", "ISLE_SESS0162_BLOCKD01_76_sprt1")</f>
        <v>ISLE_SESS0162_BLOCKD01_76_sprt1</v>
      </c>
      <c r="B912" s="1" t="s">
        <v>61</v>
      </c>
      <c r="C912" s="5">
        <v>0.0</v>
      </c>
      <c r="D912" s="5">
        <v>1.0</v>
      </c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ht="12.75" customHeight="1">
      <c r="A913" s="2" t="str">
        <f>HYPERLINK("https://drive.google.com/file/d/1b4T99eHtiuj6wo6i7r6d-N9rsCHt3MU6/view", "ISLE_SESS0162_BLOCKD01_77_sprt1")</f>
        <v>ISLE_SESS0162_BLOCKD01_77_sprt1</v>
      </c>
      <c r="B913" s="1" t="s">
        <v>62</v>
      </c>
      <c r="C913" s="5">
        <v>0.0</v>
      </c>
      <c r="D913" s="5">
        <v>1.0</v>
      </c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ht="12.75" customHeight="1">
      <c r="A914" s="2" t="str">
        <f>HYPERLINK("https://drive.google.com/file/d/1G5iv57S_822A1fuo8B9zdm0V0BnAC5EN/view", "ISLE_SESS0162_BLOCKD01_78_sprt1")</f>
        <v>ISLE_SESS0162_BLOCKD01_78_sprt1</v>
      </c>
      <c r="B914" s="1" t="s">
        <v>210</v>
      </c>
      <c r="C914" s="5">
        <v>0.0</v>
      </c>
      <c r="D914" s="5">
        <v>0.0</v>
      </c>
      <c r="E914" s="5">
        <v>1.0</v>
      </c>
      <c r="F914" s="5">
        <v>0.0</v>
      </c>
      <c r="G914" s="5">
        <v>0.0</v>
      </c>
      <c r="H914" s="5">
        <v>0.0</v>
      </c>
      <c r="I914" s="5">
        <v>0.0</v>
      </c>
      <c r="J914" s="5">
        <v>0.0</v>
      </c>
      <c r="K914" s="5">
        <v>0.0</v>
      </c>
      <c r="L914" s="5">
        <v>0.0</v>
      </c>
      <c r="M914" s="5">
        <v>1.0</v>
      </c>
      <c r="N914" s="5"/>
      <c r="O914" s="5"/>
      <c r="P914" s="5"/>
      <c r="Q914" s="5"/>
      <c r="R914" s="5"/>
      <c r="S914" s="5"/>
      <c r="T914" s="5"/>
      <c r="U914" s="5"/>
      <c r="V914" s="3"/>
      <c r="W914" s="3"/>
      <c r="X914" s="3"/>
    </row>
    <row r="915" ht="12.75" customHeight="1">
      <c r="A915" s="2" t="str">
        <f>HYPERLINK("https://drive.google.com/file/d/1AGFIOWl71WEKwgESmALrsaZIstJSum37/view", "ISLE_SESS0162_BLOCKD01_79_sprt1")</f>
        <v>ISLE_SESS0162_BLOCKD01_79_sprt1</v>
      </c>
      <c r="B915" s="1" t="s">
        <v>131</v>
      </c>
      <c r="C915" s="5">
        <v>0.0</v>
      </c>
      <c r="D915" s="5">
        <v>0.0</v>
      </c>
      <c r="E915" s="5">
        <v>0.0</v>
      </c>
      <c r="F915" s="5">
        <v>0.0</v>
      </c>
      <c r="G915" s="5">
        <v>0.0</v>
      </c>
      <c r="H915" s="5">
        <v>0.0</v>
      </c>
      <c r="I915" s="5">
        <v>0.0</v>
      </c>
      <c r="J915" s="5">
        <v>1.0</v>
      </c>
      <c r="K915" s="5">
        <v>0.0</v>
      </c>
      <c r="L915" s="5">
        <v>0.0</v>
      </c>
      <c r="M915" s="5">
        <v>0.0</v>
      </c>
      <c r="N915" s="5">
        <v>0.0</v>
      </c>
      <c r="O915" s="5">
        <v>0.0</v>
      </c>
      <c r="P915" s="5"/>
      <c r="Q915" s="5"/>
      <c r="R915" s="5"/>
      <c r="S915" s="5"/>
      <c r="T915" s="3"/>
      <c r="U915" s="3"/>
      <c r="V915" s="3"/>
      <c r="W915" s="3"/>
      <c r="X915" s="3"/>
    </row>
    <row r="916" ht="12.75" customHeight="1">
      <c r="A916" s="2" t="s">
        <v>211</v>
      </c>
      <c r="B916" s="1" t="s">
        <v>132</v>
      </c>
      <c r="C916" s="5">
        <v>0.0</v>
      </c>
      <c r="D916" s="5">
        <v>0.0</v>
      </c>
      <c r="E916" s="5">
        <v>0.0</v>
      </c>
      <c r="F916" s="5">
        <v>1.0</v>
      </c>
      <c r="G916" s="5">
        <v>0.0</v>
      </c>
      <c r="H916" s="5">
        <v>0.0</v>
      </c>
      <c r="I916" s="5">
        <v>0.0</v>
      </c>
      <c r="J916" s="5">
        <v>0.0</v>
      </c>
      <c r="K916" s="5">
        <v>0.0</v>
      </c>
      <c r="L916" s="5">
        <v>1.0</v>
      </c>
      <c r="M916" s="5"/>
      <c r="N916" s="5"/>
      <c r="O916" s="5"/>
      <c r="P916" s="3"/>
      <c r="Q916" s="3"/>
      <c r="R916" s="3"/>
      <c r="S916" s="3"/>
      <c r="T916" s="3"/>
      <c r="U916" s="3"/>
      <c r="V916" s="3"/>
      <c r="W916" s="3"/>
      <c r="X916" s="3"/>
    </row>
    <row r="917" ht="12.75" customHeight="1">
      <c r="A917" s="2" t="str">
        <f>HYPERLINK("https://drive.google.com/file/d/1dkwsZlw_BLJqBLzlVI1LnZAeW28pQA5i/view", "ISLE_SESS0162_BLOCKD01_81_sprt1")</f>
        <v>ISLE_SESS0162_BLOCKD01_81_sprt1</v>
      </c>
      <c r="B917" s="1" t="s">
        <v>163</v>
      </c>
      <c r="C917" s="5">
        <v>0.0</v>
      </c>
      <c r="D917" s="5">
        <v>0.0</v>
      </c>
      <c r="E917" s="5">
        <v>0.0</v>
      </c>
      <c r="F917" s="5">
        <v>0.0</v>
      </c>
      <c r="G917" s="5">
        <v>1.0</v>
      </c>
      <c r="H917" s="5">
        <v>0.0</v>
      </c>
      <c r="I917" s="5">
        <v>0.0</v>
      </c>
      <c r="J917" s="5">
        <v>1.0</v>
      </c>
      <c r="K917" s="5">
        <v>0.0</v>
      </c>
      <c r="L917" s="5"/>
      <c r="M917" s="5"/>
      <c r="N917" s="5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ht="12.75" customHeight="1">
      <c r="A918" s="2" t="str">
        <f>HYPERLINK("https://drive.google.com/file/d/1cDk8GEGt1F8rxLfJqwzo-08WNBebotZl/view", "ISLE_SESS0162_BLOCKE_02_sprt1")</f>
        <v>ISLE_SESS0162_BLOCKE_02_sprt1</v>
      </c>
      <c r="B918" s="1" t="s">
        <v>65</v>
      </c>
      <c r="C918" s="5">
        <v>0.0</v>
      </c>
      <c r="D918" s="5">
        <v>1.0</v>
      </c>
      <c r="E918" s="5">
        <v>1.0</v>
      </c>
      <c r="F918" s="5">
        <v>0.0</v>
      </c>
      <c r="G918" s="5">
        <v>0.0</v>
      </c>
      <c r="H918" s="5">
        <v>0.0</v>
      </c>
      <c r="I918" s="5">
        <v>0.0</v>
      </c>
      <c r="J918" s="5">
        <v>0.0</v>
      </c>
      <c r="K918" s="5"/>
      <c r="L918" s="5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ht="12.75" customHeight="1">
      <c r="A919" s="2" t="str">
        <f>HYPERLINK("https://drive.google.com/file/d/1H3HRfTusGh6EywgdCrltFzt2uAi78Vga/view", "ISLE_SESS0162_BLOCKE_05_sprt1")</f>
        <v>ISLE_SESS0162_BLOCKE_05_sprt1</v>
      </c>
      <c r="B919" s="1" t="s">
        <v>68</v>
      </c>
      <c r="C919" s="5">
        <v>0.0</v>
      </c>
      <c r="D919" s="5">
        <v>0.0</v>
      </c>
      <c r="E919" s="5">
        <v>0.0</v>
      </c>
      <c r="F919" s="5">
        <v>1.0</v>
      </c>
      <c r="G919" s="5">
        <v>0.0</v>
      </c>
      <c r="H919" s="5">
        <v>0.0</v>
      </c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ht="12.75" customHeight="1">
      <c r="A920" s="2" t="str">
        <f>HYPERLINK("https://drive.google.com/file/d/1h5bK_KN53nJ2hQZcXy_gkSg4xuunjcrM/view", "ISLE_SESS0162_BLOCKE_06_sprt1")</f>
        <v>ISLE_SESS0162_BLOCKE_06_sprt1</v>
      </c>
      <c r="B920" s="1" t="s">
        <v>69</v>
      </c>
      <c r="C920" s="5">
        <v>0.0</v>
      </c>
      <c r="D920" s="5">
        <v>1.0</v>
      </c>
      <c r="E920" s="5">
        <v>0.0</v>
      </c>
      <c r="F920" s="5">
        <v>0.0</v>
      </c>
      <c r="G920" s="5">
        <v>0.0</v>
      </c>
      <c r="H920" s="5">
        <v>0.0</v>
      </c>
      <c r="I920" s="5"/>
      <c r="J920" s="5"/>
      <c r="K920" s="5"/>
      <c r="L920" s="5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ht="12.75" customHeight="1">
      <c r="A921" s="2" t="str">
        <f>HYPERLINK("https://drive.google.com/file/d/1Wsp8BufdPOGr5qnj9zae9HC2J_4Km2gP/view", "ISLE_SESS0162_BLOCKE_08_sprt1")</f>
        <v>ISLE_SESS0162_BLOCKE_08_sprt1</v>
      </c>
      <c r="B921" s="1" t="s">
        <v>70</v>
      </c>
      <c r="C921" s="5">
        <v>0.0</v>
      </c>
      <c r="D921" s="5">
        <v>1.0</v>
      </c>
      <c r="E921" s="5">
        <v>0.0</v>
      </c>
      <c r="F921" s="5">
        <v>0.0</v>
      </c>
      <c r="G921" s="5">
        <v>0.0</v>
      </c>
      <c r="H921" s="5">
        <v>0.0</v>
      </c>
      <c r="I921" s="5">
        <v>0.0</v>
      </c>
      <c r="J921" s="5"/>
      <c r="K921" s="5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ht="12.75" customHeight="1">
      <c r="A922" s="2" t="str">
        <f>HYPERLINK("https://drive.google.com/file/d/1Jr8890yL_h0kQg-MxVcIp42fsX8CT65W/view", "ISLE_SESS0162_BLOCKE_10_sprt1")</f>
        <v>ISLE_SESS0162_BLOCKE_10_sprt1</v>
      </c>
      <c r="B922" s="1" t="s">
        <v>72</v>
      </c>
      <c r="C922" s="5">
        <v>0.0</v>
      </c>
      <c r="D922" s="5">
        <v>0.0</v>
      </c>
      <c r="E922" s="5">
        <v>1.0</v>
      </c>
      <c r="F922" s="5">
        <v>0.0</v>
      </c>
      <c r="G922" s="5">
        <v>0.0</v>
      </c>
      <c r="H922" s="5">
        <v>0.0</v>
      </c>
      <c r="I922" s="5">
        <v>0.0</v>
      </c>
      <c r="J922" s="5"/>
      <c r="K922" s="5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ht="12.75" customHeight="1">
      <c r="A923" s="2" t="str">
        <f>HYPERLINK("https://drive.google.com/file/d/1cAaA-8d-sKXPo99mcKKaFq1w-UlI1Iho/view", "ISLE_SESS0162_BLOCKE_11_sprt1")</f>
        <v>ISLE_SESS0162_BLOCKE_11_sprt1</v>
      </c>
      <c r="B923" s="1" t="s">
        <v>134</v>
      </c>
      <c r="C923" s="5">
        <v>0.0</v>
      </c>
      <c r="D923" s="5">
        <v>0.0</v>
      </c>
      <c r="E923" s="5">
        <v>1.0</v>
      </c>
      <c r="F923" s="5">
        <v>0.0</v>
      </c>
      <c r="G923" s="5">
        <v>0.0</v>
      </c>
      <c r="H923" s="5">
        <v>0.0</v>
      </c>
      <c r="I923" s="5">
        <v>1.0</v>
      </c>
      <c r="J923" s="5">
        <v>0.0</v>
      </c>
      <c r="K923" s="5">
        <v>0.0</v>
      </c>
      <c r="L923" s="5"/>
      <c r="M923" s="5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ht="12.75" customHeight="1">
      <c r="A924" s="2" t="str">
        <f>HYPERLINK("https://drive.google.com/file/d/1u_P4SwP5mRkJGEq8ZIrFkBVdkIeFZZ4v/view", "ISLE_SESS0162_BLOCKE_12_sprt1")</f>
        <v>ISLE_SESS0162_BLOCKE_12_sprt1</v>
      </c>
      <c r="B924" s="1" t="s">
        <v>73</v>
      </c>
      <c r="C924" s="5">
        <v>0.0</v>
      </c>
      <c r="D924" s="5">
        <v>1.0</v>
      </c>
      <c r="E924" s="5">
        <v>0.0</v>
      </c>
      <c r="F924" s="5">
        <v>0.0</v>
      </c>
      <c r="G924" s="5">
        <v>0.0</v>
      </c>
      <c r="H924" s="5">
        <v>0.0</v>
      </c>
      <c r="I924" s="5">
        <v>0.0</v>
      </c>
      <c r="J924" s="5">
        <v>0.0</v>
      </c>
      <c r="K924" s="5">
        <v>0.0</v>
      </c>
      <c r="L924" s="5"/>
      <c r="M924" s="5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ht="12.75" customHeight="1">
      <c r="A925" s="2" t="str">
        <f>HYPERLINK("https://drive.google.com/file/d/12J-xOwpe36C1MWqBY-9UJkNGpWsOGvTy/view", "ISLE_SESS0162_BLOCKE_13_sprt1")</f>
        <v>ISLE_SESS0162_BLOCKE_13_sprt1</v>
      </c>
      <c r="B925" s="1" t="s">
        <v>74</v>
      </c>
      <c r="C925" s="5">
        <v>0.0</v>
      </c>
      <c r="D925" s="5">
        <v>1.0</v>
      </c>
      <c r="E925" s="5">
        <v>0.0</v>
      </c>
      <c r="F925" s="5">
        <v>0.0</v>
      </c>
      <c r="G925" s="5">
        <v>0.0</v>
      </c>
      <c r="H925" s="5">
        <v>0.0</v>
      </c>
      <c r="I925" s="5">
        <v>0.0</v>
      </c>
      <c r="J925" s="5">
        <v>0.0</v>
      </c>
      <c r="K925" s="5">
        <v>0.0</v>
      </c>
      <c r="L925" s="5">
        <v>0.0</v>
      </c>
      <c r="M925" s="5"/>
      <c r="N925" s="5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ht="12.75" customHeight="1">
      <c r="A926" s="2" t="str">
        <f>HYPERLINK("https://drive.google.com/file/d/1ul-RyyDeN8aCGckAOLN2ytgvUp0HF51V/view", "ISLE_SESS0162_BLOCKE_14_sprt1")</f>
        <v>ISLE_SESS0162_BLOCKE_14_sprt1</v>
      </c>
      <c r="B926" s="1" t="s">
        <v>166</v>
      </c>
      <c r="C926" s="5">
        <v>0.0</v>
      </c>
      <c r="D926" s="5">
        <v>0.0</v>
      </c>
      <c r="E926" s="5">
        <v>0.0</v>
      </c>
      <c r="F926" s="5">
        <v>0.0</v>
      </c>
      <c r="G926" s="5">
        <v>0.0</v>
      </c>
      <c r="H926" s="5">
        <v>0.0</v>
      </c>
      <c r="I926" s="5">
        <v>1.0</v>
      </c>
      <c r="J926" s="5">
        <v>0.0</v>
      </c>
      <c r="K926" s="5">
        <v>1.0</v>
      </c>
      <c r="L926" s="5">
        <v>0.0</v>
      </c>
      <c r="M926" s="5">
        <v>0.0</v>
      </c>
      <c r="N926" s="5"/>
      <c r="O926" s="5"/>
      <c r="P926" s="3"/>
      <c r="Q926" s="3"/>
      <c r="R926" s="3"/>
      <c r="S926" s="3"/>
      <c r="T926" s="3"/>
      <c r="U926" s="3"/>
      <c r="V926" s="3"/>
      <c r="W926" s="3"/>
      <c r="X926" s="3"/>
    </row>
    <row r="927" ht="12.75" customHeight="1">
      <c r="A927" s="2" t="str">
        <f>HYPERLINK("https://drive.google.com/file/d/1ZvEBhfNnQq8NvUuMtQ_d8YPD9JsoObWg/view", "ISLE_SESS0162_BLOCKE_15_sprt1")</f>
        <v>ISLE_SESS0162_BLOCKE_15_sprt1</v>
      </c>
      <c r="B927" s="1" t="s">
        <v>190</v>
      </c>
      <c r="C927" s="5">
        <v>0.0</v>
      </c>
      <c r="D927" s="5">
        <v>0.0</v>
      </c>
      <c r="E927" s="5">
        <v>1.0</v>
      </c>
      <c r="F927" s="5">
        <v>0.0</v>
      </c>
      <c r="G927" s="5">
        <v>0.0</v>
      </c>
      <c r="H927" s="5">
        <v>0.0</v>
      </c>
      <c r="I927" s="5">
        <v>0.0</v>
      </c>
      <c r="J927" s="5">
        <v>0.0</v>
      </c>
      <c r="K927" s="5"/>
      <c r="L927" s="5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ht="12.75" customHeight="1">
      <c r="A928" s="2" t="str">
        <f>HYPERLINK("https://drive.google.com/file/d/1kImmKWHwHx9ewsySZdR4Ha-dBYgTDXKd/view", "ISLE_SESS0162_BLOCKE_17_sprt1")</f>
        <v>ISLE_SESS0162_BLOCKE_17_sprt1</v>
      </c>
      <c r="B928" s="1" t="s">
        <v>135</v>
      </c>
      <c r="C928" s="5">
        <v>0.0</v>
      </c>
      <c r="D928" s="5">
        <v>0.0</v>
      </c>
      <c r="E928" s="5">
        <v>0.0</v>
      </c>
      <c r="F928" s="5">
        <v>0.0</v>
      </c>
      <c r="G928" s="5">
        <v>1.0</v>
      </c>
      <c r="H928" s="5">
        <v>0.0</v>
      </c>
      <c r="I928" s="5">
        <v>0.0</v>
      </c>
      <c r="J928" s="5">
        <v>0.0</v>
      </c>
      <c r="K928" s="5"/>
      <c r="L928" s="5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ht="12.75" customHeight="1">
      <c r="A929" s="2" t="str">
        <f>HYPERLINK("https://drive.google.com/file/d/1MjEp77Euop834XaCECBQvFS19uAPv6mW/view", "ISLE_SESS0162_BLOCKE_18_sprt1")</f>
        <v>ISLE_SESS0162_BLOCKE_18_sprt1</v>
      </c>
      <c r="B929" s="1" t="s">
        <v>136</v>
      </c>
      <c r="C929" s="5">
        <v>0.0</v>
      </c>
      <c r="D929" s="5">
        <v>0.0</v>
      </c>
      <c r="E929" s="5">
        <v>0.0</v>
      </c>
      <c r="F929" s="5">
        <v>1.0</v>
      </c>
      <c r="G929" s="5">
        <v>0.0</v>
      </c>
      <c r="H929" s="5">
        <v>0.0</v>
      </c>
      <c r="I929" s="5">
        <v>0.0</v>
      </c>
      <c r="J929" s="5">
        <v>0.0</v>
      </c>
      <c r="K929" s="5"/>
      <c r="L929" s="5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ht="12.75" customHeight="1">
      <c r="A930" s="2" t="str">
        <f>HYPERLINK("https://drive.google.com/file/d/1TvlqGTe3ZpMeLMJ9jtjqpfCnGVkrcdvg/view", "ISLE_SESS0162_BLOCKE_19_sprt1")</f>
        <v>ISLE_SESS0162_BLOCKE_19_sprt1</v>
      </c>
      <c r="B930" s="1" t="s">
        <v>77</v>
      </c>
      <c r="C930" s="5">
        <v>0.0</v>
      </c>
      <c r="D930" s="5">
        <v>0.0</v>
      </c>
      <c r="E930" s="5">
        <v>1.0</v>
      </c>
      <c r="F930" s="5">
        <v>0.0</v>
      </c>
      <c r="G930" s="5">
        <v>0.0</v>
      </c>
      <c r="H930" s="5">
        <v>0.0</v>
      </c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ht="12.75" customHeight="1">
      <c r="A931" s="2" t="str">
        <f>HYPERLINK("https://drive.google.com/file/d/1rA8QRH0rWYk-JAMCSPLU5QsQASLZ1Zng/view", "ISLE_SESS0162_BLOCKE_21_sprt1")</f>
        <v>ISLE_SESS0162_BLOCKE_21_sprt1</v>
      </c>
      <c r="B931" s="1" t="s">
        <v>79</v>
      </c>
      <c r="C931" s="5">
        <v>0.0</v>
      </c>
      <c r="D931" s="5">
        <v>0.0</v>
      </c>
      <c r="E931" s="5">
        <v>1.0</v>
      </c>
      <c r="F931" s="5">
        <v>0.0</v>
      </c>
      <c r="G931" s="5">
        <v>1.0</v>
      </c>
      <c r="H931" s="5">
        <v>0.0</v>
      </c>
      <c r="I931" s="5">
        <v>0.0</v>
      </c>
      <c r="J931" s="5"/>
      <c r="K931" s="5"/>
      <c r="L931" s="5"/>
      <c r="M931" s="5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ht="12.75" customHeight="1">
      <c r="A932" s="2" t="str">
        <f>HYPERLINK("https://drive.google.com/file/d/1Az44Xf-uBVT4Y6YYGdjVvVklzS3biTIb/view", "ISLE_SESS0162_BLOCKE_22_sprt1")</f>
        <v>ISLE_SESS0162_BLOCKE_22_sprt1</v>
      </c>
      <c r="B932" s="1" t="s">
        <v>137</v>
      </c>
      <c r="C932" s="5">
        <v>0.0</v>
      </c>
      <c r="D932" s="5">
        <v>0.0</v>
      </c>
      <c r="E932" s="5">
        <v>1.0</v>
      </c>
      <c r="F932" s="5">
        <v>1.0</v>
      </c>
      <c r="G932" s="5">
        <v>0.0</v>
      </c>
      <c r="H932" s="5"/>
      <c r="I932" s="5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ht="12.75" customHeight="1">
      <c r="A933" s="2" t="str">
        <f>HYPERLINK("https://drive.google.com/file/d/12IKQW7fW6D2wf1I7GIOM3oHycR81CFpS/view", "ISLE_SESS0162_BLOCKE_23_sprt1")</f>
        <v>ISLE_SESS0162_BLOCKE_23_sprt1</v>
      </c>
      <c r="B933" s="1" t="s">
        <v>80</v>
      </c>
      <c r="C933" s="5">
        <v>0.0</v>
      </c>
      <c r="D933" s="5">
        <v>0.0</v>
      </c>
      <c r="E933" s="5">
        <v>1.0</v>
      </c>
      <c r="F933" s="5">
        <v>0.0</v>
      </c>
      <c r="G933" s="5">
        <v>1.0</v>
      </c>
      <c r="H933" s="5">
        <v>0.0</v>
      </c>
      <c r="I933" s="5"/>
      <c r="J933" s="5"/>
      <c r="K933" s="5"/>
      <c r="L933" s="5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ht="12.75" customHeight="1">
      <c r="A934" s="2" t="str">
        <f>HYPERLINK("https://drive.google.com/file/d/1KIHjQBlrS5PDL9xhap8zB7qYkfGUTdJT/view", "ISLE_SESS0162_BLOCKE_26_sprt1")</f>
        <v>ISLE_SESS0162_BLOCKE_26_sprt1</v>
      </c>
      <c r="B934" s="1" t="s">
        <v>83</v>
      </c>
      <c r="C934" s="5">
        <v>0.0</v>
      </c>
      <c r="D934" s="5">
        <v>0.0</v>
      </c>
      <c r="E934" s="5">
        <v>0.0</v>
      </c>
      <c r="F934" s="5">
        <v>0.0</v>
      </c>
      <c r="G934" s="5">
        <v>0.0</v>
      </c>
      <c r="H934" s="5">
        <v>1.0</v>
      </c>
      <c r="I934" s="5">
        <v>0.0</v>
      </c>
      <c r="J934" s="5">
        <v>0.0</v>
      </c>
      <c r="K934" s="5">
        <v>0.0</v>
      </c>
      <c r="L934" s="5"/>
      <c r="M934" s="5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ht="12.75" customHeight="1">
      <c r="A935" s="2" t="str">
        <f>HYPERLINK("https://drive.google.com/file/d/11F29aBy6f2QhDiaDfP6g7IB5tSi-yg1D/view", "ISLE_SESS0162_BLOCKE_29_sprt1")</f>
        <v>ISLE_SESS0162_BLOCKE_29_sprt1</v>
      </c>
      <c r="B935" s="1" t="s">
        <v>86</v>
      </c>
      <c r="C935" s="5">
        <v>0.0</v>
      </c>
      <c r="D935" s="5">
        <v>0.0</v>
      </c>
      <c r="E935" s="5">
        <v>1.0</v>
      </c>
      <c r="F935" s="5"/>
      <c r="G935" s="5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ht="12.75" customHeight="1">
      <c r="A936" s="2" t="str">
        <f>HYPERLINK("https://drive.google.com/file/d/1E_rszzqCMQAZ93GExGEdC9GsHKKGzv1b/view", "ISLE_SESS0162_BLOCKE_31_sprt1")</f>
        <v>ISLE_SESS0162_BLOCKE_31_sprt1</v>
      </c>
      <c r="B936" s="1" t="s">
        <v>88</v>
      </c>
      <c r="C936" s="5">
        <v>0.0</v>
      </c>
      <c r="D936" s="5">
        <v>1.0</v>
      </c>
      <c r="E936" s="5">
        <v>0.0</v>
      </c>
      <c r="F936" s="5">
        <v>1.0</v>
      </c>
      <c r="G936" s="5">
        <v>0.0</v>
      </c>
      <c r="H936" s="5">
        <v>0.0</v>
      </c>
      <c r="I936" s="5"/>
      <c r="J936" s="5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ht="12.75" customHeight="1">
      <c r="A937" s="2" t="str">
        <f>HYPERLINK("https://drive.google.com/file/d/1-agPPYKrgobqHHWxTUa-_P5cxf6t89ve/view", "ISLE_SESS0162_BLOCKE_32_sprt1")</f>
        <v>ISLE_SESS0162_BLOCKE_32_sprt1</v>
      </c>
      <c r="B937" s="1" t="s">
        <v>138</v>
      </c>
      <c r="C937" s="5">
        <v>0.0</v>
      </c>
      <c r="D937" s="5">
        <v>0.0</v>
      </c>
      <c r="E937" s="5">
        <v>1.0</v>
      </c>
      <c r="F937" s="5">
        <v>0.0</v>
      </c>
      <c r="G937" s="5">
        <v>0.0</v>
      </c>
      <c r="H937" s="5">
        <v>0.0</v>
      </c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ht="12.75" customHeight="1">
      <c r="A938" s="2" t="str">
        <f>HYPERLINK("https://drive.google.com/file/d/1SjQLVBIEpXe89H9iQy0KAHvEUl0STCgh/view", "ISLE_SESS0162_BLOCKE_33_sprt1")</f>
        <v>ISLE_SESS0162_BLOCKE_33_sprt1</v>
      </c>
      <c r="B938" s="1" t="s">
        <v>89</v>
      </c>
      <c r="C938" s="5">
        <v>0.0</v>
      </c>
      <c r="D938" s="5">
        <v>1.0</v>
      </c>
      <c r="E938" s="5">
        <v>0.0</v>
      </c>
      <c r="F938" s="5">
        <v>1.0</v>
      </c>
      <c r="G938" s="5">
        <v>0.0</v>
      </c>
      <c r="H938" s="5">
        <v>0.0</v>
      </c>
      <c r="I938" s="5">
        <v>0.0</v>
      </c>
      <c r="J938" s="5">
        <v>0.0</v>
      </c>
      <c r="K938" s="5">
        <v>0.0</v>
      </c>
      <c r="L938" s="5"/>
      <c r="M938" s="5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ht="12.75" customHeight="1">
      <c r="A939" s="2" t="str">
        <f>HYPERLINK("https://drive.google.com/file/d/1R6ZFaKcqI5QtWOofCnP0i_9dA1uJEaaM/view", "ISLE_SESS0162_BLOCKE_34_sprt1")</f>
        <v>ISLE_SESS0162_BLOCKE_34_sprt1</v>
      </c>
      <c r="B939" s="1" t="s">
        <v>90</v>
      </c>
      <c r="C939" s="5">
        <v>0.0</v>
      </c>
      <c r="D939" s="5">
        <v>1.0</v>
      </c>
      <c r="E939" s="5">
        <v>0.0</v>
      </c>
      <c r="F939" s="5">
        <v>0.0</v>
      </c>
      <c r="G939" s="5">
        <v>0.0</v>
      </c>
      <c r="H939" s="5">
        <v>0.0</v>
      </c>
      <c r="I939" s="5">
        <v>1.0</v>
      </c>
      <c r="J939" s="5"/>
      <c r="K939" s="5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ht="12.75" customHeight="1">
      <c r="A940" s="2" t="str">
        <f>HYPERLINK("https://drive.google.com/file/d/1O2RU5IcDl5qb4r8Pukos0vJEAShQviHU/view", "ISLE_SESS0162_BLOCKE_35_sprt1")</f>
        <v>ISLE_SESS0162_BLOCKE_35_sprt1</v>
      </c>
      <c r="B940" s="1" t="s">
        <v>91</v>
      </c>
      <c r="C940" s="5">
        <v>0.0</v>
      </c>
      <c r="D940" s="5">
        <v>1.0</v>
      </c>
      <c r="E940" s="5">
        <v>0.0</v>
      </c>
      <c r="F940" s="5">
        <v>1.0</v>
      </c>
      <c r="G940" s="5">
        <v>0.0</v>
      </c>
      <c r="H940" s="5">
        <v>0.0</v>
      </c>
      <c r="I940" s="5">
        <v>0.0</v>
      </c>
      <c r="J940" s="5">
        <v>0.0</v>
      </c>
      <c r="K940" s="5"/>
      <c r="L940" s="5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ht="12.75" customHeight="1">
      <c r="A941" s="2" t="str">
        <f>HYPERLINK("https://drive.google.com/file/d/1e07l7vEDSh2hwFfq12in0oBPG962zldl/view", "ISLE_SESS0162_BLOCKE_36_sprt1")</f>
        <v>ISLE_SESS0162_BLOCKE_36_sprt1</v>
      </c>
      <c r="B941" s="1" t="s">
        <v>212</v>
      </c>
      <c r="C941" s="5">
        <v>0.0</v>
      </c>
      <c r="D941" s="5">
        <v>0.0</v>
      </c>
      <c r="E941" s="5">
        <v>0.0</v>
      </c>
      <c r="F941" s="5">
        <v>1.0</v>
      </c>
      <c r="G941" s="5">
        <v>0.0</v>
      </c>
      <c r="H941" s="5">
        <v>0.0</v>
      </c>
      <c r="I941" s="5">
        <v>1.0</v>
      </c>
      <c r="J941" s="5">
        <v>0.0</v>
      </c>
      <c r="K941" s="5"/>
      <c r="L941" s="5"/>
      <c r="M941" s="5"/>
      <c r="N941" s="5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ht="12.75" customHeight="1">
      <c r="A942" s="2" t="str">
        <f>HYPERLINK("https://drive.google.com/file/d/14Mg7jUi7mZ0-5oEm-epu502-phRT9N0N/view", "ISLE_SESS0162_BLOCKE_38_sprt1")</f>
        <v>ISLE_SESS0162_BLOCKE_38_sprt1</v>
      </c>
      <c r="B942" s="1" t="s">
        <v>192</v>
      </c>
      <c r="C942" s="5">
        <v>0.0</v>
      </c>
      <c r="D942" s="5">
        <v>1.0</v>
      </c>
      <c r="E942" s="5">
        <v>0.0</v>
      </c>
      <c r="F942" s="5">
        <v>0.0</v>
      </c>
      <c r="G942" s="5">
        <v>0.0</v>
      </c>
      <c r="H942" s="5">
        <v>0.0</v>
      </c>
      <c r="I942" s="5">
        <v>0.0</v>
      </c>
      <c r="J942" s="5"/>
      <c r="K942" s="5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ht="12.75" customHeight="1">
      <c r="A943" s="2" t="str">
        <f>HYPERLINK("https://drive.google.com/file/d/11dEBNVFhKUPjQKOW0GR_RgKdpydheXA3/view", "ISLE_SESS0162_BLOCKE_39_sprt1")</f>
        <v>ISLE_SESS0162_BLOCKE_39_sprt1</v>
      </c>
      <c r="B943" s="1" t="s">
        <v>93</v>
      </c>
      <c r="C943" s="5">
        <v>0.0</v>
      </c>
      <c r="D943" s="5">
        <v>1.0</v>
      </c>
      <c r="E943" s="5">
        <v>0.0</v>
      </c>
      <c r="F943" s="5">
        <v>0.0</v>
      </c>
      <c r="G943" s="5">
        <v>0.0</v>
      </c>
      <c r="H943" s="5">
        <v>1.0</v>
      </c>
      <c r="I943" s="5"/>
      <c r="J943" s="5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ht="12.75" customHeight="1">
      <c r="A944" s="2" t="str">
        <f>HYPERLINK("https://drive.google.com/file/d/1kufn7Nb9Ng17e4I4IAVtiSSZDEOIZMDG/view", "ISLE_SESS0162_BLOCKE_40_sprt1")</f>
        <v>ISLE_SESS0162_BLOCKE_40_sprt1</v>
      </c>
      <c r="B944" s="1" t="s">
        <v>139</v>
      </c>
      <c r="C944" s="5">
        <v>0.0</v>
      </c>
      <c r="D944" s="5">
        <v>0.0</v>
      </c>
      <c r="E944" s="5">
        <v>0.0</v>
      </c>
      <c r="F944" s="5">
        <v>0.0</v>
      </c>
      <c r="G944" s="5">
        <v>0.0</v>
      </c>
      <c r="H944" s="5">
        <v>0.0</v>
      </c>
      <c r="I944" s="5">
        <v>1.0</v>
      </c>
      <c r="J944" s="5">
        <v>1.0</v>
      </c>
      <c r="K944" s="5"/>
      <c r="L944" s="5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ht="12.75" customHeight="1">
      <c r="A945" s="2" t="str">
        <f>HYPERLINK("https://drive.google.com/file/d/11aibcHm6BJoFkJjMJsuYmGAUb-3Oxzsl/view", "ISLE_SESS0162_BLOCKE_41_sprt1")</f>
        <v>ISLE_SESS0162_BLOCKE_41_sprt1</v>
      </c>
      <c r="B945" s="1" t="s">
        <v>94</v>
      </c>
      <c r="C945" s="5">
        <v>0.0</v>
      </c>
      <c r="D945" s="5">
        <v>0.0</v>
      </c>
      <c r="E945" s="5">
        <v>0.0</v>
      </c>
      <c r="F945" s="5">
        <v>0.0</v>
      </c>
      <c r="G945" s="5">
        <v>1.0</v>
      </c>
      <c r="H945" s="5">
        <v>0.0</v>
      </c>
      <c r="I945" s="5">
        <v>0.0</v>
      </c>
      <c r="J945" s="5">
        <v>0.0</v>
      </c>
      <c r="K945" s="5"/>
      <c r="L945" s="5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ht="12.75" customHeight="1">
      <c r="A946" s="2" t="str">
        <f>HYPERLINK("https://drive.google.com/file/d/1mBRYEmqJx3Fg4IblpD9SbivotAo_4-Fx/view", "ISLE_SESS0162_BLOCKE_44_sprt1")</f>
        <v>ISLE_SESS0162_BLOCKE_44_sprt1</v>
      </c>
      <c r="B946" s="1" t="s">
        <v>96</v>
      </c>
      <c r="C946" s="5">
        <v>0.0</v>
      </c>
      <c r="D946" s="5">
        <v>0.0</v>
      </c>
      <c r="E946" s="5">
        <v>1.0</v>
      </c>
      <c r="F946" s="5">
        <v>0.0</v>
      </c>
      <c r="G946" s="5">
        <v>0.0</v>
      </c>
      <c r="H946" s="5">
        <v>0.0</v>
      </c>
      <c r="I946" s="5">
        <v>0.0</v>
      </c>
      <c r="J946" s="5"/>
      <c r="K946" s="5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ht="12.75" customHeight="1">
      <c r="A947" s="2" t="str">
        <f>HYPERLINK("https://drive.google.com/file/d/1WJJFj8hMR8DRLRY3a87zHnZET9lpFplG/view", "ISLE_SESS0162_BLOCKE_46_sprt1")</f>
        <v>ISLE_SESS0162_BLOCKE_46_sprt1</v>
      </c>
      <c r="B947" s="1" t="s">
        <v>193</v>
      </c>
      <c r="C947" s="5">
        <v>0.0</v>
      </c>
      <c r="D947" s="5">
        <v>0.0</v>
      </c>
      <c r="E947" s="5">
        <v>0.0</v>
      </c>
      <c r="F947" s="5">
        <v>1.0</v>
      </c>
      <c r="G947" s="5">
        <v>0.0</v>
      </c>
      <c r="H947" s="5">
        <v>1.0</v>
      </c>
      <c r="I947" s="5">
        <v>0.0</v>
      </c>
      <c r="J947" s="5">
        <v>0.0</v>
      </c>
      <c r="K947" s="5">
        <v>0.0</v>
      </c>
      <c r="L947" s="5">
        <v>0.0</v>
      </c>
      <c r="M947" s="5">
        <v>0.0</v>
      </c>
      <c r="N947" s="5"/>
      <c r="O947" s="5"/>
      <c r="P947" s="3"/>
      <c r="Q947" s="3"/>
      <c r="R947" s="3"/>
      <c r="S947" s="3"/>
      <c r="T947" s="3"/>
      <c r="U947" s="3"/>
      <c r="V947" s="3"/>
      <c r="W947" s="3"/>
      <c r="X947" s="3"/>
    </row>
    <row r="948" ht="12.75" customHeight="1">
      <c r="A948" s="2" t="str">
        <f>HYPERLINK("https://drive.google.com/file/d/1U6weabDvtNGhx7lmCf7kWuxN2DtBgpSq/view", "ISLE_SESS0162_BLOCKE_47_sprt1")</f>
        <v>ISLE_SESS0162_BLOCKE_47_sprt1</v>
      </c>
      <c r="B948" s="1" t="s">
        <v>98</v>
      </c>
      <c r="C948" s="5">
        <v>1.0</v>
      </c>
      <c r="D948" s="5">
        <v>0.0</v>
      </c>
      <c r="E948" s="5">
        <v>0.0</v>
      </c>
      <c r="F948" s="5">
        <v>1.0</v>
      </c>
      <c r="G948" s="5">
        <v>0.0</v>
      </c>
      <c r="H948" s="5">
        <v>0.0</v>
      </c>
      <c r="I948" s="5">
        <v>0.0</v>
      </c>
      <c r="J948" s="5">
        <v>0.0</v>
      </c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ht="12.75" customHeight="1">
      <c r="A949" s="2" t="str">
        <f>HYPERLINK("https://drive.google.com/file/d/1QwUKgWWYFtXzFiKBKF6yaBQH_7K7XR92/view", "ISLE_SESS0162_BLOCKE_50_sprt1")</f>
        <v>ISLE_SESS0162_BLOCKE_50_sprt1</v>
      </c>
      <c r="B949" s="1" t="s">
        <v>101</v>
      </c>
      <c r="C949" s="5">
        <v>1.0</v>
      </c>
      <c r="D949" s="5">
        <v>0.0</v>
      </c>
      <c r="E949" s="5">
        <v>1.0</v>
      </c>
      <c r="F949" s="5">
        <v>0.0</v>
      </c>
      <c r="G949" s="5">
        <v>0.0</v>
      </c>
      <c r="H949" s="5"/>
      <c r="I949" s="5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ht="12.75" customHeight="1">
      <c r="A950" s="2" t="str">
        <f>HYPERLINK("https://drive.google.com/file/d/1cwtJ2STS1Yrp_ODsaSPBSklK0PEyZcqH/view", "ISLE_SESS0162_BLOCKE_52_sprt1")</f>
        <v>ISLE_SESS0162_BLOCKE_52_sprt1</v>
      </c>
      <c r="B950" s="1" t="s">
        <v>103</v>
      </c>
      <c r="C950" s="5">
        <v>0.0</v>
      </c>
      <c r="D950" s="5">
        <v>1.0</v>
      </c>
      <c r="E950" s="5">
        <v>0.0</v>
      </c>
      <c r="F950" s="5">
        <v>0.0</v>
      </c>
      <c r="G950" s="5">
        <v>0.0</v>
      </c>
      <c r="H950" s="5"/>
      <c r="I950" s="5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ht="12.75" customHeight="1">
      <c r="A951" s="2" t="str">
        <f>HYPERLINK("https://drive.google.com/file/d/13ueZ07O69FPdzz3mqOjEXTR5hEqmWu2E/view", "ISLE_SESS0162_BLOCKE_53_sprt1")</f>
        <v>ISLE_SESS0162_BLOCKE_53_sprt1</v>
      </c>
      <c r="B951" s="1" t="s">
        <v>141</v>
      </c>
      <c r="C951" s="5">
        <v>0.0</v>
      </c>
      <c r="D951" s="5">
        <v>0.0</v>
      </c>
      <c r="E951" s="5">
        <v>0.0</v>
      </c>
      <c r="F951" s="5">
        <v>0.0</v>
      </c>
      <c r="G951" s="5">
        <v>1.0</v>
      </c>
      <c r="H951" s="5">
        <v>0.0</v>
      </c>
      <c r="I951" s="5">
        <v>0.0</v>
      </c>
      <c r="J951" s="5">
        <v>0.0</v>
      </c>
      <c r="K951" s="5">
        <v>0.0</v>
      </c>
      <c r="L951" s="5">
        <v>0.0</v>
      </c>
      <c r="M951" s="5">
        <v>1.0</v>
      </c>
      <c r="N951" s="5">
        <v>0.0</v>
      </c>
      <c r="O951" s="5">
        <v>0.0</v>
      </c>
      <c r="P951" s="5"/>
      <c r="Q951" s="5"/>
      <c r="R951" s="3"/>
      <c r="S951" s="3"/>
      <c r="T951" s="3"/>
      <c r="U951" s="3"/>
      <c r="V951" s="3"/>
      <c r="W951" s="3"/>
      <c r="X951" s="3"/>
    </row>
    <row r="952" ht="12.75" customHeight="1">
      <c r="A952" s="2" t="str">
        <f>HYPERLINK("https://drive.google.com/file/d/1VXjnZP63pIDechloC5zhfRx0YERSzGSB/view", "ISLE_SESS0162_BLOCKE_54_sprt1")</f>
        <v>ISLE_SESS0162_BLOCKE_54_sprt1</v>
      </c>
      <c r="B952" s="1" t="s">
        <v>142</v>
      </c>
      <c r="C952" s="5">
        <v>0.0</v>
      </c>
      <c r="D952" s="5">
        <v>1.0</v>
      </c>
      <c r="E952" s="5">
        <v>0.0</v>
      </c>
      <c r="F952" s="5">
        <v>0.0</v>
      </c>
      <c r="G952" s="5">
        <v>0.0</v>
      </c>
      <c r="H952" s="5">
        <v>0.0</v>
      </c>
      <c r="I952" s="5">
        <v>0.0</v>
      </c>
      <c r="J952" s="5">
        <v>0.0</v>
      </c>
      <c r="K952" s="5">
        <v>0.0</v>
      </c>
      <c r="L952" s="5"/>
      <c r="M952" s="5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ht="12.75" customHeight="1">
      <c r="A953" s="2" t="str">
        <f>HYPERLINK("https://drive.google.com/file/d/1BOgNHoAr3h67rxCMCdbfyMOEk9sY_qHu/view", "ISLE_SESS0162_BLOCKE_56_sprt1")</f>
        <v>ISLE_SESS0162_BLOCKE_56_sprt1</v>
      </c>
      <c r="B953" s="1" t="s">
        <v>104</v>
      </c>
      <c r="C953" s="5">
        <v>0.0</v>
      </c>
      <c r="D953" s="5">
        <v>0.0</v>
      </c>
      <c r="E953" s="5">
        <v>1.0</v>
      </c>
      <c r="F953" s="5">
        <v>0.0</v>
      </c>
      <c r="G953" s="5">
        <v>0.0</v>
      </c>
      <c r="H953" s="5">
        <v>1.0</v>
      </c>
      <c r="I953" s="5">
        <v>0.0</v>
      </c>
      <c r="J953" s="5"/>
      <c r="K953" s="5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ht="12.75" customHeight="1">
      <c r="A954" s="2" t="str">
        <f>HYPERLINK("https://drive.google.com/file/d/1Yte0_yJHQBfFkpu5hLupJY-i0Z7iI-Ln/view", "ISLE_SESS0162_BLOCKE_57_sprt1")</f>
        <v>ISLE_SESS0162_BLOCKE_57_sprt1</v>
      </c>
      <c r="B954" s="1" t="s">
        <v>105</v>
      </c>
      <c r="C954" s="5">
        <v>0.0</v>
      </c>
      <c r="D954" s="5">
        <v>1.0</v>
      </c>
      <c r="E954" s="5">
        <v>0.0</v>
      </c>
      <c r="F954" s="5">
        <v>0.0</v>
      </c>
      <c r="G954" s="5"/>
      <c r="H954" s="5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ht="12.75" customHeight="1">
      <c r="A955" s="2" t="str">
        <f>HYPERLINK("https://drive.google.com/file/d/1blA4Z92QX4g8qy594lUio11Ldn41XxIu/view", "ISLE_SESS0162_BLOCKE_58_sprt1")</f>
        <v>ISLE_SESS0162_BLOCKE_58_sprt1</v>
      </c>
      <c r="B955" s="1" t="s">
        <v>143</v>
      </c>
      <c r="C955" s="5">
        <v>0.0</v>
      </c>
      <c r="D955" s="5">
        <v>1.0</v>
      </c>
      <c r="E955" s="5">
        <v>0.0</v>
      </c>
      <c r="F955" s="5">
        <v>0.0</v>
      </c>
      <c r="G955" s="5">
        <v>0.0</v>
      </c>
      <c r="H955" s="5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ht="12.75" customHeight="1">
      <c r="A956" s="2" t="str">
        <f>HYPERLINK("https://drive.google.com/file/d/1WmsrcKvPha0ipsyAjgIBJ2DWEqONP1dK/view", "ISLE_SESS0162_BLOCKE_59_sprt1")</f>
        <v>ISLE_SESS0162_BLOCKE_59_sprt1</v>
      </c>
      <c r="B956" s="1" t="s">
        <v>106</v>
      </c>
      <c r="C956" s="5">
        <v>1.0</v>
      </c>
      <c r="D956" s="5">
        <v>0.0</v>
      </c>
      <c r="E956" s="5">
        <v>0.0</v>
      </c>
      <c r="F956" s="5">
        <v>0.0</v>
      </c>
      <c r="G956" s="5">
        <v>1.0</v>
      </c>
      <c r="H956" s="5">
        <v>0.0</v>
      </c>
      <c r="I956" s="5">
        <v>0.0</v>
      </c>
      <c r="J956" s="5">
        <v>0.0</v>
      </c>
      <c r="K956" s="5"/>
      <c r="L956" s="5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ht="12.75" customHeight="1">
      <c r="A957" s="2" t="str">
        <f>HYPERLINK("https://drive.google.com/file/d/1ChxSkksvcq7Y4jFY9M9EMVLz-_89zLIx/view", "ISLE_SESS0162_BLOCKE_62_sprt1")</f>
        <v>ISLE_SESS0162_BLOCKE_62_sprt1</v>
      </c>
      <c r="B957" s="1" t="s">
        <v>108</v>
      </c>
      <c r="C957" s="5">
        <v>0.0</v>
      </c>
      <c r="D957" s="5">
        <v>1.0</v>
      </c>
      <c r="E957" s="5">
        <v>0.0</v>
      </c>
      <c r="F957" s="5">
        <v>1.0</v>
      </c>
      <c r="G957" s="5">
        <v>0.0</v>
      </c>
      <c r="H957" s="5">
        <v>0.0</v>
      </c>
      <c r="I957" s="5">
        <v>0.0</v>
      </c>
      <c r="J957" s="5"/>
      <c r="K957" s="5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ht="12.75" customHeight="1">
      <c r="A958" s="2" t="str">
        <f>HYPERLINK("https://drive.google.com/file/d/1CXz9BqVTJ1vwurXi2ZCaQdY3b7kn4n-o/view", "ISLE_SESS0162_BLOCKE_63_sprt1")</f>
        <v>ISLE_SESS0162_BLOCKE_63_sprt1</v>
      </c>
      <c r="B958" s="1" t="s">
        <v>109</v>
      </c>
      <c r="C958" s="5">
        <v>0.0</v>
      </c>
      <c r="D958" s="5">
        <v>0.0</v>
      </c>
      <c r="E958" s="5">
        <v>0.0</v>
      </c>
      <c r="F958" s="5">
        <v>0.0</v>
      </c>
      <c r="G958" s="5">
        <v>1.0</v>
      </c>
      <c r="H958" s="5">
        <v>0.0</v>
      </c>
      <c r="I958" s="5">
        <v>0.0</v>
      </c>
      <c r="J958" s="5">
        <v>0.0</v>
      </c>
      <c r="K958" s="5"/>
      <c r="L958" s="5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ht="12.75" customHeight="1">
      <c r="A959" s="2" t="str">
        <f>HYPERLINK("https://drive.google.com/file/d/1PKOiBzgezq4bKa2cbLL5a1ut_ttyN6O1/view", "ISLE_SESS0162_BLOCKF_01_sprt1")</f>
        <v>ISLE_SESS0162_BLOCKF_01_sprt1</v>
      </c>
      <c r="B959" s="1" t="s">
        <v>144</v>
      </c>
      <c r="C959" s="5">
        <v>0.0</v>
      </c>
      <c r="D959" s="5">
        <v>0.0</v>
      </c>
      <c r="E959" s="5">
        <v>0.0</v>
      </c>
      <c r="F959" s="5">
        <v>1.0</v>
      </c>
      <c r="G959" s="5">
        <v>0.0</v>
      </c>
      <c r="H959" s="5">
        <v>0.0</v>
      </c>
      <c r="I959" s="5">
        <v>0.0</v>
      </c>
      <c r="J959" s="5">
        <v>0.0</v>
      </c>
      <c r="K959" s="5">
        <v>0.0</v>
      </c>
      <c r="L959" s="5">
        <v>0.0</v>
      </c>
      <c r="M959" s="5">
        <v>0.0</v>
      </c>
      <c r="N959" s="5">
        <v>0.0</v>
      </c>
      <c r="O959" s="5"/>
      <c r="P959" s="3"/>
      <c r="Q959" s="3"/>
      <c r="R959" s="3"/>
      <c r="S959" s="3"/>
      <c r="T959" s="3"/>
      <c r="U959" s="3"/>
      <c r="V959" s="3"/>
      <c r="W959" s="3"/>
      <c r="X959" s="3"/>
    </row>
    <row r="960" ht="12.75" customHeight="1">
      <c r="A960" s="2" t="str">
        <f>HYPERLINK("https://drive.google.com/file/d/1Pj_xFa1r9_uw1n0Fwx-5Ry8IdU25hMbv/view", "ISLE_SESS0162_BLOCKF_03_sprt1")</f>
        <v>ISLE_SESS0162_BLOCKF_03_sprt1</v>
      </c>
      <c r="B960" s="1" t="s">
        <v>145</v>
      </c>
      <c r="C960" s="5">
        <v>0.0</v>
      </c>
      <c r="D960" s="5">
        <v>0.0</v>
      </c>
      <c r="E960" s="5">
        <v>1.0</v>
      </c>
      <c r="F960" s="5">
        <v>0.0</v>
      </c>
      <c r="G960" s="5">
        <v>0.0</v>
      </c>
      <c r="H960" s="5">
        <v>0.0</v>
      </c>
      <c r="I960" s="5">
        <v>0.0</v>
      </c>
      <c r="J960" s="5">
        <v>0.0</v>
      </c>
      <c r="K960" s="5">
        <v>0.0</v>
      </c>
      <c r="L960" s="5">
        <v>1.0</v>
      </c>
      <c r="M960" s="5">
        <v>0.0</v>
      </c>
      <c r="N960" s="5"/>
      <c r="O960" s="5"/>
      <c r="P960" s="5"/>
      <c r="Q960" s="5"/>
      <c r="R960" s="3"/>
      <c r="S960" s="3"/>
      <c r="T960" s="3"/>
      <c r="U960" s="3"/>
      <c r="V960" s="3"/>
      <c r="W960" s="3"/>
      <c r="X960" s="3"/>
    </row>
    <row r="961" ht="12.75" customHeight="1">
      <c r="A961" s="2" t="str">
        <f>HYPERLINK("https://drive.google.com/file/d/1GRWkd8DE6RaRXWmOmAlWUQxD9f3Ndj7b/view", "ISLE_SESS0162_BLOCKF_04_sprt1")</f>
        <v>ISLE_SESS0162_BLOCKF_04_sprt1</v>
      </c>
      <c r="B961" s="1" t="s">
        <v>178</v>
      </c>
      <c r="C961" s="5">
        <v>0.0</v>
      </c>
      <c r="D961" s="5">
        <v>0.0</v>
      </c>
      <c r="E961" s="5">
        <v>0.0</v>
      </c>
      <c r="F961" s="5">
        <v>0.0</v>
      </c>
      <c r="G961" s="5">
        <v>0.0</v>
      </c>
      <c r="H961" s="5">
        <v>0.0</v>
      </c>
      <c r="I961" s="5">
        <v>0.0</v>
      </c>
      <c r="J961" s="5">
        <v>0.0</v>
      </c>
      <c r="K961" s="5">
        <v>0.0</v>
      </c>
      <c r="L961" s="5">
        <v>1.0</v>
      </c>
      <c r="M961" s="5">
        <v>0.0</v>
      </c>
      <c r="N961" s="5">
        <v>0.0</v>
      </c>
      <c r="O961" s="5">
        <v>0.0</v>
      </c>
      <c r="P961" s="5"/>
      <c r="Q961" s="5"/>
      <c r="R961" s="5"/>
      <c r="S961" s="5"/>
      <c r="T961" s="5"/>
      <c r="U961" s="3"/>
      <c r="V961" s="3"/>
      <c r="W961" s="3"/>
      <c r="X961" s="3"/>
    </row>
    <row r="962" ht="12.75" customHeight="1">
      <c r="A962" s="2" t="str">
        <f>HYPERLINK("https://drive.google.com/file/d/1Uma5n_P0uQJoQfmI6O3giOJKdK3edzF4/view", "ISLE_SESS0162_BLOCKF_05_sprt1")</f>
        <v>ISLE_SESS0162_BLOCKF_05_sprt1</v>
      </c>
      <c r="B962" s="1" t="s">
        <v>110</v>
      </c>
      <c r="C962" s="5">
        <v>0.0</v>
      </c>
      <c r="D962" s="5">
        <v>0.0</v>
      </c>
      <c r="E962" s="5">
        <v>0.0</v>
      </c>
      <c r="F962" s="5">
        <v>1.0</v>
      </c>
      <c r="G962" s="5">
        <v>0.0</v>
      </c>
      <c r="H962" s="5">
        <v>1.0</v>
      </c>
      <c r="I962" s="5">
        <v>0.0</v>
      </c>
      <c r="J962" s="5">
        <v>0.0</v>
      </c>
      <c r="K962" s="5">
        <v>0.0</v>
      </c>
      <c r="L962" s="5">
        <v>0.0</v>
      </c>
      <c r="M962" s="5">
        <v>0.0</v>
      </c>
      <c r="N962" s="5">
        <v>0.0</v>
      </c>
      <c r="O962" s="5">
        <v>0.0</v>
      </c>
      <c r="P962" s="5">
        <v>0.0</v>
      </c>
      <c r="Q962" s="5">
        <v>0.0</v>
      </c>
      <c r="R962" s="5">
        <v>0.0</v>
      </c>
      <c r="S962" s="5">
        <v>0.0</v>
      </c>
      <c r="T962" s="3"/>
      <c r="U962" s="3"/>
      <c r="V962" s="3"/>
      <c r="W962" s="3"/>
      <c r="X962" s="3"/>
    </row>
    <row r="963" ht="12.75" customHeight="1">
      <c r="A963" s="2" t="str">
        <f>HYPERLINK("https://drive.google.com/file/d/1kfU2xQc0I6XrXPJ24n5Et4lXLkPvBxQC/view", "ISLE_SESS0162_BLOCKF_08_sprt1")</f>
        <v>ISLE_SESS0162_BLOCKF_08_sprt1</v>
      </c>
      <c r="B963" s="1" t="s">
        <v>147</v>
      </c>
      <c r="C963" s="5">
        <v>0.0</v>
      </c>
      <c r="D963" s="5">
        <v>0.0</v>
      </c>
      <c r="E963" s="5">
        <v>0.0</v>
      </c>
      <c r="F963" s="5">
        <v>1.0</v>
      </c>
      <c r="G963" s="5">
        <v>0.0</v>
      </c>
      <c r="H963" s="5">
        <v>0.0</v>
      </c>
      <c r="I963" s="5">
        <v>0.0</v>
      </c>
      <c r="J963" s="5">
        <v>1.0</v>
      </c>
      <c r="K963" s="5">
        <v>0.0</v>
      </c>
      <c r="L963" s="5">
        <v>0.0</v>
      </c>
      <c r="M963" s="5">
        <v>0.0</v>
      </c>
      <c r="N963" s="5">
        <v>0.0</v>
      </c>
      <c r="O963" s="5">
        <v>0.0</v>
      </c>
      <c r="P963" s="5">
        <v>1.0</v>
      </c>
      <c r="Q963" s="5">
        <v>0.0</v>
      </c>
      <c r="R963" s="5">
        <v>1.0</v>
      </c>
      <c r="S963" s="5">
        <v>0.0</v>
      </c>
      <c r="T963" s="5">
        <v>0.0</v>
      </c>
      <c r="U963" s="5">
        <v>0.0</v>
      </c>
      <c r="V963" s="5">
        <v>0.0</v>
      </c>
      <c r="W963" s="5">
        <v>0.0</v>
      </c>
      <c r="X963" s="3"/>
    </row>
    <row r="964" ht="12.75" customHeight="1">
      <c r="A964" s="2" t="str">
        <f>HYPERLINK("https://drive.google.com/file/d/1R8tELEgknT-R3kqIN6820N0DHkE_gklR/view", "ISLE_SESS0162_BLOCKF_09_sprt1")</f>
        <v>ISLE_SESS0162_BLOCKF_09_sprt1</v>
      </c>
      <c r="B964" s="1" t="s">
        <v>113</v>
      </c>
      <c r="C964" s="5">
        <v>0.0</v>
      </c>
      <c r="D964" s="5">
        <v>0.0</v>
      </c>
      <c r="E964" s="5">
        <v>0.0</v>
      </c>
      <c r="F964" s="5">
        <v>1.0</v>
      </c>
      <c r="G964" s="5">
        <v>0.0</v>
      </c>
      <c r="H964" s="5">
        <v>0.0</v>
      </c>
      <c r="I964" s="5">
        <v>0.0</v>
      </c>
      <c r="J964" s="5">
        <v>1.0</v>
      </c>
      <c r="K964" s="5">
        <v>0.0</v>
      </c>
      <c r="L964" s="5">
        <v>0.0</v>
      </c>
      <c r="M964" s="5">
        <v>0.0</v>
      </c>
      <c r="N964" s="5">
        <v>0.0</v>
      </c>
      <c r="O964" s="5">
        <v>0.0</v>
      </c>
      <c r="P964" s="5">
        <v>1.0</v>
      </c>
      <c r="Q964" s="5">
        <v>0.0</v>
      </c>
      <c r="R964" s="5">
        <v>0.0</v>
      </c>
      <c r="S964" s="3">
        <v>0.0</v>
      </c>
      <c r="T964" s="3"/>
      <c r="U964" s="3"/>
      <c r="V964" s="3"/>
      <c r="W964" s="3"/>
      <c r="X964" s="3"/>
    </row>
    <row r="965" ht="12.75" customHeight="1">
      <c r="A965" s="2" t="str">
        <f>HYPERLINK("https://drive.google.com/file/d/175cwZbjwMfb8bN1Qmb33EiQBfwXsXqzX/view", "ISLE_SESS0162_BLOCKF_10_sprt1")</f>
        <v>ISLE_SESS0162_BLOCKF_10_sprt1</v>
      </c>
      <c r="B965" s="1" t="s">
        <v>199</v>
      </c>
      <c r="C965" s="5">
        <v>0.0</v>
      </c>
      <c r="D965" s="5">
        <v>0.0</v>
      </c>
      <c r="E965" s="5">
        <v>1.0</v>
      </c>
      <c r="F965" s="5">
        <v>0.0</v>
      </c>
      <c r="G965" s="5">
        <v>0.0</v>
      </c>
      <c r="H965" s="5">
        <v>1.0</v>
      </c>
      <c r="I965" s="5">
        <v>0.0</v>
      </c>
      <c r="J965" s="5">
        <v>1.0</v>
      </c>
      <c r="K965" s="5">
        <v>0.0</v>
      </c>
      <c r="L965" s="5">
        <v>0.0</v>
      </c>
      <c r="M965" s="5">
        <v>0.0</v>
      </c>
      <c r="N965" s="5">
        <v>0.0</v>
      </c>
      <c r="O965" s="5">
        <v>0.0</v>
      </c>
      <c r="P965" s="5">
        <v>0.0</v>
      </c>
      <c r="Q965" s="5"/>
      <c r="R965" s="5"/>
      <c r="S965" s="3"/>
      <c r="T965" s="3"/>
      <c r="U965" s="3"/>
      <c r="V965" s="3"/>
      <c r="W965" s="3"/>
      <c r="X965" s="3"/>
    </row>
    <row r="966" ht="12.75" customHeight="1">
      <c r="A966" s="2" t="str">
        <f>HYPERLINK("https://drive.google.com/file/d/1OSt174RoR5yAL-9H1Gx_YiAJNLLMLkbM/view", "ISLE_SESS0162_BLOCKG_01_sprt1")</f>
        <v>ISLE_SESS0162_BLOCKG_01_sprt1</v>
      </c>
      <c r="B966" s="1" t="s">
        <v>114</v>
      </c>
      <c r="C966" s="5">
        <v>0.0</v>
      </c>
      <c r="D966" s="5">
        <v>0.0</v>
      </c>
      <c r="E966" s="5">
        <v>0.0</v>
      </c>
      <c r="F966" s="5">
        <v>0.0</v>
      </c>
      <c r="G966" s="5">
        <v>0.0</v>
      </c>
      <c r="H966" s="5">
        <v>0.0</v>
      </c>
      <c r="I966" s="5">
        <v>1.0</v>
      </c>
      <c r="J966" s="5">
        <v>0.0</v>
      </c>
      <c r="K966" s="5">
        <v>0.0</v>
      </c>
      <c r="L966" s="5">
        <v>0.0</v>
      </c>
      <c r="M966" s="5">
        <v>0.0</v>
      </c>
      <c r="N966" s="5"/>
      <c r="O966" s="5"/>
      <c r="P966" s="3"/>
      <c r="Q966" s="3"/>
      <c r="R966" s="3"/>
      <c r="S966" s="3"/>
      <c r="T966" s="3"/>
      <c r="U966" s="3"/>
      <c r="V966" s="3"/>
      <c r="W966" s="3"/>
      <c r="X966" s="3"/>
    </row>
    <row r="967" ht="12.75" customHeight="1">
      <c r="A967" s="2" t="str">
        <f>HYPERLINK("https://drive.google.com/file/d/1USjsWcxnbzgf--HM4UFGf7UpSWMLStED/view", "ISLE_SESS0162_BLOCKG_02_sprt1")</f>
        <v>ISLE_SESS0162_BLOCKG_02_sprt1</v>
      </c>
      <c r="B967" s="1" t="s">
        <v>115</v>
      </c>
      <c r="C967" s="5">
        <v>0.0</v>
      </c>
      <c r="D967" s="5">
        <v>0.0</v>
      </c>
      <c r="E967" s="5">
        <v>0.0</v>
      </c>
      <c r="F967" s="5">
        <v>0.0</v>
      </c>
      <c r="G967" s="5">
        <v>0.0</v>
      </c>
      <c r="H967" s="5">
        <v>1.0</v>
      </c>
      <c r="I967" s="5">
        <v>0.0</v>
      </c>
      <c r="J967" s="5">
        <v>0.0</v>
      </c>
      <c r="K967" s="5">
        <v>0.0</v>
      </c>
      <c r="L967" s="5">
        <v>0.0</v>
      </c>
      <c r="M967" s="5"/>
      <c r="N967" s="5"/>
      <c r="O967" s="5"/>
      <c r="P967" s="3"/>
      <c r="Q967" s="3"/>
      <c r="R967" s="3"/>
      <c r="S967" s="3"/>
      <c r="T967" s="3"/>
      <c r="U967" s="3"/>
      <c r="V967" s="3"/>
      <c r="W967" s="3"/>
      <c r="X967" s="3"/>
    </row>
    <row r="968" ht="12.75" customHeight="1">
      <c r="A968" s="2" t="str">
        <f>HYPERLINK("https://drive.google.com/file/d/1W8AzYzhOeNHfdTpxIHCG5LCJ-JILrGMh/view", "ISLE_SESS0162_BLOCKG_03_sprt1")</f>
        <v>ISLE_SESS0162_BLOCKG_03_sprt1</v>
      </c>
      <c r="B968" s="1" t="s">
        <v>116</v>
      </c>
      <c r="C968" s="5">
        <v>0.0</v>
      </c>
      <c r="D968" s="5">
        <v>0.0</v>
      </c>
      <c r="E968" s="5">
        <v>0.0</v>
      </c>
      <c r="F968" s="5">
        <v>0.0</v>
      </c>
      <c r="G968" s="5">
        <v>0.0</v>
      </c>
      <c r="H968" s="5">
        <v>0.0</v>
      </c>
      <c r="I968" s="5">
        <v>1.0</v>
      </c>
      <c r="J968" s="5">
        <v>0.0</v>
      </c>
      <c r="K968" s="5">
        <v>0.0</v>
      </c>
      <c r="L968" s="5">
        <v>0.0</v>
      </c>
      <c r="M968" s="5">
        <v>0.0</v>
      </c>
      <c r="N968" s="5">
        <v>0.0</v>
      </c>
      <c r="O968" s="5"/>
      <c r="P968" s="3"/>
      <c r="Q968" s="3"/>
      <c r="R968" s="3"/>
      <c r="S968" s="3"/>
      <c r="T968" s="3"/>
      <c r="U968" s="3"/>
      <c r="V968" s="3"/>
      <c r="W968" s="3"/>
      <c r="X968" s="3"/>
    </row>
    <row r="969" ht="12.75" customHeight="1">
      <c r="A969" s="2" t="str">
        <f>HYPERLINK("https://drive.google.com/file/d/1H60HbJBUQbCBEFGYabrpZVS_TYc0Ifh-/view", "ISLE_SESS0162_BLOCKG_05_sprt1")</f>
        <v>ISLE_SESS0162_BLOCKG_05_sprt1</v>
      </c>
      <c r="B969" s="1" t="s">
        <v>117</v>
      </c>
      <c r="C969" s="5">
        <v>0.0</v>
      </c>
      <c r="D969" s="5">
        <v>0.0</v>
      </c>
      <c r="E969" s="5">
        <v>0.0</v>
      </c>
      <c r="F969" s="5">
        <v>0.0</v>
      </c>
      <c r="G969" s="5">
        <v>1.0</v>
      </c>
      <c r="H969" s="5">
        <v>0.0</v>
      </c>
      <c r="I969" s="5">
        <v>0.0</v>
      </c>
      <c r="J969" s="5">
        <v>0.0</v>
      </c>
      <c r="K969" s="5">
        <v>0.0</v>
      </c>
      <c r="L969" s="5">
        <v>0.0</v>
      </c>
      <c r="M969" s="5">
        <v>0.0</v>
      </c>
      <c r="N969" s="5"/>
      <c r="O969" s="5"/>
      <c r="P969" s="3"/>
      <c r="Q969" s="3"/>
      <c r="R969" s="3"/>
      <c r="S969" s="3"/>
      <c r="T969" s="3"/>
      <c r="U969" s="3"/>
      <c r="V969" s="3"/>
      <c r="W969" s="3"/>
      <c r="X969" s="3"/>
    </row>
    <row r="970" ht="12.75" customHeight="1">
      <c r="A970" s="2" t="str">
        <f>HYPERLINK("https://drive.google.com/file/d/114DV1g9rD7xG-G-nd9Ph9mbKWimZiaGC/view", "ISLE_SESS0162_BLOCKG_07_sprt1")</f>
        <v>ISLE_SESS0162_BLOCKG_07_sprt1</v>
      </c>
      <c r="B970" s="1" t="s">
        <v>118</v>
      </c>
      <c r="C970" s="5">
        <v>0.0</v>
      </c>
      <c r="D970" s="5">
        <v>0.0</v>
      </c>
      <c r="E970" s="5">
        <v>0.0</v>
      </c>
      <c r="F970" s="5">
        <v>0.0</v>
      </c>
      <c r="G970" s="5">
        <v>0.0</v>
      </c>
      <c r="H970" s="5">
        <v>0.0</v>
      </c>
      <c r="I970" s="5">
        <v>1.0</v>
      </c>
      <c r="J970" s="5">
        <v>0.0</v>
      </c>
      <c r="K970" s="5">
        <v>0.0</v>
      </c>
      <c r="L970" s="5">
        <v>0.0</v>
      </c>
      <c r="M970" s="5">
        <v>0.0</v>
      </c>
      <c r="N970" s="5">
        <v>0.0</v>
      </c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ht="12.75" customHeight="1">
      <c r="A971" s="2" t="str">
        <f>HYPERLINK("https://drive.google.com/file/d/1vw8AQhHpIHCf-_GgnA4JJ9ca4rgVgbWq/view", "ISLE_SESS0162_BLOCKG_08_sprt1")</f>
        <v>ISLE_SESS0162_BLOCKG_08_sprt1</v>
      </c>
      <c r="B971" s="1" t="s">
        <v>119</v>
      </c>
      <c r="C971" s="5">
        <v>0.0</v>
      </c>
      <c r="D971" s="5">
        <v>1.0</v>
      </c>
      <c r="E971" s="5">
        <v>0.0</v>
      </c>
      <c r="F971" s="5">
        <v>0.0</v>
      </c>
      <c r="G971" s="5">
        <v>0.0</v>
      </c>
      <c r="H971" s="5">
        <v>0.0</v>
      </c>
      <c r="I971" s="5">
        <v>0.0</v>
      </c>
      <c r="J971" s="5">
        <v>0.0</v>
      </c>
      <c r="K971" s="5">
        <v>0.0</v>
      </c>
      <c r="L971" s="5">
        <v>0.0</v>
      </c>
      <c r="M971" s="5">
        <v>0.0</v>
      </c>
      <c r="N971" s="5">
        <v>0.0</v>
      </c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ht="12.75" customHeight="1">
      <c r="A972" s="2" t="str">
        <f>HYPERLINK("https://drive.google.com/file/d/1oUKlRfCfD7ETCfNpiAl5XjBBiSrFftgB/view", "ISLE_SESS0162_BLOCKG_09_sprt1")</f>
        <v>ISLE_SESS0162_BLOCKG_09_sprt1</v>
      </c>
      <c r="B972" s="1" t="s">
        <v>120</v>
      </c>
      <c r="C972" s="5">
        <v>0.0</v>
      </c>
      <c r="D972" s="5">
        <v>0.0</v>
      </c>
      <c r="E972" s="5">
        <v>0.0</v>
      </c>
      <c r="F972" s="5">
        <v>0.0</v>
      </c>
      <c r="G972" s="5">
        <v>0.0</v>
      </c>
      <c r="H972" s="5">
        <v>0.0</v>
      </c>
      <c r="I972" s="5">
        <v>0.0</v>
      </c>
      <c r="J972" s="5">
        <v>1.0</v>
      </c>
      <c r="K972" s="5">
        <v>0.0</v>
      </c>
      <c r="L972" s="5">
        <v>0.0</v>
      </c>
      <c r="M972" s="5">
        <v>0.0</v>
      </c>
      <c r="N972" s="5">
        <v>0.0</v>
      </c>
      <c r="O972" s="5">
        <v>0.0</v>
      </c>
      <c r="P972" s="5">
        <v>0.0</v>
      </c>
      <c r="Q972" s="5"/>
      <c r="R972" s="5"/>
      <c r="S972" s="3"/>
      <c r="T972" s="3"/>
      <c r="U972" s="3"/>
      <c r="V972" s="3"/>
      <c r="W972" s="3"/>
      <c r="X972" s="3"/>
    </row>
    <row r="973" ht="12.75" customHeight="1">
      <c r="A973" s="2" t="str">
        <f>HYPERLINK("https://drive.google.com/file/d/1saIptjJV3vIFl7psIm_fomCcswxV4fnv/view", "ISLE_SESS0162_BLOCKG_10_sprt1")</f>
        <v>ISLE_SESS0162_BLOCKG_10_sprt1</v>
      </c>
      <c r="B973" s="1" t="s">
        <v>121</v>
      </c>
      <c r="C973" s="5">
        <v>0.0</v>
      </c>
      <c r="D973" s="5">
        <v>0.0</v>
      </c>
      <c r="E973" s="5">
        <v>0.0</v>
      </c>
      <c r="F973" s="5">
        <v>0.0</v>
      </c>
      <c r="G973" s="5">
        <v>0.0</v>
      </c>
      <c r="H973" s="5">
        <v>0.0</v>
      </c>
      <c r="I973" s="5">
        <v>0.0</v>
      </c>
      <c r="J973" s="5">
        <v>0.0</v>
      </c>
      <c r="K973" s="5">
        <v>1.0</v>
      </c>
      <c r="L973" s="5">
        <v>0.0</v>
      </c>
      <c r="M973" s="5">
        <v>0.0</v>
      </c>
      <c r="N973" s="5">
        <v>0.0</v>
      </c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ht="12.75" customHeight="1">
      <c r="A974" s="2" t="str">
        <f>HYPERLINK("https://drive.google.com/file/d/1ufHmS3JwcQaBriFdMtglHXEkkEYItC1T/view", "ISLE_SESS0163_BLOCKD01_01_sprt1")</f>
        <v>ISLE_SESS0163_BLOCKD01_01_sprt1</v>
      </c>
      <c r="B974" s="1" t="s">
        <v>2</v>
      </c>
      <c r="C974" s="5">
        <v>0.0</v>
      </c>
      <c r="D974" s="5">
        <v>0.0</v>
      </c>
      <c r="E974" s="5">
        <v>1.0</v>
      </c>
      <c r="F974" s="5">
        <v>0.0</v>
      </c>
      <c r="G974" s="5">
        <v>1.0</v>
      </c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ht="12.75" customHeight="1">
      <c r="A975" s="2" t="str">
        <f>HYPERLINK("https://drive.google.com/file/d/1Vy5ds3rA3Hri7bPuPxwaSoq9MlnLEWga/view", "ISLE_SESS0163_BLOCKD01_02_sprt1")</f>
        <v>ISLE_SESS0163_BLOCKD01_02_sprt1</v>
      </c>
      <c r="B975" s="1" t="s">
        <v>3</v>
      </c>
      <c r="C975" s="5">
        <v>0.0</v>
      </c>
      <c r="D975" s="5">
        <v>0.0</v>
      </c>
      <c r="E975" s="5">
        <v>1.0</v>
      </c>
      <c r="F975" s="5">
        <v>0.0</v>
      </c>
      <c r="G975" s="5">
        <v>1.0</v>
      </c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ht="12.75" customHeight="1">
      <c r="A976" s="2" t="str">
        <f>HYPERLINK("https://drive.google.com/file/d/1X47n9GY5eEjzRM9QohSd3c4i0y7whAhJ/view", "ISLE_SESS0163_BLOCKD01_03_sprt1")</f>
        <v>ISLE_SESS0163_BLOCKD01_03_sprt1</v>
      </c>
      <c r="B976" s="1" t="s">
        <v>213</v>
      </c>
      <c r="C976" s="5">
        <v>0.0</v>
      </c>
      <c r="D976" s="5">
        <v>0.0</v>
      </c>
      <c r="E976" s="5">
        <v>1.0</v>
      </c>
      <c r="F976" s="5">
        <v>0.0</v>
      </c>
      <c r="G976" s="5">
        <v>0.0</v>
      </c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ht="12.75" customHeight="1">
      <c r="A977" s="2" t="str">
        <f>HYPERLINK("https://drive.google.com/file/d/1JQ4Qgtnss3B5ekgBzY-IU08axrVHmtuK/view", "ISLE_SESS0163_BLOCKD01_04_sprt1")</f>
        <v>ISLE_SESS0163_BLOCKD01_04_sprt1</v>
      </c>
      <c r="B977" s="1" t="s">
        <v>5</v>
      </c>
      <c r="C977" s="5">
        <v>0.0</v>
      </c>
      <c r="D977" s="5">
        <v>0.0</v>
      </c>
      <c r="E977" s="5">
        <v>1.0</v>
      </c>
      <c r="F977" s="5">
        <v>0.0</v>
      </c>
      <c r="G977" s="5">
        <v>1.0</v>
      </c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ht="12.75" customHeight="1">
      <c r="A978" s="2" t="str">
        <f>HYPERLINK("https://drive.google.com/file/d/17MS7YAtwrh8j-wd6ddMmNQLwd9FDcHOH/view", "ISLE_SESS0163_BLOCKD01_05_sprt1")</f>
        <v>ISLE_SESS0163_BLOCKD01_05_sprt1</v>
      </c>
      <c r="B978" s="1" t="s">
        <v>6</v>
      </c>
      <c r="C978" s="5">
        <v>0.0</v>
      </c>
      <c r="D978" s="5">
        <v>0.0</v>
      </c>
      <c r="E978" s="5">
        <v>1.0</v>
      </c>
      <c r="F978" s="5">
        <v>0.0</v>
      </c>
      <c r="G978" s="5">
        <v>0.0</v>
      </c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ht="12.75" customHeight="1">
      <c r="A979" s="2" t="str">
        <f>HYPERLINK("https://drive.google.com/file/d/1FsQYQ-LC1QcT2HNV0AuFNOA4ShMLxlo_/view", "ISLE_SESS0163_BLOCKD01_06_sprt1")</f>
        <v>ISLE_SESS0163_BLOCKD01_06_sprt1</v>
      </c>
      <c r="B979" s="1" t="s">
        <v>7</v>
      </c>
      <c r="C979" s="5">
        <v>0.0</v>
      </c>
      <c r="D979" s="5">
        <v>0.0</v>
      </c>
      <c r="E979" s="5">
        <v>1.0</v>
      </c>
      <c r="F979" s="5">
        <v>0.0</v>
      </c>
      <c r="G979" s="5">
        <v>0.0</v>
      </c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ht="12.75" customHeight="1">
      <c r="A980" s="2" t="str">
        <f>HYPERLINK("https://drive.google.com/file/d/12if1QVw1HF4Dev2hNvgzB2IXalSDeINF/view", "ISLE_SESS0163_BLOCKD01_07_sprt1")</f>
        <v>ISLE_SESS0163_BLOCKD01_07_sprt1</v>
      </c>
      <c r="B980" s="1" t="s">
        <v>8</v>
      </c>
      <c r="C980" s="5">
        <v>0.0</v>
      </c>
      <c r="D980" s="5">
        <v>0.0</v>
      </c>
      <c r="E980" s="5">
        <v>0.0</v>
      </c>
      <c r="F980" s="5">
        <v>0.0</v>
      </c>
      <c r="G980" s="5">
        <v>1.0</v>
      </c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ht="12.75" customHeight="1">
      <c r="A981" s="2" t="str">
        <f>HYPERLINK("https://drive.google.com/file/d/13g3OkKOWbIAh21Ltsvxq-j0k3EZSYEFm/view", "ISLE_SESS0163_BLOCKD01_08_sprt1")</f>
        <v>ISLE_SESS0163_BLOCKD01_08_sprt1</v>
      </c>
      <c r="B981" s="1" t="s">
        <v>9</v>
      </c>
      <c r="C981" s="5">
        <v>0.0</v>
      </c>
      <c r="D981" s="5">
        <v>0.0</v>
      </c>
      <c r="E981" s="5">
        <v>1.0</v>
      </c>
      <c r="F981" s="5">
        <v>0.0</v>
      </c>
      <c r="G981" s="5">
        <v>0.0</v>
      </c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ht="12.75" customHeight="1">
      <c r="A982" s="2" t="str">
        <f>HYPERLINK("https://drive.google.com/file/d/1wy3QVBO4fsLLyM1zJH2HNIVGAosj85E3/view", "ISLE_SESS0163_BLOCKD01_09_sprt1")</f>
        <v>ISLE_SESS0163_BLOCKD01_09_sprt1</v>
      </c>
      <c r="B982" s="1" t="s">
        <v>214</v>
      </c>
      <c r="C982" s="5">
        <v>0.0</v>
      </c>
      <c r="D982" s="5">
        <v>0.0</v>
      </c>
      <c r="E982" s="5">
        <v>1.0</v>
      </c>
      <c r="F982" s="5">
        <v>0.0</v>
      </c>
      <c r="G982" s="5">
        <v>0.0</v>
      </c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ht="12.75" customHeight="1">
      <c r="A983" s="2" t="str">
        <f>HYPERLINK("https://drive.google.com/file/d/1pCFLvUDYmJyvy8I__VoOXi8r5wMRfgSR/view", "ISLE_SESS0163_BLOCKD01_10_sprt1")</f>
        <v>ISLE_SESS0163_BLOCKD01_10_sprt1</v>
      </c>
      <c r="B983" s="1" t="s">
        <v>11</v>
      </c>
      <c r="C983" s="5">
        <v>0.0</v>
      </c>
      <c r="D983" s="5">
        <v>0.0</v>
      </c>
      <c r="E983" s="5">
        <v>1.0</v>
      </c>
      <c r="F983" s="5">
        <v>0.0</v>
      </c>
      <c r="G983" s="5">
        <v>1.0</v>
      </c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ht="12.75" customHeight="1">
      <c r="A984" s="2" t="str">
        <f>HYPERLINK("https://drive.google.com/file/d/1mrAFB8GbQbu4NOo6aAo6Df2pFlHNi8NM/view", "ISLE_SESS0163_BLOCKD01_11_sprt1")</f>
        <v>ISLE_SESS0163_BLOCKD01_11_sprt1</v>
      </c>
      <c r="B984" s="1" t="s">
        <v>12</v>
      </c>
      <c r="C984" s="5">
        <v>0.0</v>
      </c>
      <c r="D984" s="5">
        <v>0.0</v>
      </c>
      <c r="E984" s="5">
        <v>1.0</v>
      </c>
      <c r="F984" s="5">
        <v>0.0</v>
      </c>
      <c r="G984" s="5">
        <v>1.0</v>
      </c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ht="12.75" customHeight="1">
      <c r="A985" s="2" t="str">
        <f>HYPERLINK("https://drive.google.com/file/d/13xfIXdJuG578WdqidbYrMNdHJBS_IgbB/view", "ISLE_SESS0163_BLOCKD01_12_sprt1")</f>
        <v>ISLE_SESS0163_BLOCKD01_12_sprt1</v>
      </c>
      <c r="B985" s="1" t="s">
        <v>13</v>
      </c>
      <c r="C985" s="5">
        <v>0.0</v>
      </c>
      <c r="D985" s="5">
        <v>0.0</v>
      </c>
      <c r="E985" s="5">
        <v>1.0</v>
      </c>
      <c r="F985" s="5">
        <v>0.0</v>
      </c>
      <c r="G985" s="5">
        <v>1.0</v>
      </c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ht="12.75" customHeight="1">
      <c r="A986" s="2" t="str">
        <f>HYPERLINK("https://drive.google.com/file/d/1p1IzhBBdTIbrhMdcDCI5uNAiC_dt497o/view", "ISLE_SESS0163_BLOCKD01_13_sprt1")</f>
        <v>ISLE_SESS0163_BLOCKD01_13_sprt1</v>
      </c>
      <c r="B986" s="1" t="s">
        <v>14</v>
      </c>
      <c r="C986" s="5">
        <v>0.0</v>
      </c>
      <c r="D986" s="5">
        <v>0.0</v>
      </c>
      <c r="E986" s="5">
        <v>1.0</v>
      </c>
      <c r="F986" s="5">
        <v>0.0</v>
      </c>
      <c r="G986" s="5">
        <v>1.0</v>
      </c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ht="12.75" customHeight="1">
      <c r="A987" s="2" t="str">
        <f>HYPERLINK("https://drive.google.com/file/d/1iSVh0fjHfIBrAKyw0NL8gzheukMpSoqS/view", "ISLE_SESS0163_BLOCKD01_14_sprt1")</f>
        <v>ISLE_SESS0163_BLOCKD01_14_sprt1</v>
      </c>
      <c r="B987" s="1" t="s">
        <v>122</v>
      </c>
      <c r="C987" s="5">
        <v>0.0</v>
      </c>
      <c r="D987" s="5">
        <v>0.0</v>
      </c>
      <c r="E987" s="5">
        <v>1.0</v>
      </c>
      <c r="F987" s="5">
        <v>0.0</v>
      </c>
      <c r="G987" s="5">
        <v>1.0</v>
      </c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ht="12.75" customHeight="1">
      <c r="A988" s="2" t="str">
        <f>HYPERLINK("https://drive.google.com/file/d/1r4Q0KD-GOn2CrvDkb0HCpRtu9s-uw7Ma/view", "ISLE_SESS0163_BLOCKD01_15_sprt1")</f>
        <v>ISLE_SESS0163_BLOCKD01_15_sprt1</v>
      </c>
      <c r="B988" s="1" t="s">
        <v>215</v>
      </c>
      <c r="C988" s="5">
        <v>0.0</v>
      </c>
      <c r="D988" s="5">
        <v>0.0</v>
      </c>
      <c r="E988" s="5">
        <v>1.0</v>
      </c>
      <c r="F988" s="5">
        <v>0.0</v>
      </c>
      <c r="G988" s="5">
        <v>1.0</v>
      </c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ht="12.75" customHeight="1">
      <c r="A989" s="2" t="str">
        <f>HYPERLINK("https://drive.google.com/file/d/11O5y0SNv4-QyVLSomvWkeHHss0dQlkeJ/view", "ISLE_SESS0163_BLOCKD01_16_sprt1")</f>
        <v>ISLE_SESS0163_BLOCKD01_16_sprt1</v>
      </c>
      <c r="B989" s="1" t="s">
        <v>16</v>
      </c>
      <c r="C989" s="5">
        <v>0.0</v>
      </c>
      <c r="D989" s="5">
        <v>0.0</v>
      </c>
      <c r="E989" s="5">
        <v>1.0</v>
      </c>
      <c r="F989" s="5">
        <v>0.0</v>
      </c>
      <c r="G989" s="5">
        <v>1.0</v>
      </c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ht="12.75" customHeight="1">
      <c r="A990" s="2" t="str">
        <f>HYPERLINK("https://drive.google.com/file/d/1UfAiEIB1HOw_IMDuYalyqTrmREt_rgO4/view", "ISLE_SESS0163_BLOCKD01_17_sprt1")</f>
        <v>ISLE_SESS0163_BLOCKD01_17_sprt1</v>
      </c>
      <c r="B990" s="1" t="s">
        <v>17</v>
      </c>
      <c r="C990" s="5">
        <v>0.0</v>
      </c>
      <c r="D990" s="5">
        <v>0.0</v>
      </c>
      <c r="E990" s="5">
        <v>1.0</v>
      </c>
      <c r="F990" s="5">
        <v>0.0</v>
      </c>
      <c r="G990" s="5">
        <v>1.0</v>
      </c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ht="12.75" customHeight="1">
      <c r="A991" s="2" t="str">
        <f>HYPERLINK("https://drive.google.com/file/d/1yTStactpB4jrI-iJgr-uKHENYQRU_ZyF/view", "ISLE_SESS0163_BLOCKD01_19_sprt1")</f>
        <v>ISLE_SESS0163_BLOCKD01_19_sprt1</v>
      </c>
      <c r="B991" s="1" t="s">
        <v>123</v>
      </c>
      <c r="C991" s="5">
        <v>0.0</v>
      </c>
      <c r="D991" s="5">
        <v>0.0</v>
      </c>
      <c r="E991" s="5">
        <v>1.0</v>
      </c>
      <c r="F991" s="5">
        <v>0.0</v>
      </c>
      <c r="G991" s="5">
        <v>1.0</v>
      </c>
      <c r="H991" s="5"/>
      <c r="I991" s="5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ht="12.75" customHeight="1">
      <c r="A992" s="2" t="str">
        <f>HYPERLINK("https://drive.google.com/file/d/1F_vseB7qc1qXf0G93ELppvB30dKDkvof/view", "ISLE_SESS0163_BLOCKD01_20_sprt1")</f>
        <v>ISLE_SESS0163_BLOCKD01_20_sprt1</v>
      </c>
      <c r="B992" s="1" t="s">
        <v>18</v>
      </c>
      <c r="C992" s="5">
        <v>0.0</v>
      </c>
      <c r="D992" s="5">
        <v>0.0</v>
      </c>
      <c r="E992" s="5">
        <v>1.0</v>
      </c>
      <c r="F992" s="5">
        <v>0.0</v>
      </c>
      <c r="G992" s="5">
        <v>1.0</v>
      </c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ht="12.75" customHeight="1">
      <c r="A993" s="2" t="str">
        <f>HYPERLINK("https://drive.google.com/file/d/1lYerWi2PqbH5rM6J1S0T_4tT1W3Zs0VL/view", "ISLE_SESS0163_BLOCKD01_21_sprt1")</f>
        <v>ISLE_SESS0163_BLOCKD01_21_sprt1</v>
      </c>
      <c r="B993" s="1" t="s">
        <v>19</v>
      </c>
      <c r="C993" s="5">
        <v>0.0</v>
      </c>
      <c r="D993" s="5">
        <v>0.0</v>
      </c>
      <c r="E993" s="5">
        <v>1.0</v>
      </c>
      <c r="F993" s="5">
        <v>0.0</v>
      </c>
      <c r="G993" s="5">
        <v>1.0</v>
      </c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ht="12.75" customHeight="1">
      <c r="A994" s="2" t="str">
        <f>HYPERLINK("https://drive.google.com/file/d/1u3vkW_2pMvC21qXx75mgfCwW1Q_0qA1z/view", "ISLE_SESS0163_BLOCKD01_24_sprt1")</f>
        <v>ISLE_SESS0163_BLOCKD01_24_sprt1</v>
      </c>
      <c r="B994" s="1" t="s">
        <v>21</v>
      </c>
      <c r="C994" s="5">
        <v>0.0</v>
      </c>
      <c r="D994" s="5">
        <v>0.0</v>
      </c>
      <c r="E994" s="5">
        <v>1.0</v>
      </c>
      <c r="F994" s="5">
        <v>0.0</v>
      </c>
      <c r="G994" s="5">
        <v>1.0</v>
      </c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ht="12.75" customHeight="1">
      <c r="A995" s="2" t="str">
        <f>HYPERLINK("https://drive.google.com/file/d/1E1Vy-WXAnGYEUouXqzeT6TptEdtqmLQs/view", "ISLE_SESS0163_BLOCKD01_25_sprt1")</f>
        <v>ISLE_SESS0163_BLOCKD01_25_sprt1</v>
      </c>
      <c r="B995" s="1" t="s">
        <v>22</v>
      </c>
      <c r="C995" s="5">
        <v>0.0</v>
      </c>
      <c r="D995" s="5">
        <v>0.0</v>
      </c>
      <c r="E995" s="5">
        <v>1.0</v>
      </c>
      <c r="F995" s="5">
        <v>0.0</v>
      </c>
      <c r="G995" s="5">
        <v>1.0</v>
      </c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ht="12.75" customHeight="1">
      <c r="A996" s="2" t="str">
        <f>HYPERLINK("https://drive.google.com/file/d/1b6pUoEdWIkD2PD0VN0D5eNWqizLm4UE7/view", "ISLE_SESS0163_BLOCKD01_26_sprt1")</f>
        <v>ISLE_SESS0163_BLOCKD01_26_sprt1</v>
      </c>
      <c r="B996" s="1" t="s">
        <v>23</v>
      </c>
      <c r="C996" s="5">
        <v>0.0</v>
      </c>
      <c r="D996" s="5">
        <v>0.0</v>
      </c>
      <c r="E996" s="5">
        <v>1.0</v>
      </c>
      <c r="F996" s="5">
        <v>0.0</v>
      </c>
      <c r="G996" s="5">
        <v>1.0</v>
      </c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ht="12.75" customHeight="1">
      <c r="A997" s="2" t="str">
        <f>HYPERLINK("https://drive.google.com/file/d/1-vTbYV1yjquKkissrOw4N1usIWJCBcc2/view", "ISLE_SESS0163_BLOCKD01_27_sprt1")</f>
        <v>ISLE_SESS0163_BLOCKD01_27_sprt1</v>
      </c>
      <c r="B997" s="1" t="s">
        <v>24</v>
      </c>
      <c r="C997" s="5">
        <v>0.0</v>
      </c>
      <c r="D997" s="5">
        <v>0.0</v>
      </c>
      <c r="E997" s="5">
        <v>1.0</v>
      </c>
      <c r="F997" s="5">
        <v>0.0</v>
      </c>
      <c r="G997" s="5">
        <v>1.0</v>
      </c>
      <c r="H997" s="5"/>
      <c r="I997" s="5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ht="12.75" customHeight="1">
      <c r="A998" s="2" t="str">
        <f>HYPERLINK("https://drive.google.com/file/d/1pX3m4B2VqlTX_jdR4jkOCOMBKFVQybfT/view", "ISLE_SESS0163_BLOCKD01_28_sprt1")</f>
        <v>ISLE_SESS0163_BLOCKD01_28_sprt1</v>
      </c>
      <c r="B998" s="1" t="s">
        <v>124</v>
      </c>
      <c r="C998" s="5">
        <v>0.0</v>
      </c>
      <c r="D998" s="5">
        <v>0.0</v>
      </c>
      <c r="E998" s="5">
        <v>1.0</v>
      </c>
      <c r="F998" s="5">
        <v>0.0</v>
      </c>
      <c r="G998" s="5">
        <v>1.0</v>
      </c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ht="12.75" customHeight="1">
      <c r="A999" s="2" t="str">
        <f>HYPERLINK("https://drive.google.com/file/d/18DJmq0TLgwC8myDvLAZFGFp5QuBS3W3a/view", "ISLE_SESS0163_BLOCKD01_29_sprt1")</f>
        <v>ISLE_SESS0163_BLOCKD01_29_sprt1</v>
      </c>
      <c r="B999" s="1" t="s">
        <v>25</v>
      </c>
      <c r="C999" s="5">
        <v>0.0</v>
      </c>
      <c r="D999" s="5">
        <v>0.0</v>
      </c>
      <c r="E999" s="5">
        <v>1.0</v>
      </c>
      <c r="F999" s="5">
        <v>0.0</v>
      </c>
      <c r="G999" s="5">
        <v>1.0</v>
      </c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ht="12.75" customHeight="1">
      <c r="A1000" s="2" t="str">
        <f>HYPERLINK("https://drive.google.com/file/d/1UBborj6u_ZyytlnF-qdCAJZ4EIa_AIY_/view", "ISLE_SESS0163_BLOCKD01_31_sprt1")</f>
        <v>ISLE_SESS0163_BLOCKD01_31_sprt1</v>
      </c>
      <c r="B1000" s="1" t="s">
        <v>27</v>
      </c>
      <c r="C1000" s="5">
        <v>0.0</v>
      </c>
      <c r="D1000" s="5">
        <v>0.0</v>
      </c>
      <c r="E1000" s="5">
        <v>0.0</v>
      </c>
      <c r="F1000" s="5">
        <v>1.0</v>
      </c>
      <c r="G1000" s="5">
        <v>0.0</v>
      </c>
      <c r="H1000" s="5">
        <v>0.0</v>
      </c>
      <c r="I1000" s="5">
        <v>0.0</v>
      </c>
      <c r="J1000" s="5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  <row r="1001" ht="12.75" customHeight="1">
      <c r="A1001" s="2" t="str">
        <f>HYPERLINK("https://drive.google.com/file/d/13ecZy6OR6Jsf6ORPVkQB4EMydODVsZjY/view", "ISLE_SESS0163_BLOCKD01_32_sprt1")</f>
        <v>ISLE_SESS0163_BLOCKD01_32_sprt1</v>
      </c>
      <c r="B1001" s="1" t="s">
        <v>204</v>
      </c>
      <c r="C1001" s="5">
        <v>0.0</v>
      </c>
      <c r="D1001" s="5">
        <v>1.0</v>
      </c>
      <c r="E1001" s="5">
        <v>0.0</v>
      </c>
      <c r="F1001" s="5"/>
      <c r="G1001" s="5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</row>
    <row r="1002" ht="12.75" customHeight="1">
      <c r="A1002" s="2" t="str">
        <f>HYPERLINK("https://drive.google.com/file/d/10F2fUKkipGxJnRg7tAP9gab02_2k807a/view", "ISLE_SESS0163_BLOCKD01_33_sprt1")</f>
        <v>ISLE_SESS0163_BLOCKD01_33_sprt1</v>
      </c>
      <c r="B1002" s="1" t="s">
        <v>28</v>
      </c>
      <c r="C1002" s="5">
        <v>0.0</v>
      </c>
      <c r="D1002" s="5">
        <v>0.0</v>
      </c>
      <c r="E1002" s="5">
        <v>0.0</v>
      </c>
      <c r="F1002" s="5">
        <v>1.0</v>
      </c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</row>
    <row r="1003" ht="12.75" customHeight="1">
      <c r="A1003" s="2" t="str">
        <f>HYPERLINK("https://drive.google.com/file/d/1E9tr5bXEN4gh8W_ouU2cE8EgXPmPWkVL/view", "ISLE_SESS0163_BLOCKD01_35_sprt1")</f>
        <v>ISLE_SESS0163_BLOCKD01_35_sprt1</v>
      </c>
      <c r="B1003" s="1" t="s">
        <v>30</v>
      </c>
      <c r="C1003" s="5">
        <v>0.0</v>
      </c>
      <c r="D1003" s="5">
        <v>0.0</v>
      </c>
      <c r="E1003" s="5">
        <v>0.0</v>
      </c>
      <c r="F1003" s="5">
        <v>1.0</v>
      </c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</row>
    <row r="1004" ht="12.75" customHeight="1">
      <c r="A1004" s="2" t="str">
        <f>HYPERLINK("https://drive.google.com/file/d/1KnYzeY2zJSABRAm3sa-JEgG4xW6f1oVg/view", "ISLE_SESS0163_BLOCKD01_36_sprt1")</f>
        <v>ISLE_SESS0163_BLOCKD01_36_sprt1</v>
      </c>
      <c r="B1004" s="1" t="s">
        <v>205</v>
      </c>
      <c r="C1004" s="5">
        <v>0.0</v>
      </c>
      <c r="D1004" s="5">
        <v>0.0</v>
      </c>
      <c r="E1004" s="5">
        <v>0.0</v>
      </c>
      <c r="F1004" s="5">
        <v>1.0</v>
      </c>
      <c r="G1004" s="5">
        <v>0.0</v>
      </c>
      <c r="H1004" s="5">
        <v>0.0</v>
      </c>
      <c r="I1004" s="5">
        <v>0.0</v>
      </c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</row>
    <row r="1005" ht="12.75" customHeight="1">
      <c r="A1005" s="2" t="str">
        <f>HYPERLINK("https://drive.google.com/file/d/13euy4UktNnWMKNp5ksjD_2YNrECXlR8Y/view", "ISLE_SESS0163_BLOCKD01_37_sprt1")</f>
        <v>ISLE_SESS0163_BLOCKD01_37_sprt1</v>
      </c>
      <c r="B1005" s="1" t="s">
        <v>216</v>
      </c>
      <c r="C1005" s="5">
        <v>0.0</v>
      </c>
      <c r="D1005" s="5">
        <v>0.0</v>
      </c>
      <c r="E1005" s="5">
        <v>1.0</v>
      </c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</row>
    <row r="1006" ht="12.75" customHeight="1">
      <c r="A1006" s="2" t="str">
        <f>HYPERLINK("https://drive.google.com/file/d/1uppuDglMdx4Zxtr7QEd4R3YVGNJaFuXA/view", "ISLE_SESS0163_BLOCKD01_38_sprt1")</f>
        <v>ISLE_SESS0163_BLOCKD01_38_sprt1</v>
      </c>
      <c r="B1006" s="1" t="s">
        <v>32</v>
      </c>
      <c r="C1006" s="5">
        <v>0.0</v>
      </c>
      <c r="D1006" s="5">
        <v>1.0</v>
      </c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</row>
    <row r="1007" ht="12.75" customHeight="1">
      <c r="A1007" s="2" t="str">
        <f>HYPERLINK("https://drive.google.com/file/d/1eAYCbGdGZ4AEROKSEuY2GBb_apMQONiO/view", "ISLE_SESS0163_BLOCKD01_39_sprt1")</f>
        <v>ISLE_SESS0163_BLOCKD01_39_sprt1</v>
      </c>
      <c r="B1007" s="1" t="s">
        <v>200</v>
      </c>
      <c r="C1007" s="5">
        <v>0.0</v>
      </c>
      <c r="D1007" s="5">
        <v>0.0</v>
      </c>
      <c r="E1007" s="5">
        <v>1.0</v>
      </c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</row>
    <row r="1008" ht="12.75" customHeight="1">
      <c r="A1008" s="2" t="str">
        <f>HYPERLINK("https://drive.google.com/file/d/1cb_C47jqCSV-z1kuIdGTb9Fu2t2X4hZ6/view", "ISLE_SESS0163_BLOCKD01_40_sprt1")</f>
        <v>ISLE_SESS0163_BLOCKD01_40_sprt1</v>
      </c>
      <c r="B1008" s="1" t="s">
        <v>33</v>
      </c>
      <c r="C1008" s="5">
        <v>0.0</v>
      </c>
      <c r="D1008" s="5">
        <v>0.0</v>
      </c>
      <c r="E1008" s="5">
        <v>1.0</v>
      </c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</row>
    <row r="1009" ht="12.75" customHeight="1">
      <c r="A1009" s="2" t="str">
        <f>HYPERLINK("https://drive.google.com/file/d/1DHAxLQOc20-Bwnn9eNHhf4y0b6g484Qu/view", "ISLE_SESS0163_BLOCKD01_41_sprt1")</f>
        <v>ISLE_SESS0163_BLOCKD01_41_sprt1</v>
      </c>
      <c r="B1009" s="1" t="s">
        <v>34</v>
      </c>
      <c r="C1009" s="5">
        <v>0.0</v>
      </c>
      <c r="D1009" s="5">
        <v>0.0</v>
      </c>
      <c r="E1009" s="5">
        <v>1.0</v>
      </c>
      <c r="F1009" s="5">
        <v>0.0</v>
      </c>
      <c r="G1009" s="5">
        <v>0.0</v>
      </c>
      <c r="H1009" s="5">
        <v>1.0</v>
      </c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</row>
    <row r="1010" ht="12.75" customHeight="1">
      <c r="A1010" s="2" t="str">
        <f>HYPERLINK("https://drive.google.com/file/d/1V2-4BCMlgXNprcTvuDfFbS2_diW1_20J/view", "ISLE_SESS0163_BLOCKD01_42_sprt1")</f>
        <v>ISLE_SESS0163_BLOCKD01_42_sprt1</v>
      </c>
      <c r="B1010" s="1" t="s">
        <v>217</v>
      </c>
      <c r="C1010" s="5">
        <v>0.0</v>
      </c>
      <c r="D1010" s="5">
        <v>0.0</v>
      </c>
      <c r="E1010" s="5">
        <v>1.0</v>
      </c>
      <c r="F1010" s="5">
        <v>0.0</v>
      </c>
      <c r="G1010" s="5">
        <v>0.0</v>
      </c>
      <c r="H1010" s="5">
        <v>0.0</v>
      </c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</row>
    <row r="1011" ht="12.75" customHeight="1">
      <c r="A1011" s="2" t="str">
        <f>HYPERLINK("https://drive.google.com/file/d/1DZIo7QaOGcwmpNkoFpvDWTrYOO69Dqyr/view", "ISLE_SESS0163_BLOCKD01_45_sprt1")</f>
        <v>ISLE_SESS0163_BLOCKD01_45_sprt1</v>
      </c>
      <c r="B1011" s="1" t="s">
        <v>125</v>
      </c>
      <c r="C1011" s="5">
        <v>1.0</v>
      </c>
      <c r="D1011" s="5">
        <v>0.0</v>
      </c>
      <c r="E1011" s="5">
        <v>0.0</v>
      </c>
      <c r="F1011" s="5">
        <v>0.0</v>
      </c>
      <c r="G1011" s="5">
        <v>0.0</v>
      </c>
      <c r="H1011" s="5">
        <v>1.0</v>
      </c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</row>
    <row r="1012" ht="12.75" customHeight="1">
      <c r="A1012" s="2" t="str">
        <f>HYPERLINK("https://drive.google.com/file/d/18mJb6RUjDSrZTMJeyohzALxzfxVhbILm/view", "ISLE_SESS0163_BLOCKD01_47_sprt1")</f>
        <v>ISLE_SESS0163_BLOCKD01_47_sprt1</v>
      </c>
      <c r="B1012" s="1" t="s">
        <v>218</v>
      </c>
      <c r="C1012" s="5">
        <v>0.0</v>
      </c>
      <c r="D1012" s="5">
        <v>0.0</v>
      </c>
      <c r="E1012" s="5">
        <v>1.0</v>
      </c>
      <c r="F1012" s="5">
        <v>0.0</v>
      </c>
      <c r="G1012" s="5">
        <v>0.0</v>
      </c>
      <c r="H1012" s="5">
        <v>0.0</v>
      </c>
      <c r="I1012" s="5">
        <v>0.0</v>
      </c>
      <c r="J1012" s="5">
        <v>0.0</v>
      </c>
      <c r="K1012" s="5">
        <v>1.0</v>
      </c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</row>
    <row r="1013" ht="12.75" customHeight="1">
      <c r="A1013" s="2" t="str">
        <f>HYPERLINK("https://drive.google.com/file/d/1457r2IXo783SwqDnBPX8qOxYk8WWKZRm/view", "ISLE_SESS0163_BLOCKD01_48_sprt1")</f>
        <v>ISLE_SESS0163_BLOCKD01_48_sprt1</v>
      </c>
      <c r="B1013" s="1" t="s">
        <v>38</v>
      </c>
      <c r="C1013" s="5">
        <v>0.0</v>
      </c>
      <c r="D1013" s="5">
        <v>0.0</v>
      </c>
      <c r="E1013" s="5">
        <v>1.0</v>
      </c>
      <c r="F1013" s="5">
        <v>0.0</v>
      </c>
      <c r="G1013" s="5">
        <v>0.0</v>
      </c>
      <c r="H1013" s="5">
        <v>1.0</v>
      </c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</row>
    <row r="1014" ht="12.75" customHeight="1">
      <c r="A1014" s="2" t="str">
        <f>HYPERLINK("https://drive.google.com/file/d/19osKuizqclxsGhtVHJkZwYwdx-ewysTY/view", "ISLE_SESS0163_BLOCKD01_54_sprt1")</f>
        <v>ISLE_SESS0163_BLOCKD01_54_sprt1</v>
      </c>
      <c r="B1014" s="1" t="s">
        <v>128</v>
      </c>
      <c r="C1014" s="5">
        <v>0.0</v>
      </c>
      <c r="D1014" s="5">
        <v>1.0</v>
      </c>
      <c r="E1014" s="5">
        <v>0.0</v>
      </c>
      <c r="F1014" s="5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</row>
    <row r="1015" ht="12.75" customHeight="1">
      <c r="A1015" s="2" t="str">
        <f>HYPERLINK("https://drive.google.com/file/d/1XiytMot54ik4wHQp_tEd2Fp_yTNUzMDe/view", "ISLE_SESS0163_BLOCKD01_56_sprt1")</f>
        <v>ISLE_SESS0163_BLOCKD01_56_sprt1</v>
      </c>
      <c r="B1015" s="1" t="s">
        <v>42</v>
      </c>
      <c r="C1015" s="5">
        <v>0.0</v>
      </c>
      <c r="D1015" s="5">
        <v>1.0</v>
      </c>
      <c r="E1015" s="5">
        <v>0.0</v>
      </c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</row>
    <row r="1016" ht="12.75" customHeight="1">
      <c r="A1016" s="2" t="str">
        <f>HYPERLINK("https://drive.google.com/file/d/1ZW3ohzjdhrwtILwyShKWXV6dBB-shJUw/view", "ISLE_SESS0163_BLOCKD01_57_sprt1")</f>
        <v>ISLE_SESS0163_BLOCKD01_57_sprt1</v>
      </c>
      <c r="B1016" s="1" t="s">
        <v>158</v>
      </c>
      <c r="C1016" s="5">
        <v>0.0</v>
      </c>
      <c r="D1016" s="5">
        <v>1.0</v>
      </c>
      <c r="E1016" s="5">
        <v>1.0</v>
      </c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</row>
    <row r="1017" ht="12.75" customHeight="1">
      <c r="A1017" s="2" t="str">
        <f>HYPERLINK("https://drive.google.com/file/d/13yC5QnEmIdRwF4mSp-cOAnxrljK_TJR3/view", "ISLE_SESS0163_BLOCKD01_58_sprt1")</f>
        <v>ISLE_SESS0163_BLOCKD01_58_sprt1</v>
      </c>
      <c r="B1017" s="1" t="s">
        <v>43</v>
      </c>
      <c r="C1017" s="5">
        <v>0.0</v>
      </c>
      <c r="D1017" s="5">
        <v>1.0</v>
      </c>
      <c r="E1017" s="5">
        <v>1.0</v>
      </c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</row>
    <row r="1018" ht="12.75" customHeight="1">
      <c r="A1018" s="2" t="str">
        <f>HYPERLINK("https://drive.google.com/file/d/15AOaJWwK20TrbC-JtxWhfxhxZ3tO_hX4/view", "ISLE_SESS0163_BLOCKD01_59_sprt1")</f>
        <v>ISLE_SESS0163_BLOCKD01_59_sprt1</v>
      </c>
      <c r="B1018" s="1" t="s">
        <v>44</v>
      </c>
      <c r="C1018" s="5">
        <v>0.0</v>
      </c>
      <c r="D1018" s="5">
        <v>1.0</v>
      </c>
      <c r="E1018" s="5">
        <v>1.0</v>
      </c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</row>
    <row r="1019" ht="12.75" customHeight="1">
      <c r="A1019" s="2" t="str">
        <f>HYPERLINK("https://drive.google.com/file/d/1AA7rq1l1f70-dLsxqTVyn-Sdrm7Fx_f6/view", "ISLE_SESS0163_BLOCKD01_60_sprt1")</f>
        <v>ISLE_SESS0163_BLOCKD01_60_sprt1</v>
      </c>
      <c r="B1019" s="1" t="s">
        <v>219</v>
      </c>
      <c r="C1019" s="5">
        <v>0.0</v>
      </c>
      <c r="D1019" s="5">
        <v>0.0</v>
      </c>
      <c r="E1019" s="5">
        <v>0.0</v>
      </c>
      <c r="F1019" s="5">
        <v>1.0</v>
      </c>
      <c r="G1019" s="5">
        <v>0.0</v>
      </c>
      <c r="H1019" s="5">
        <v>0.0</v>
      </c>
      <c r="I1019" s="5"/>
      <c r="J1019" s="5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</row>
    <row r="1020" ht="12.75" customHeight="1">
      <c r="A1020" s="2" t="str">
        <f>HYPERLINK("https://drive.google.com/file/d/1G_kuVPYTBjZgcBWRzX4auj6MKaCTJC0U/view", "ISLE_SESS0163_BLOCKD01_61_sprt1")</f>
        <v>ISLE_SESS0163_BLOCKD01_61_sprt1</v>
      </c>
      <c r="B1020" s="1" t="s">
        <v>46</v>
      </c>
      <c r="C1020" s="5">
        <v>0.0</v>
      </c>
      <c r="D1020" s="5">
        <v>1.0</v>
      </c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</row>
    <row r="1021" ht="12.75" customHeight="1">
      <c r="A1021" s="2" t="str">
        <f>HYPERLINK("https://drive.google.com/file/d/1bS1RmWAfjFspeC45zmB7nh6-ePJxN6aC/view", "ISLE_SESS0163_BLOCKD01_62_sprt1")</f>
        <v>ISLE_SESS0163_BLOCKD01_62_sprt1</v>
      </c>
      <c r="B1021" s="1" t="s">
        <v>220</v>
      </c>
      <c r="C1021" s="5">
        <v>0.0</v>
      </c>
      <c r="D1021" s="5">
        <v>1.0</v>
      </c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</row>
    <row r="1022" ht="12.75" customHeight="1">
      <c r="A1022" s="2" t="str">
        <f>HYPERLINK("https://drive.google.com/file/d/1vzqHycwQaCpFJINQYTuxDIH86U2GvOnf/view", "ISLE_SESS0163_BLOCKD01_63_sprt1")</f>
        <v>ISLE_SESS0163_BLOCKD01_63_sprt1</v>
      </c>
      <c r="B1022" s="1" t="s">
        <v>48</v>
      </c>
      <c r="C1022" s="5">
        <v>0.0</v>
      </c>
      <c r="D1022" s="5">
        <v>1.0</v>
      </c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</row>
    <row r="1023" ht="12.75" customHeight="1">
      <c r="A1023" s="2" t="str">
        <f>HYPERLINK("https://drive.google.com/file/d/1Gk_pl_2yXj2nsZNzCPXnmfBAhxcb6ANm/view", "ISLE_SESS0163_BLOCKD01_64_sprt1")</f>
        <v>ISLE_SESS0163_BLOCKD01_64_sprt1</v>
      </c>
      <c r="B1023" s="1" t="s">
        <v>49</v>
      </c>
      <c r="C1023" s="5">
        <v>0.0</v>
      </c>
      <c r="D1023" s="5">
        <v>1.0</v>
      </c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</row>
    <row r="1024" ht="12.75" customHeight="1">
      <c r="A1024" s="2" t="str">
        <f>HYPERLINK("https://drive.google.com/file/d/1niG-ZkSHH0U93D3dL5ziZwXJe9tFvEwS/view", "ISLE_SESS0163_BLOCKD01_65_sprt1")</f>
        <v>ISLE_SESS0163_BLOCKD01_65_sprt1</v>
      </c>
      <c r="B1024" s="1" t="s">
        <v>50</v>
      </c>
      <c r="C1024" s="5">
        <v>0.0</v>
      </c>
      <c r="D1024" s="5">
        <v>1.0</v>
      </c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</row>
    <row r="1025" ht="12.75" customHeight="1">
      <c r="A1025" s="2" t="str">
        <f>HYPERLINK("https://drive.google.com/file/d/14Auvi1UMDcZtK80Gt8dq4jeT5YdKJCLB/view", "ISLE_SESS0163_BLOCKD01_66_sprt1")</f>
        <v>ISLE_SESS0163_BLOCKD01_66_sprt1</v>
      </c>
      <c r="B1025" s="1" t="s">
        <v>51</v>
      </c>
      <c r="C1025" s="5">
        <v>1.0</v>
      </c>
      <c r="D1025" s="5">
        <v>0.0</v>
      </c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</row>
    <row r="1026" ht="12.75" customHeight="1">
      <c r="A1026" s="2" t="str">
        <f>HYPERLINK("https://drive.google.com/file/d/1SGD-ALiUtfBAsLlmJ9UNGnXQD-DmK4CX/view", "ISLE_SESS0163_BLOCKD01_67_sprt1")</f>
        <v>ISLE_SESS0163_BLOCKD01_67_sprt1</v>
      </c>
      <c r="B1026" s="1" t="s">
        <v>49</v>
      </c>
      <c r="C1026" s="5">
        <v>0.0</v>
      </c>
      <c r="D1026" s="5">
        <v>1.0</v>
      </c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</row>
    <row r="1027" ht="12.75" customHeight="1">
      <c r="A1027" s="2" t="str">
        <f>HYPERLINK("https://drive.google.com/file/d/1ID4iMkLNQV82pw43ohGnlpdX7JuZGKc1/view", "ISLE_SESS0163_BLOCKD01_68_sprt1")</f>
        <v>ISLE_SESS0163_BLOCKD01_68_sprt1</v>
      </c>
      <c r="B1027" s="1" t="s">
        <v>53</v>
      </c>
      <c r="C1027" s="5">
        <v>0.0</v>
      </c>
      <c r="D1027" s="5">
        <v>0.0</v>
      </c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</row>
    <row r="1028" ht="12.75" customHeight="1">
      <c r="A1028" s="2" t="str">
        <f>HYPERLINK("https://drive.google.com/file/d/1AsojMFsuwbGX-nWrASDjlcyiTmwuTI8R/view", "ISLE_SESS0163_BLOCKD01_69_sprt1")</f>
        <v>ISLE_SESS0163_BLOCKD01_69_sprt1</v>
      </c>
      <c r="B1028" s="1" t="s">
        <v>221</v>
      </c>
      <c r="C1028" s="5">
        <v>0.0</v>
      </c>
      <c r="D1028" s="5">
        <v>1.0</v>
      </c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</row>
    <row r="1029" ht="12.75" customHeight="1">
      <c r="A1029" s="2" t="str">
        <f>HYPERLINK("https://drive.google.com/file/d/1-TKnPQCiTDFBk8-vVEQl4PaouqWnO_dd/view", "ISLE_SESS0163_BLOCKD01_70_sprt1")</f>
        <v>ISLE_SESS0163_BLOCKD01_70_sprt1</v>
      </c>
      <c r="B1029" s="1" t="s">
        <v>55</v>
      </c>
      <c r="C1029" s="5">
        <v>0.0</v>
      </c>
      <c r="D1029" s="5">
        <v>1.0</v>
      </c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</row>
    <row r="1030" ht="12.75" customHeight="1">
      <c r="A1030" s="2" t="str">
        <f>HYPERLINK("https://drive.google.com/file/d/1b12ftpwQ6GNvRtPWaijnSjKCba3iNt4a/view", "ISLE_SESS0163_BLOCKD01_71_sprt1")</f>
        <v>ISLE_SESS0163_BLOCKD01_71_sprt1</v>
      </c>
      <c r="B1030" s="1" t="s">
        <v>160</v>
      </c>
      <c r="C1030" s="5">
        <v>0.0</v>
      </c>
      <c r="D1030" s="5">
        <v>1.0</v>
      </c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</row>
    <row r="1031" ht="12.75" customHeight="1">
      <c r="A1031" s="2" t="str">
        <f>HYPERLINK("https://drive.google.com/file/d/1DA0vsC0ZDMbYvLJXv228Wxa2DXV7hSQ0/view", "ISLE_SESS0163_BLOCKD01_72_sprt1")</f>
        <v>ISLE_SESS0163_BLOCKD01_72_sprt1</v>
      </c>
      <c r="B1031" s="1" t="s">
        <v>57</v>
      </c>
      <c r="C1031" s="5">
        <v>0.0</v>
      </c>
      <c r="D1031" s="5">
        <v>1.0</v>
      </c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</row>
    <row r="1032" ht="12.75" customHeight="1">
      <c r="A1032" s="2" t="str">
        <f>HYPERLINK("https://drive.google.com/file/d/1wMrnPHwS0iMGmOu-3_zgxT64lVvSUHVp/view", "ISLE_SESS0163_BLOCKD01_73_sprt1")</f>
        <v>ISLE_SESS0163_BLOCKD01_73_sprt1</v>
      </c>
      <c r="B1032" s="1" t="s">
        <v>58</v>
      </c>
      <c r="C1032" s="5">
        <v>0.0</v>
      </c>
      <c r="D1032" s="5">
        <v>0.0</v>
      </c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</row>
    <row r="1033" ht="12.75" customHeight="1">
      <c r="A1033" s="2" t="str">
        <f>HYPERLINK("https://drive.google.com/file/d/1gicIgL1Hvese0GKklkDuEjJhFOC7Gxba/view", "ISLE_SESS0163_BLOCKD01_74_sprt1")</f>
        <v>ISLE_SESS0163_BLOCKD01_74_sprt1</v>
      </c>
      <c r="B1033" s="1" t="s">
        <v>59</v>
      </c>
      <c r="C1033" s="5">
        <v>0.0</v>
      </c>
      <c r="D1033" s="5">
        <v>1.0</v>
      </c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</row>
    <row r="1034" ht="12.75" customHeight="1">
      <c r="A1034" s="2" t="str">
        <f>HYPERLINK("https://drive.google.com/file/d/1Y8BrCO8inABvO95aXnh9LJU0B4mlMuaG/view", "ISLE_SESS0163_BLOCKD01_75_sprt1")</f>
        <v>ISLE_SESS0163_BLOCKD01_75_sprt1</v>
      </c>
      <c r="B1034" s="1" t="s">
        <v>60</v>
      </c>
      <c r="C1034" s="5">
        <v>0.0</v>
      </c>
      <c r="D1034" s="5">
        <v>1.0</v>
      </c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</row>
    <row r="1035" ht="12.75" customHeight="1">
      <c r="A1035" s="2" t="str">
        <f>HYPERLINK("https://drive.google.com/file/d/1e5ozWZQ6bKhM3zYJQkqQsA6V98MXiTdh/view", "ISLE_SESS0163_BLOCKD01_76_sprt1")</f>
        <v>ISLE_SESS0163_BLOCKD01_76_sprt1</v>
      </c>
      <c r="B1035" s="1" t="s">
        <v>61</v>
      </c>
      <c r="C1035" s="5">
        <v>1.0</v>
      </c>
      <c r="D1035" s="5">
        <v>1.0</v>
      </c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</row>
    <row r="1036" ht="12.75" customHeight="1">
      <c r="A1036" s="2" t="str">
        <f>HYPERLINK("https://drive.google.com/file/d/1ZGgnBjzTje5YYjqjfcJ9vw7U5ikAppsy/view", "ISLE_SESS0163_BLOCKD01_77_sprt1")</f>
        <v>ISLE_SESS0163_BLOCKD01_77_sprt1</v>
      </c>
      <c r="B1036" s="1" t="s">
        <v>62</v>
      </c>
      <c r="C1036" s="5">
        <v>0.0</v>
      </c>
      <c r="D1036" s="5">
        <v>0.0</v>
      </c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</row>
    <row r="1037" ht="12.75" customHeight="1">
      <c r="A1037" s="2" t="str">
        <f>HYPERLINK("https://drive.google.com/file/d/1TSLvAlCo_HhDrTt1849U-oo2Va_j5d_B/view", "ISLE_SESS0163_BLOCKE_02_sprt1")</f>
        <v>ISLE_SESS0163_BLOCKE_02_sprt1</v>
      </c>
      <c r="B1037" s="1" t="s">
        <v>65</v>
      </c>
      <c r="C1037" s="5">
        <v>0.0</v>
      </c>
      <c r="D1037" s="5">
        <v>0.0</v>
      </c>
      <c r="E1037" s="5">
        <v>1.0</v>
      </c>
      <c r="F1037" s="5">
        <v>0.0</v>
      </c>
      <c r="G1037" s="5">
        <v>1.0</v>
      </c>
      <c r="H1037" s="5">
        <v>0.0</v>
      </c>
      <c r="I1037" s="5">
        <v>0.0</v>
      </c>
      <c r="J1037" s="5">
        <v>0.0</v>
      </c>
      <c r="K1037" s="5"/>
      <c r="L1037" s="5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</row>
    <row r="1038" ht="12.75" customHeight="1">
      <c r="A1038" s="2" t="str">
        <f>HYPERLINK("https://drive.google.com/file/d/14b2uCEkaWB-8xq60XNLDPknvjok5QTTo/view", "ISLE_SESS0163_BLOCKE_04_sprt1")</f>
        <v>ISLE_SESS0163_BLOCKE_04_sprt1</v>
      </c>
      <c r="B1038" s="1" t="s">
        <v>67</v>
      </c>
      <c r="C1038" s="5">
        <v>0.0</v>
      </c>
      <c r="D1038" s="5">
        <v>0.0</v>
      </c>
      <c r="E1038" s="5">
        <v>0.0</v>
      </c>
      <c r="F1038" s="5">
        <v>1.0</v>
      </c>
      <c r="G1038" s="5">
        <v>1.0</v>
      </c>
      <c r="H1038" s="5">
        <v>0.0</v>
      </c>
      <c r="I1038" s="5">
        <v>1.0</v>
      </c>
      <c r="J1038" s="5"/>
      <c r="K1038" s="5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</row>
    <row r="1039" ht="12.75" customHeight="1">
      <c r="A1039" s="2" t="str">
        <f>HYPERLINK("https://drive.google.com/file/d/1yip7TR8L42S5RKcQ0X3zhVbPfkotGJMo/view", "ISLE_SESS0163_BLOCKE_05_sprt1")</f>
        <v>ISLE_SESS0163_BLOCKE_05_sprt1</v>
      </c>
      <c r="B1039" s="1" t="s">
        <v>68</v>
      </c>
      <c r="C1039" s="5">
        <v>0.0</v>
      </c>
      <c r="D1039" s="5">
        <v>1.0</v>
      </c>
      <c r="E1039" s="5">
        <v>0.0</v>
      </c>
      <c r="F1039" s="5">
        <v>1.0</v>
      </c>
      <c r="G1039" s="5">
        <v>0.0</v>
      </c>
      <c r="H1039" s="5">
        <v>0.0</v>
      </c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</row>
    <row r="1040" ht="12.75" customHeight="1">
      <c r="A1040" s="2" t="str">
        <f>HYPERLINK("https://drive.google.com/file/d/1svExntewqBgY7SHB5_AvIUr8ZqhJtwp2/view", "ISLE_SESS0163_BLOCKE_06_sprt1")</f>
        <v>ISLE_SESS0163_BLOCKE_06_sprt1</v>
      </c>
      <c r="B1040" s="1" t="s">
        <v>69</v>
      </c>
      <c r="C1040" s="5">
        <v>1.0</v>
      </c>
      <c r="D1040" s="5">
        <v>1.0</v>
      </c>
      <c r="E1040" s="5">
        <v>0.0</v>
      </c>
      <c r="F1040" s="5">
        <v>0.0</v>
      </c>
      <c r="G1040" s="5">
        <v>0.0</v>
      </c>
      <c r="H1040" s="5">
        <v>0.0</v>
      </c>
      <c r="I1040" s="5"/>
      <c r="J1040" s="5"/>
      <c r="K1040" s="5"/>
      <c r="L1040" s="5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</row>
    <row r="1041" ht="12.75" customHeight="1">
      <c r="A1041" s="2" t="str">
        <f>HYPERLINK("https://drive.google.com/file/d/1a7DkDSoB680WlzpGEzV36G3zdTD-AZNL/view", "ISLE_SESS0163_BLOCKE_07_sprt1")</f>
        <v>ISLE_SESS0163_BLOCKE_07_sprt1</v>
      </c>
      <c r="B1041" s="1" t="s">
        <v>207</v>
      </c>
      <c r="C1041" s="5">
        <v>0.0</v>
      </c>
      <c r="D1041" s="5">
        <v>1.0</v>
      </c>
      <c r="E1041" s="5">
        <v>1.0</v>
      </c>
      <c r="F1041" s="5">
        <v>0.0</v>
      </c>
      <c r="G1041" s="5">
        <v>0.0</v>
      </c>
      <c r="H1041" s="5">
        <v>0.0</v>
      </c>
      <c r="I1041" s="5">
        <v>0.0</v>
      </c>
      <c r="J1041" s="5"/>
      <c r="K1041" s="5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</row>
    <row r="1042" ht="12.75" customHeight="1">
      <c r="A1042" s="2" t="str">
        <f>HYPERLINK("https://drive.google.com/file/d/1E6rNLdAyWz-E3byXZFu7KMEFoRpBAmNa/view", "ISLE_SESS0163_BLOCKE_08_sprt1")</f>
        <v>ISLE_SESS0163_BLOCKE_08_sprt1</v>
      </c>
      <c r="B1042" s="1" t="s">
        <v>70</v>
      </c>
      <c r="C1042" s="5">
        <v>0.0</v>
      </c>
      <c r="D1042" s="5">
        <v>1.0</v>
      </c>
      <c r="E1042" s="5">
        <v>0.0</v>
      </c>
      <c r="F1042" s="5">
        <v>0.0</v>
      </c>
      <c r="G1042" s="5">
        <v>1.0</v>
      </c>
      <c r="H1042" s="5">
        <v>0.0</v>
      </c>
      <c r="I1042" s="5">
        <v>1.0</v>
      </c>
      <c r="J1042" s="5"/>
      <c r="K1042" s="5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</row>
    <row r="1043" ht="12.75" customHeight="1">
      <c r="A1043" s="2" t="str">
        <f>HYPERLINK("https://drive.google.com/file/d/1_WXjGysAZoO5z_iZ4XTwhLayvZ8QKszc/view", "ISLE_SESS0163_BLOCKE_09_sprt1")</f>
        <v>ISLE_SESS0163_BLOCKE_09_sprt1</v>
      </c>
      <c r="B1043" s="1" t="s">
        <v>222</v>
      </c>
      <c r="C1043" s="5">
        <v>0.0</v>
      </c>
      <c r="D1043" s="5">
        <v>0.0</v>
      </c>
      <c r="E1043" s="5">
        <v>1.0</v>
      </c>
      <c r="F1043" s="5">
        <v>0.0</v>
      </c>
      <c r="G1043" s="5">
        <v>0.0</v>
      </c>
      <c r="H1043" s="5">
        <v>1.0</v>
      </c>
      <c r="I1043" s="5"/>
      <c r="J1043" s="5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</row>
    <row r="1044" ht="12.75" customHeight="1">
      <c r="A1044" s="2" t="str">
        <f>HYPERLINK("https://drive.google.com/file/d/1roTCTznGDGRbp8cLUeTt8VvgISQUTyOI/view", "ISLE_SESS0163_BLOCKE_13_sprt1")</f>
        <v>ISLE_SESS0163_BLOCKE_13_sprt1</v>
      </c>
      <c r="B1044" s="1" t="s">
        <v>74</v>
      </c>
      <c r="C1044" s="5">
        <v>0.0</v>
      </c>
      <c r="D1044" s="5">
        <v>1.0</v>
      </c>
      <c r="E1044" s="5">
        <v>0.0</v>
      </c>
      <c r="F1044" s="5">
        <v>1.0</v>
      </c>
      <c r="G1044" s="5">
        <v>0.0</v>
      </c>
      <c r="H1044" s="5">
        <v>1.0</v>
      </c>
      <c r="I1044" s="5">
        <v>1.0</v>
      </c>
      <c r="J1044" s="5">
        <v>0.0</v>
      </c>
      <c r="K1044" s="5">
        <v>0.0</v>
      </c>
      <c r="L1044" s="5">
        <v>0.0</v>
      </c>
      <c r="M1044" s="5"/>
      <c r="N1044" s="5"/>
      <c r="O1044" s="3"/>
      <c r="P1044" s="3"/>
      <c r="Q1044" s="3"/>
      <c r="R1044" s="3"/>
      <c r="S1044" s="3"/>
      <c r="T1044" s="3"/>
      <c r="U1044" s="3"/>
      <c r="V1044" s="3"/>
      <c r="W1044" s="3"/>
      <c r="X1044" s="3"/>
    </row>
    <row r="1045" ht="12.75" customHeight="1">
      <c r="A1045" s="2" t="str">
        <f>HYPERLINK("https://drive.google.com/file/d/1UNT66j3Q9Hg2nSJLLWF5evWtaa0BJs9b/view", "ISLE_SESS0163_BLOCKE_14_sprt1")</f>
        <v>ISLE_SESS0163_BLOCKE_14_sprt1</v>
      </c>
      <c r="B1045" s="1" t="s">
        <v>166</v>
      </c>
      <c r="C1045" s="5">
        <v>0.0</v>
      </c>
      <c r="D1045" s="5">
        <v>0.0</v>
      </c>
      <c r="E1045" s="5">
        <v>0.0</v>
      </c>
      <c r="F1045" s="5">
        <v>0.0</v>
      </c>
      <c r="G1045" s="5">
        <v>1.0</v>
      </c>
      <c r="H1045" s="5">
        <v>1.0</v>
      </c>
      <c r="I1045" s="5">
        <v>0.0</v>
      </c>
      <c r="J1045" s="5">
        <v>0.0</v>
      </c>
      <c r="K1045" s="5">
        <v>1.0</v>
      </c>
      <c r="L1045" s="5">
        <v>1.0</v>
      </c>
      <c r="M1045" s="5">
        <v>0.0</v>
      </c>
      <c r="N1045" s="5"/>
      <c r="O1045" s="5"/>
      <c r="P1045" s="3"/>
      <c r="Q1045" s="3"/>
      <c r="R1045" s="3"/>
      <c r="S1045" s="3"/>
      <c r="T1045" s="3"/>
      <c r="U1045" s="3"/>
      <c r="V1045" s="3"/>
      <c r="W1045" s="3"/>
      <c r="X1045" s="3"/>
    </row>
    <row r="1046" ht="12.75" customHeight="1">
      <c r="A1046" s="2" t="str">
        <f>HYPERLINK("https://drive.google.com/file/d/1fw9rAyQxXZbv_YeIXkrpd3nYw9u_C1H1/view", "ISLE_SESS0163_BLOCKE_16_sprt1")</f>
        <v>ISLE_SESS0163_BLOCKE_16_sprt1</v>
      </c>
      <c r="B1046" s="1" t="s">
        <v>76</v>
      </c>
      <c r="C1046" s="5">
        <v>0.0</v>
      </c>
      <c r="D1046" s="5">
        <v>0.0</v>
      </c>
      <c r="E1046" s="5">
        <v>0.0</v>
      </c>
      <c r="F1046" s="5">
        <v>1.0</v>
      </c>
      <c r="G1046" s="5">
        <v>0.0</v>
      </c>
      <c r="H1046" s="5">
        <v>0.0</v>
      </c>
      <c r="I1046" s="5">
        <v>0.0</v>
      </c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</row>
    <row r="1047" ht="12.75" customHeight="1">
      <c r="A1047" s="2" t="str">
        <f>HYPERLINK("https://drive.google.com/file/d/1tyLL9IoubOIjZAdlxsn2JSQIEKZfJauk/view", "ISLE_SESS0163_BLOCKE_17_sprt1")</f>
        <v>ISLE_SESS0163_BLOCKE_17_sprt1</v>
      </c>
      <c r="B1047" s="1" t="s">
        <v>135</v>
      </c>
      <c r="C1047" s="5">
        <v>0.0</v>
      </c>
      <c r="D1047" s="5">
        <v>1.0</v>
      </c>
      <c r="E1047" s="5">
        <v>0.0</v>
      </c>
      <c r="F1047" s="5">
        <v>0.0</v>
      </c>
      <c r="G1047" s="5">
        <v>1.0</v>
      </c>
      <c r="H1047" s="5">
        <v>0.0</v>
      </c>
      <c r="I1047" s="5">
        <v>0.0</v>
      </c>
      <c r="J1047" s="5">
        <v>1.0</v>
      </c>
      <c r="K1047" s="5"/>
      <c r="L1047" s="5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</row>
    <row r="1048" ht="12.75" customHeight="1">
      <c r="A1048" s="2" t="str">
        <f>HYPERLINK("https://drive.google.com/file/d/1oQ3ZNtVsjPsgPXdklw1eMZGo47TR_dAd/view", "ISLE_SESS0163_BLOCKE_18_sprt1")</f>
        <v>ISLE_SESS0163_BLOCKE_18_sprt1</v>
      </c>
      <c r="B1048" s="1" t="s">
        <v>136</v>
      </c>
      <c r="C1048" s="5">
        <v>0.0</v>
      </c>
      <c r="D1048" s="5">
        <v>1.0</v>
      </c>
      <c r="E1048" s="5">
        <v>0.0</v>
      </c>
      <c r="F1048" s="5">
        <v>0.0</v>
      </c>
      <c r="G1048" s="5">
        <v>0.0</v>
      </c>
      <c r="H1048" s="5">
        <v>0.0</v>
      </c>
      <c r="I1048" s="5">
        <v>1.0</v>
      </c>
      <c r="J1048" s="5">
        <v>0.0</v>
      </c>
      <c r="K1048" s="5"/>
      <c r="L1048" s="5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</row>
    <row r="1049" ht="12.75" customHeight="1">
      <c r="A1049" s="2" t="str">
        <f>HYPERLINK("https://drive.google.com/file/d/18AOUqml6panTkBV7qaiyY0BejwwA1T7L/view", "ISLE_SESS0163_BLOCKE_19_sprt1")</f>
        <v>ISLE_SESS0163_BLOCKE_19_sprt1</v>
      </c>
      <c r="B1049" s="1" t="s">
        <v>77</v>
      </c>
      <c r="C1049" s="5">
        <v>0.0</v>
      </c>
      <c r="D1049" s="5">
        <v>0.0</v>
      </c>
      <c r="E1049" s="5">
        <v>0.0</v>
      </c>
      <c r="F1049" s="5">
        <v>0.0</v>
      </c>
      <c r="G1049" s="5">
        <v>0.0</v>
      </c>
      <c r="H1049" s="5">
        <v>1.0</v>
      </c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</row>
    <row r="1050" ht="12.75" customHeight="1">
      <c r="A1050" s="2" t="str">
        <f>HYPERLINK("https://drive.google.com/file/d/1dg_el4IrIFr6bthtUDQFC8O7qYNGty39/view", "ISLE_SESS0163_BLOCKE_20_sprt1")</f>
        <v>ISLE_SESS0163_BLOCKE_20_sprt1</v>
      </c>
      <c r="B1050" s="1" t="s">
        <v>78</v>
      </c>
      <c r="C1050" s="5">
        <v>0.0</v>
      </c>
      <c r="D1050" s="5">
        <v>1.0</v>
      </c>
      <c r="E1050" s="5">
        <v>1.0</v>
      </c>
      <c r="F1050" s="5">
        <v>0.0</v>
      </c>
      <c r="G1050" s="5">
        <v>0.0</v>
      </c>
      <c r="H1050" s="5">
        <v>0.0</v>
      </c>
      <c r="I1050" s="5">
        <v>0.0</v>
      </c>
      <c r="J1050" s="5"/>
      <c r="K1050" s="5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</row>
    <row r="1051" ht="12.75" customHeight="1">
      <c r="A1051" s="2" t="str">
        <f>HYPERLINK("https://drive.google.com/file/d/1x_-cS_-irTfCJAsbwBPnjlfnWeALJTFX/view", "ISLE_SESS0163_BLOCKE_21_sprt1")</f>
        <v>ISLE_SESS0163_BLOCKE_21_sprt1</v>
      </c>
      <c r="B1051" s="1" t="s">
        <v>79</v>
      </c>
      <c r="C1051" s="5">
        <v>0.0</v>
      </c>
      <c r="D1051" s="5">
        <v>1.0</v>
      </c>
      <c r="E1051" s="5">
        <v>1.0</v>
      </c>
      <c r="F1051" s="5">
        <v>0.0</v>
      </c>
      <c r="G1051" s="5">
        <v>0.0</v>
      </c>
      <c r="H1051" s="5">
        <v>0.0</v>
      </c>
      <c r="I1051" s="5">
        <v>1.0</v>
      </c>
      <c r="J1051" s="5"/>
      <c r="K1051" s="5"/>
      <c r="L1051" s="5"/>
      <c r="M1051" s="5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</row>
    <row r="1052" ht="12.75" customHeight="1">
      <c r="A1052" s="2" t="str">
        <f>HYPERLINK("https://drive.google.com/file/d/1ASuVa_FbR4pDGR_WLgr8b0cQHYSTzo82/view", "ISLE_SESS0163_BLOCKE_22_sprt1")</f>
        <v>ISLE_SESS0163_BLOCKE_22_sprt1</v>
      </c>
      <c r="B1052" s="1" t="s">
        <v>137</v>
      </c>
      <c r="C1052" s="5">
        <v>0.0</v>
      </c>
      <c r="D1052" s="5">
        <v>0.0</v>
      </c>
      <c r="E1052" s="5">
        <v>1.0</v>
      </c>
      <c r="F1052" s="5">
        <v>0.0</v>
      </c>
      <c r="G1052" s="5">
        <v>0.0</v>
      </c>
      <c r="H1052" s="5"/>
      <c r="I1052" s="5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</row>
    <row r="1053" ht="12.75" customHeight="1">
      <c r="A1053" s="2" t="str">
        <f>HYPERLINK("https://drive.google.com/file/d/1X1LMnbjrxyoP_2Qiu4p0DIA7mVLa6wHC/view", "ISLE_SESS0163_BLOCKE_23_sprt1")</f>
        <v>ISLE_SESS0163_BLOCKE_23_sprt1</v>
      </c>
      <c r="B1053" s="1" t="s">
        <v>80</v>
      </c>
      <c r="C1053" s="5">
        <v>0.0</v>
      </c>
      <c r="D1053" s="5">
        <v>0.0</v>
      </c>
      <c r="E1053" s="5">
        <v>1.0</v>
      </c>
      <c r="F1053" s="5">
        <v>0.0</v>
      </c>
      <c r="G1053" s="5">
        <v>1.0</v>
      </c>
      <c r="H1053" s="5">
        <v>0.0</v>
      </c>
      <c r="I1053" s="5"/>
      <c r="J1053" s="5"/>
      <c r="K1053" s="5"/>
      <c r="L1053" s="5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</row>
    <row r="1054" ht="12.75" customHeight="1">
      <c r="A1054" s="2" t="str">
        <f>HYPERLINK("https://drive.google.com/file/d/11TxvXTu5xrRFYozXUZNSU_eBz5q2XKBX/view", "ISLE_SESS0163_BLOCKE_24_sprt1")</f>
        <v>ISLE_SESS0163_BLOCKE_24_sprt1</v>
      </c>
      <c r="B1054" s="1" t="s">
        <v>81</v>
      </c>
      <c r="C1054" s="5">
        <v>0.0</v>
      </c>
      <c r="D1054" s="5">
        <v>1.0</v>
      </c>
      <c r="E1054" s="5">
        <v>0.0</v>
      </c>
      <c r="F1054" s="5">
        <v>0.0</v>
      </c>
      <c r="G1054" s="5">
        <v>0.0</v>
      </c>
      <c r="H1054" s="5"/>
      <c r="I1054" s="5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</row>
    <row r="1055" ht="12.75" customHeight="1">
      <c r="A1055" s="2" t="str">
        <f>HYPERLINK("https://drive.google.com/file/d/1ZCBNjpHzAiTjXMb27GWiV2aeG9rvGbZz/view", "ISLE_SESS0163_BLOCKE_25_sprt1")</f>
        <v>ISLE_SESS0163_BLOCKE_25_sprt1</v>
      </c>
      <c r="B1055" s="1" t="s">
        <v>82</v>
      </c>
      <c r="C1055" s="5">
        <v>0.0</v>
      </c>
      <c r="D1055" s="5">
        <v>1.0</v>
      </c>
      <c r="E1055" s="5">
        <v>0.0</v>
      </c>
      <c r="F1055" s="5">
        <v>1.0</v>
      </c>
      <c r="G1055" s="5">
        <v>0.0</v>
      </c>
      <c r="H1055" s="5">
        <v>0.0</v>
      </c>
      <c r="I1055" s="5">
        <v>1.0</v>
      </c>
      <c r="J1055" s="5"/>
      <c r="K1055" s="5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</row>
    <row r="1056" ht="12.75" customHeight="1">
      <c r="A1056" s="2" t="str">
        <f>HYPERLINK("https://drive.google.com/file/d/190tfwgjmh36oOOjzYnwlHAnQF7OpQiMf/view", "ISLE_SESS0163_BLOCKE_26_sprt1")</f>
        <v>ISLE_SESS0163_BLOCKE_26_sprt1</v>
      </c>
      <c r="B1056" s="1" t="s">
        <v>83</v>
      </c>
      <c r="C1056" s="5">
        <v>0.0</v>
      </c>
      <c r="D1056" s="5">
        <v>1.0</v>
      </c>
      <c r="E1056" s="5">
        <v>0.0</v>
      </c>
      <c r="F1056" s="5">
        <v>1.0</v>
      </c>
      <c r="G1056" s="5">
        <v>0.0</v>
      </c>
      <c r="H1056" s="5">
        <v>1.0</v>
      </c>
      <c r="I1056" s="5">
        <v>0.0</v>
      </c>
      <c r="J1056" s="5">
        <v>0.0</v>
      </c>
      <c r="K1056" s="5">
        <v>1.0</v>
      </c>
      <c r="L1056" s="5"/>
      <c r="M1056" s="5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</row>
    <row r="1057" ht="12.75" customHeight="1">
      <c r="A1057" s="2" t="str">
        <f>HYPERLINK("https://drive.google.com/file/d/1zVpzzbjfnYlp-EGF8Q747PXTIiZ7ctGe/view", "ISLE_SESS0163_BLOCKE_27_sprt1")</f>
        <v>ISLE_SESS0163_BLOCKE_27_sprt1</v>
      </c>
      <c r="B1057" s="1" t="s">
        <v>84</v>
      </c>
      <c r="C1057" s="5">
        <v>0.0</v>
      </c>
      <c r="D1057" s="5">
        <v>1.0</v>
      </c>
      <c r="E1057" s="5">
        <v>0.0</v>
      </c>
      <c r="F1057" s="5">
        <v>0.0</v>
      </c>
      <c r="G1057" s="5">
        <v>1.0</v>
      </c>
      <c r="H1057" s="5">
        <v>1.0</v>
      </c>
      <c r="I1057" s="5">
        <v>0.0</v>
      </c>
      <c r="J1057" s="5">
        <v>0.0</v>
      </c>
      <c r="K1057" s="5">
        <v>1.0</v>
      </c>
      <c r="L1057" s="5">
        <v>0.0</v>
      </c>
      <c r="M1057" s="5">
        <v>0.0</v>
      </c>
      <c r="N1057" s="5">
        <v>1.0</v>
      </c>
      <c r="O1057" s="5"/>
      <c r="P1057" s="5"/>
      <c r="Q1057" s="3"/>
      <c r="R1057" s="3"/>
      <c r="S1057" s="3"/>
      <c r="T1057" s="3"/>
      <c r="U1057" s="3"/>
      <c r="V1057" s="3"/>
      <c r="W1057" s="3"/>
      <c r="X1057" s="3"/>
    </row>
    <row r="1058" ht="12.75" customHeight="1">
      <c r="A1058" s="2" t="str">
        <f>HYPERLINK("https://drive.google.com/file/d/1C5W-32_l-sC2LvZhFFrpJHQLqRkcGHcj/view", "ISLE_SESS0163_BLOCKE_29_sprt1")</f>
        <v>ISLE_SESS0163_BLOCKE_29_sprt1</v>
      </c>
      <c r="B1058" s="1" t="s">
        <v>86</v>
      </c>
      <c r="C1058" s="5">
        <v>0.0</v>
      </c>
      <c r="D1058" s="5">
        <v>0.0</v>
      </c>
      <c r="E1058" s="5">
        <v>1.0</v>
      </c>
      <c r="F1058" s="5"/>
      <c r="G1058" s="5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</row>
    <row r="1059" ht="12.75" customHeight="1">
      <c r="A1059" s="2" t="str">
        <f>HYPERLINK("https://drive.google.com/file/d/1KxsKm5YR54U83-fVtgZTQEqzLYSMJypY/view", "ISLE_SESS0163_BLOCKE_30_sprt1")</f>
        <v>ISLE_SESS0163_BLOCKE_30_sprt1</v>
      </c>
      <c r="B1059" s="1" t="s">
        <v>87</v>
      </c>
      <c r="C1059" s="5">
        <v>0.0</v>
      </c>
      <c r="D1059" s="5">
        <v>0.0</v>
      </c>
      <c r="E1059" s="5">
        <v>1.0</v>
      </c>
      <c r="F1059" s="5">
        <v>0.0</v>
      </c>
      <c r="G1059" s="5">
        <v>0.0</v>
      </c>
      <c r="H1059" s="5">
        <v>0.0</v>
      </c>
      <c r="I1059" s="5"/>
      <c r="J1059" s="5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</row>
    <row r="1060" ht="12.75" customHeight="1">
      <c r="A1060" s="2" t="str">
        <f>HYPERLINK("https://drive.google.com/file/d/1xh3i8Zmumi-G0vzXHfE0_8wfPSuS5say/view", "ISLE_SESS0163_BLOCKE_31_sprt1")</f>
        <v>ISLE_SESS0163_BLOCKE_31_sprt1</v>
      </c>
      <c r="B1060" s="1" t="s">
        <v>88</v>
      </c>
      <c r="C1060" s="5">
        <v>0.0</v>
      </c>
      <c r="D1060" s="5">
        <v>1.0</v>
      </c>
      <c r="E1060" s="5">
        <v>0.0</v>
      </c>
      <c r="F1060" s="5">
        <v>1.0</v>
      </c>
      <c r="G1060" s="5">
        <v>1.0</v>
      </c>
      <c r="H1060" s="5">
        <v>0.0</v>
      </c>
      <c r="I1060" s="5"/>
      <c r="J1060" s="5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</row>
    <row r="1061" ht="12.75" customHeight="1">
      <c r="A1061" s="2" t="str">
        <f>HYPERLINK("https://drive.google.com/file/d/1zXUvQUAx0PtV5erla4HkvdTYeiQuRzuD/view", "ISLE_SESS0163_BLOCKE_32_sprt1")</f>
        <v>ISLE_SESS0163_BLOCKE_32_sprt1</v>
      </c>
      <c r="B1061" s="1" t="s">
        <v>223</v>
      </c>
      <c r="C1061" s="5">
        <v>0.0</v>
      </c>
      <c r="D1061" s="5">
        <v>0.0</v>
      </c>
      <c r="E1061" s="5">
        <v>1.0</v>
      </c>
      <c r="F1061" s="5">
        <v>0.0</v>
      </c>
      <c r="G1061" s="5">
        <v>0.0</v>
      </c>
      <c r="H1061" s="5">
        <v>1.0</v>
      </c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</row>
    <row r="1062" ht="12.75" customHeight="1">
      <c r="A1062" s="2" t="str">
        <f>HYPERLINK("https://drive.google.com/file/d/19YyR0q4qq_l5IyrKSMXj0oqiaWFEymml/view", "ISLE_SESS0163_BLOCKE_33_sprt1")</f>
        <v>ISLE_SESS0163_BLOCKE_33_sprt1</v>
      </c>
      <c r="B1062" s="1" t="s">
        <v>89</v>
      </c>
      <c r="C1062" s="5">
        <v>0.0</v>
      </c>
      <c r="D1062" s="5">
        <v>1.0</v>
      </c>
      <c r="E1062" s="5">
        <v>0.0</v>
      </c>
      <c r="F1062" s="5">
        <v>0.0</v>
      </c>
      <c r="G1062" s="5">
        <v>1.0</v>
      </c>
      <c r="H1062" s="5">
        <v>0.0</v>
      </c>
      <c r="I1062" s="5">
        <v>0.0</v>
      </c>
      <c r="J1062" s="5">
        <v>0.0</v>
      </c>
      <c r="K1062" s="5">
        <v>1.0</v>
      </c>
      <c r="L1062" s="5"/>
      <c r="M1062" s="5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</row>
    <row r="1063" ht="12.75" customHeight="1">
      <c r="A1063" s="2" t="str">
        <f>HYPERLINK("https://drive.google.com/file/d/1DThdsFr1vO0hJ8lQ6phGpFRxm3EG1aiB/view", "ISLE_SESS0163_BLOCKE_34_sprt1")</f>
        <v>ISLE_SESS0163_BLOCKE_34_sprt1</v>
      </c>
      <c r="B1063" s="1" t="s">
        <v>90</v>
      </c>
      <c r="C1063" s="5">
        <v>1.0</v>
      </c>
      <c r="D1063" s="5">
        <v>1.0</v>
      </c>
      <c r="E1063" s="5">
        <v>0.0</v>
      </c>
      <c r="F1063" s="5">
        <v>0.0</v>
      </c>
      <c r="G1063" s="5">
        <v>1.0</v>
      </c>
      <c r="H1063" s="5">
        <v>0.0</v>
      </c>
      <c r="I1063" s="5">
        <v>0.0</v>
      </c>
      <c r="J1063" s="5"/>
      <c r="K1063" s="5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</row>
    <row r="1064" ht="12.75" customHeight="1">
      <c r="A1064" s="2" t="str">
        <f>HYPERLINK("https://drive.google.com/file/d/1CCffjstfBbTgaV5b1043Gq0xEQG-y16_/view", "ISLE_SESS0163_BLOCKE_35_sprt1")</f>
        <v>ISLE_SESS0163_BLOCKE_35_sprt1</v>
      </c>
      <c r="B1064" s="1" t="s">
        <v>91</v>
      </c>
      <c r="C1064" s="5">
        <v>0.0</v>
      </c>
      <c r="D1064" s="5">
        <v>1.0</v>
      </c>
      <c r="E1064" s="5">
        <v>0.0</v>
      </c>
      <c r="F1064" s="5">
        <v>0.0</v>
      </c>
      <c r="G1064" s="5">
        <v>1.0</v>
      </c>
      <c r="H1064" s="5">
        <v>0.0</v>
      </c>
      <c r="I1064" s="5">
        <v>0.0</v>
      </c>
      <c r="J1064" s="5">
        <v>0.0</v>
      </c>
      <c r="K1064" s="5"/>
      <c r="L1064" s="5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</row>
    <row r="1065" ht="12.75" customHeight="1">
      <c r="A1065" s="2" t="str">
        <f>HYPERLINK("https://drive.google.com/file/d/136ImkeOOny-nQRdoXkkA56obTDGAixxM/view", "ISLE_SESS0163_BLOCKE_36_sprt1")</f>
        <v>ISLE_SESS0163_BLOCKE_36_sprt1</v>
      </c>
      <c r="B1065" s="1" t="s">
        <v>172</v>
      </c>
      <c r="C1065" s="5">
        <v>0.0</v>
      </c>
      <c r="D1065" s="5">
        <v>0.0</v>
      </c>
      <c r="E1065" s="5">
        <v>1.0</v>
      </c>
      <c r="F1065" s="5">
        <v>1.0</v>
      </c>
      <c r="G1065" s="5">
        <v>0.0</v>
      </c>
      <c r="H1065" s="5">
        <v>0.0</v>
      </c>
      <c r="I1065" s="5">
        <v>0.0</v>
      </c>
      <c r="J1065" s="5">
        <v>0.0</v>
      </c>
      <c r="K1065" s="5"/>
      <c r="L1065" s="5"/>
      <c r="M1065" s="5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</row>
    <row r="1066" ht="12.75" customHeight="1">
      <c r="A1066" s="2" t="str">
        <f>HYPERLINK("https://drive.google.com/file/d/17uaCg8ATo3DhJU67HsSuWdCpfd4ebqBc/view", "ISLE_SESS0163_BLOCKE_37_sprt1")</f>
        <v>ISLE_SESS0163_BLOCKE_37_sprt1</v>
      </c>
      <c r="B1066" s="1" t="s">
        <v>191</v>
      </c>
      <c r="C1066" s="5">
        <v>1.0</v>
      </c>
      <c r="D1066" s="5">
        <v>0.0</v>
      </c>
      <c r="E1066" s="5">
        <v>0.0</v>
      </c>
      <c r="F1066" s="5">
        <v>1.0</v>
      </c>
      <c r="G1066" s="5">
        <v>0.0</v>
      </c>
      <c r="H1066" s="5">
        <v>0.0</v>
      </c>
      <c r="I1066" s="5"/>
      <c r="J1066" s="5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</row>
    <row r="1067" ht="12.75" customHeight="1">
      <c r="A1067" s="2" t="str">
        <f>HYPERLINK("https://drive.google.com/file/d/1OouG5KFSZcwnTvWPIdzs_SVcn__ZXOIZ/view", "ISLE_SESS0163_BLOCKE_38_sprt1")</f>
        <v>ISLE_SESS0163_BLOCKE_38_sprt1</v>
      </c>
      <c r="B1067" s="1" t="s">
        <v>192</v>
      </c>
      <c r="C1067" s="5">
        <v>0.0</v>
      </c>
      <c r="D1067" s="5">
        <v>1.0</v>
      </c>
      <c r="E1067" s="5">
        <v>0.0</v>
      </c>
      <c r="F1067" s="5">
        <v>0.0</v>
      </c>
      <c r="G1067" s="5">
        <v>0.0</v>
      </c>
      <c r="H1067" s="5">
        <v>0.0</v>
      </c>
      <c r="I1067" s="5">
        <v>0.0</v>
      </c>
      <c r="J1067" s="5"/>
      <c r="K1067" s="5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</row>
    <row r="1068" ht="12.75" customHeight="1">
      <c r="A1068" s="2" t="str">
        <f>HYPERLINK("https://drive.google.com/file/d/1AcocNH3vvPt2ox4IjrdFfWPE4zkWplJ5/view", "ISLE_SESS0163_BLOCKE_39_sprt1")</f>
        <v>ISLE_SESS0163_BLOCKE_39_sprt1</v>
      </c>
      <c r="B1068" s="1" t="s">
        <v>93</v>
      </c>
      <c r="C1068" s="5">
        <v>0.0</v>
      </c>
      <c r="D1068" s="5">
        <v>1.0</v>
      </c>
      <c r="E1068" s="5">
        <v>0.0</v>
      </c>
      <c r="F1068" s="5">
        <v>1.0</v>
      </c>
      <c r="G1068" s="5">
        <v>0.0</v>
      </c>
      <c r="H1068" s="5">
        <v>0.0</v>
      </c>
      <c r="I1068" s="5"/>
      <c r="J1068" s="5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</row>
    <row r="1069" ht="12.75" customHeight="1">
      <c r="A1069" s="2" t="str">
        <f>HYPERLINK("https://drive.google.com/file/d/1lO4AXgMaLabPEObQlja8kIJ-cTFfg2V9/view", "ISLE_SESS0163_BLOCKE_41_sprt1")</f>
        <v>ISLE_SESS0163_BLOCKE_41_sprt1</v>
      </c>
      <c r="B1069" s="1" t="s">
        <v>94</v>
      </c>
      <c r="C1069" s="5">
        <v>0.0</v>
      </c>
      <c r="D1069" s="5">
        <v>0.0</v>
      </c>
      <c r="E1069" s="5">
        <v>1.0</v>
      </c>
      <c r="F1069" s="5">
        <v>0.0</v>
      </c>
      <c r="G1069" s="5">
        <v>1.0</v>
      </c>
      <c r="H1069" s="5">
        <v>0.0</v>
      </c>
      <c r="I1069" s="5">
        <v>0.0</v>
      </c>
      <c r="J1069" s="5">
        <v>0.0</v>
      </c>
      <c r="K1069" s="5"/>
      <c r="L1069" s="5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</row>
    <row r="1070" ht="12.75" customHeight="1">
      <c r="A1070" s="2" t="str">
        <f>HYPERLINK("https://drive.google.com/file/d/1GP2JexaobeUGNyQTaUsor1na3z_s3I9-/view", "ISLE_SESS0163_BLOCKE_43_sprt1")</f>
        <v>ISLE_SESS0163_BLOCKE_43_sprt1</v>
      </c>
      <c r="B1070" s="1" t="s">
        <v>95</v>
      </c>
      <c r="C1070" s="5">
        <v>0.0</v>
      </c>
      <c r="D1070" s="5">
        <v>0.0</v>
      </c>
      <c r="E1070" s="5">
        <v>1.0</v>
      </c>
      <c r="F1070" s="5">
        <v>0.0</v>
      </c>
      <c r="G1070" s="5">
        <v>1.0</v>
      </c>
      <c r="H1070" s="5">
        <v>0.0</v>
      </c>
      <c r="I1070" s="5">
        <v>0.0</v>
      </c>
      <c r="J1070" s="5">
        <v>1.0</v>
      </c>
      <c r="K1070" s="5"/>
      <c r="L1070" s="5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</row>
    <row r="1071" ht="12.75" customHeight="1">
      <c r="A1071" s="2" t="str">
        <f>HYPERLINK("https://drive.google.com/file/d/1XyMDrGUTd-QvigTDZ1qdv6nto-oJKpn_/view", "ISLE_SESS0163_BLOCKE_44_sprt1")</f>
        <v>ISLE_SESS0163_BLOCKE_44_sprt1</v>
      </c>
      <c r="B1071" s="1" t="s">
        <v>96</v>
      </c>
      <c r="C1071" s="5">
        <v>0.0</v>
      </c>
      <c r="D1071" s="5">
        <v>0.0</v>
      </c>
      <c r="E1071" s="5">
        <v>1.0</v>
      </c>
      <c r="F1071" s="5">
        <v>0.0</v>
      </c>
      <c r="G1071" s="5">
        <v>0.0</v>
      </c>
      <c r="H1071" s="5">
        <v>0.0</v>
      </c>
      <c r="I1071" s="5">
        <v>1.0</v>
      </c>
      <c r="J1071" s="5"/>
      <c r="K1071" s="5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</row>
    <row r="1072" ht="12.75" customHeight="1">
      <c r="A1072" s="2" t="str">
        <f>HYPERLINK("https://drive.google.com/file/d/13aOcES6IQsxY-ahewMNi4tjOh6B9UD14/view", "ISLE_SESS0163_BLOCKE_45_sprt1")</f>
        <v>ISLE_SESS0163_BLOCKE_45_sprt1</v>
      </c>
      <c r="B1072" s="1" t="s">
        <v>174</v>
      </c>
      <c r="C1072" s="5">
        <v>0.0</v>
      </c>
      <c r="D1072" s="5">
        <v>0.0</v>
      </c>
      <c r="E1072" s="5">
        <v>0.0</v>
      </c>
      <c r="F1072" s="5">
        <v>1.0</v>
      </c>
      <c r="G1072" s="5">
        <v>0.0</v>
      </c>
      <c r="H1072" s="5">
        <v>1.0</v>
      </c>
      <c r="I1072" s="5">
        <v>0.0</v>
      </c>
      <c r="J1072" s="5">
        <v>0.0</v>
      </c>
      <c r="K1072" s="5">
        <v>0.0</v>
      </c>
      <c r="L1072" s="5">
        <v>0.0</v>
      </c>
      <c r="M1072" s="5">
        <v>0.0</v>
      </c>
      <c r="N1072" s="5">
        <v>1.0</v>
      </c>
      <c r="O1072" s="5"/>
      <c r="P1072" s="5"/>
      <c r="Q1072" s="3"/>
      <c r="R1072" s="3"/>
      <c r="S1072" s="3"/>
      <c r="T1072" s="3"/>
      <c r="U1072" s="3"/>
      <c r="V1072" s="3"/>
      <c r="W1072" s="3"/>
      <c r="X1072" s="3"/>
    </row>
    <row r="1073" ht="12.75" customHeight="1">
      <c r="A1073" s="2" t="str">
        <f>HYPERLINK("https://drive.google.com/file/d/1W1HA4HawwsnL9xptxik7jzeqQczCxBfY/view", "ISLE_SESS0163_BLOCKE_47_sprt1")</f>
        <v>ISLE_SESS0163_BLOCKE_47_sprt1</v>
      </c>
      <c r="B1073" s="1" t="s">
        <v>224</v>
      </c>
      <c r="C1073" s="5">
        <v>0.0</v>
      </c>
      <c r="D1073" s="5">
        <v>0.0</v>
      </c>
      <c r="E1073" s="5">
        <v>0.0</v>
      </c>
      <c r="F1073" s="5">
        <v>1.0</v>
      </c>
      <c r="G1073" s="5">
        <v>0.0</v>
      </c>
      <c r="H1073" s="5">
        <v>1.0</v>
      </c>
      <c r="I1073" s="5">
        <v>0.0</v>
      </c>
      <c r="J1073" s="5">
        <v>0.0</v>
      </c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</row>
    <row r="1074" ht="12.75" customHeight="1">
      <c r="A1074" s="2" t="str">
        <f>HYPERLINK("https://drive.google.com/file/d/1nzXs2_M5Xq1w5eaMRDRbrkkwA3mO62Zk/view", "ISLE_SESS0163_BLOCKE_48_sprt1")</f>
        <v>ISLE_SESS0163_BLOCKE_48_sprt1</v>
      </c>
      <c r="B1074" s="1" t="s">
        <v>99</v>
      </c>
      <c r="C1074" s="5">
        <v>1.0</v>
      </c>
      <c r="D1074" s="5">
        <v>0.0</v>
      </c>
      <c r="E1074" s="5">
        <v>1.0</v>
      </c>
      <c r="F1074" s="5">
        <v>0.0</v>
      </c>
      <c r="G1074" s="5">
        <v>0.0</v>
      </c>
      <c r="H1074" s="5">
        <v>0.0</v>
      </c>
      <c r="I1074" s="5"/>
      <c r="J1074" s="5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</row>
    <row r="1075" ht="12.75" customHeight="1">
      <c r="A1075" s="2" t="str">
        <f>HYPERLINK("https://drive.google.com/file/d/1FX7lF835HARvhnp39HbM4OYRbOsDTB2K/view", "ISLE_SESS0163_BLOCKE_49_sprt1")</f>
        <v>ISLE_SESS0163_BLOCKE_49_sprt1</v>
      </c>
      <c r="B1075" s="1" t="s">
        <v>100</v>
      </c>
      <c r="C1075" s="5">
        <v>0.0</v>
      </c>
      <c r="D1075" s="5">
        <v>1.0</v>
      </c>
      <c r="E1075" s="5">
        <v>0.0</v>
      </c>
      <c r="F1075" s="5">
        <v>1.0</v>
      </c>
      <c r="G1075" s="5">
        <v>0.0</v>
      </c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</row>
    <row r="1076" ht="12.75" customHeight="1">
      <c r="A1076" s="2" t="str">
        <f>HYPERLINK("https://drive.google.com/file/d/1LEXVXpS5dpE-NRdrIjv7RWdtrditcr_I/view", "ISLE_SESS0163_BLOCKE_50_sprt1")</f>
        <v>ISLE_SESS0163_BLOCKE_50_sprt1</v>
      </c>
      <c r="B1076" s="1" t="s">
        <v>101</v>
      </c>
      <c r="C1076" s="5">
        <v>1.0</v>
      </c>
      <c r="D1076" s="5">
        <v>0.0</v>
      </c>
      <c r="E1076" s="5">
        <v>1.0</v>
      </c>
      <c r="F1076" s="5">
        <v>0.0</v>
      </c>
      <c r="G1076" s="5">
        <v>0.0</v>
      </c>
      <c r="H1076" s="5"/>
      <c r="I1076" s="5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</row>
    <row r="1077" ht="12.75" customHeight="1">
      <c r="A1077" s="2" t="str">
        <f>HYPERLINK("https://drive.google.com/file/d/15xfM266caHiKSE1WeCUwo-G9Ad_arF-q/view", "ISLE_SESS0163_BLOCKE_51_sprt1")</f>
        <v>ISLE_SESS0163_BLOCKE_51_sprt1</v>
      </c>
      <c r="B1077" s="1" t="s">
        <v>102</v>
      </c>
      <c r="C1077" s="5">
        <v>0.0</v>
      </c>
      <c r="D1077" s="5">
        <v>1.0</v>
      </c>
      <c r="E1077" s="5">
        <v>1.0</v>
      </c>
      <c r="F1077" s="5">
        <v>0.0</v>
      </c>
      <c r="G1077" s="5">
        <v>1.0</v>
      </c>
      <c r="H1077" s="5"/>
      <c r="I1077" s="5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</row>
    <row r="1078" ht="12.75" customHeight="1">
      <c r="A1078" s="2" t="str">
        <f>HYPERLINK("https://drive.google.com/file/d/1V1WOvDcep8MWLNqt1plGlWudV_pLxuhP/view", "ISLE_SESS0163_BLOCKE_52_sprt1")</f>
        <v>ISLE_SESS0163_BLOCKE_52_sprt1</v>
      </c>
      <c r="B1078" s="1" t="s">
        <v>103</v>
      </c>
      <c r="C1078" s="5">
        <v>0.0</v>
      </c>
      <c r="D1078" s="5">
        <v>1.0</v>
      </c>
      <c r="E1078" s="5">
        <v>1.0</v>
      </c>
      <c r="F1078" s="5">
        <v>0.0</v>
      </c>
      <c r="G1078" s="5">
        <v>0.0</v>
      </c>
      <c r="H1078" s="5"/>
      <c r="I1078" s="5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</row>
    <row r="1079" ht="12.75" customHeight="1">
      <c r="A1079" s="2" t="str">
        <f>HYPERLINK("https://drive.google.com/file/d/1nyZ1IecHRQ4-x5us42ED4wuVr_PCdVEp/view", "ISLE_SESS0163_BLOCKE_53_sprt1")</f>
        <v>ISLE_SESS0163_BLOCKE_53_sprt1</v>
      </c>
      <c r="B1079" s="1" t="s">
        <v>141</v>
      </c>
      <c r="C1079" s="5">
        <v>0.0</v>
      </c>
      <c r="D1079" s="5">
        <v>1.0</v>
      </c>
      <c r="E1079" s="5">
        <v>0.0</v>
      </c>
      <c r="F1079" s="5">
        <v>0.0</v>
      </c>
      <c r="G1079" s="5">
        <v>1.0</v>
      </c>
      <c r="H1079" s="5">
        <v>0.0</v>
      </c>
      <c r="I1079" s="5">
        <v>0.0</v>
      </c>
      <c r="J1079" s="5">
        <v>1.0</v>
      </c>
      <c r="K1079" s="5">
        <v>0.0</v>
      </c>
      <c r="L1079" s="5">
        <v>1.0</v>
      </c>
      <c r="M1079" s="5">
        <v>0.0</v>
      </c>
      <c r="N1079" s="5">
        <v>1.0</v>
      </c>
      <c r="O1079" s="5">
        <v>0.0</v>
      </c>
      <c r="P1079" s="5"/>
      <c r="Q1079" s="5"/>
      <c r="R1079" s="3"/>
      <c r="S1079" s="3"/>
      <c r="T1079" s="3"/>
      <c r="U1079" s="3"/>
      <c r="V1079" s="3"/>
      <c r="W1079" s="3"/>
      <c r="X1079" s="3"/>
    </row>
    <row r="1080" ht="12.75" customHeight="1">
      <c r="A1080" s="2" t="str">
        <f>HYPERLINK("https://drive.google.com/file/d/1PhCzAiJPeRcHPi5Cff1eFOg-H7UK1vCG/view", "ISLE_SESS0163_BLOCKE_54_sprt1")</f>
        <v>ISLE_SESS0163_BLOCKE_54_sprt1</v>
      </c>
      <c r="B1080" s="1" t="s">
        <v>142</v>
      </c>
      <c r="C1080" s="5">
        <v>0.0</v>
      </c>
      <c r="D1080" s="5">
        <v>0.0</v>
      </c>
      <c r="E1080" s="5">
        <v>1.0</v>
      </c>
      <c r="F1080" s="5">
        <v>0.0</v>
      </c>
      <c r="G1080" s="5">
        <v>0.0</v>
      </c>
      <c r="H1080" s="5">
        <v>1.0</v>
      </c>
      <c r="I1080" s="5">
        <v>0.0</v>
      </c>
      <c r="J1080" s="5">
        <v>0.0</v>
      </c>
      <c r="K1080" s="5">
        <v>1.0</v>
      </c>
      <c r="L1080" s="5"/>
      <c r="M1080" s="5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</row>
    <row r="1081" ht="12.75" customHeight="1">
      <c r="A1081" s="2" t="str">
        <f>HYPERLINK("https://drive.google.com/file/d/1ADGy8jzvJudQEx_L-1aTPo7SIRnCf-OV/view", "ISLE_SESS0163_BLOCKE_56_sprt1")</f>
        <v>ISLE_SESS0163_BLOCKE_56_sprt1</v>
      </c>
      <c r="B1081" s="1" t="s">
        <v>104</v>
      </c>
      <c r="C1081" s="5">
        <v>0.0</v>
      </c>
      <c r="D1081" s="5">
        <v>1.0</v>
      </c>
      <c r="E1081" s="5">
        <v>0.0</v>
      </c>
      <c r="F1081" s="5">
        <v>1.0</v>
      </c>
      <c r="G1081" s="5">
        <v>0.0</v>
      </c>
      <c r="H1081" s="5">
        <v>0.0</v>
      </c>
      <c r="I1081" s="5">
        <v>0.0</v>
      </c>
      <c r="J1081" s="5"/>
      <c r="K1081" s="5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</row>
    <row r="1082" ht="12.75" customHeight="1">
      <c r="A1082" s="2" t="str">
        <f>HYPERLINK("https://drive.google.com/file/d/1MM85QTFtlEWJhzhqfpG31Xw6ScMhsg1B/view", "ISLE_SESS0163_BLOCKE_57_sprt1")</f>
        <v>ISLE_SESS0163_BLOCKE_57_sprt1</v>
      </c>
      <c r="B1082" s="1" t="s">
        <v>105</v>
      </c>
      <c r="C1082" s="5">
        <v>0.0</v>
      </c>
      <c r="D1082" s="5">
        <v>1.0</v>
      </c>
      <c r="E1082" s="5">
        <v>0.0</v>
      </c>
      <c r="F1082" s="5">
        <v>1.0</v>
      </c>
      <c r="G1082" s="5"/>
      <c r="H1082" s="5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</row>
    <row r="1083" ht="12.75" customHeight="1">
      <c r="A1083" s="2" t="str">
        <f>HYPERLINK("https://drive.google.com/file/d/1P2ehln-ZYy16EEwYiTBxC8pPjI-jBpct/view", "ISLE_SESS0163_BLOCKE_59_sprt1")</f>
        <v>ISLE_SESS0163_BLOCKE_59_sprt1</v>
      </c>
      <c r="B1083" s="1" t="s">
        <v>225</v>
      </c>
      <c r="C1083" s="5">
        <v>1.0</v>
      </c>
      <c r="D1083" s="5">
        <v>0.0</v>
      </c>
      <c r="E1083" s="5">
        <v>1.0</v>
      </c>
      <c r="F1083" s="5">
        <v>0.0</v>
      </c>
      <c r="G1083" s="5">
        <v>1.0</v>
      </c>
      <c r="H1083" s="5">
        <v>0.0</v>
      </c>
      <c r="I1083" s="5">
        <v>0.0</v>
      </c>
      <c r="J1083" s="5">
        <v>0.0</v>
      </c>
      <c r="K1083" s="5"/>
      <c r="L1083" s="5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</row>
    <row r="1084" ht="12.75" customHeight="1">
      <c r="A1084" s="2" t="str">
        <f>HYPERLINK("https://drive.google.com/file/d/1pHNcib7KAxzdEocwvEv_d-w6XdLU0e9h/view", "ISLE_SESS0163_BLOCKE_61_sprt1")</f>
        <v>ISLE_SESS0163_BLOCKE_61_sprt1</v>
      </c>
      <c r="B1084" s="1" t="s">
        <v>107</v>
      </c>
      <c r="C1084" s="5">
        <v>0.0</v>
      </c>
      <c r="D1084" s="5">
        <v>0.0</v>
      </c>
      <c r="E1084" s="5">
        <v>1.0</v>
      </c>
      <c r="F1084" s="5">
        <v>0.0</v>
      </c>
      <c r="G1084" s="5">
        <v>0.0</v>
      </c>
      <c r="H1084" s="5">
        <v>1.0</v>
      </c>
      <c r="I1084" s="5">
        <v>0.0</v>
      </c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</row>
    <row r="1085" ht="12.75" customHeight="1">
      <c r="A1085" s="2" t="str">
        <f>HYPERLINK("https://drive.google.com/file/d/1VKKF39xcNGFjJK6zd8_K5pOzcm-iPXfI/view", "ISLE_SESS0163_BLOCKF_01_sprt1")</f>
        <v>ISLE_SESS0163_BLOCKF_01_sprt1</v>
      </c>
      <c r="B1085" s="1" t="s">
        <v>144</v>
      </c>
      <c r="C1085" s="5">
        <v>0.0</v>
      </c>
      <c r="D1085" s="5">
        <v>0.0</v>
      </c>
      <c r="E1085" s="5">
        <v>0.0</v>
      </c>
      <c r="F1085" s="5">
        <v>0.0</v>
      </c>
      <c r="G1085" s="5">
        <v>1.0</v>
      </c>
      <c r="H1085" s="5">
        <v>0.0</v>
      </c>
      <c r="I1085" s="5">
        <v>0.0</v>
      </c>
      <c r="J1085" s="5">
        <v>1.0</v>
      </c>
      <c r="K1085" s="5">
        <v>0.0</v>
      </c>
      <c r="L1085" s="5">
        <v>1.0</v>
      </c>
      <c r="M1085" s="5">
        <v>0.0</v>
      </c>
      <c r="N1085" s="5">
        <v>0.0</v>
      </c>
      <c r="O1085" s="5"/>
      <c r="P1085" s="3"/>
      <c r="Q1085" s="3"/>
      <c r="R1085" s="3"/>
      <c r="S1085" s="3"/>
      <c r="T1085" s="3"/>
      <c r="U1085" s="3"/>
      <c r="V1085" s="3"/>
      <c r="W1085" s="3"/>
      <c r="X1085" s="3"/>
    </row>
    <row r="1086" ht="12.75" customHeight="1">
      <c r="A1086" s="2" t="str">
        <f>HYPERLINK("https://drive.google.com/file/d/12f0tyXgFEjegCQrK-xOknSwnHPBouqwN/view", "ISLE_SESS0163_BLOCKF_02_sprt1")</f>
        <v>ISLE_SESS0163_BLOCKF_02_sprt1</v>
      </c>
      <c r="B1086" s="1" t="s">
        <v>198</v>
      </c>
      <c r="C1086" s="5">
        <v>0.0</v>
      </c>
      <c r="D1086" s="5">
        <v>0.0</v>
      </c>
      <c r="E1086" s="5">
        <v>0.0</v>
      </c>
      <c r="F1086" s="5">
        <v>1.0</v>
      </c>
      <c r="G1086" s="5">
        <v>0.0</v>
      </c>
      <c r="H1086" s="5">
        <v>0.0</v>
      </c>
      <c r="I1086" s="5">
        <v>1.0</v>
      </c>
      <c r="J1086" s="5">
        <v>0.0</v>
      </c>
      <c r="K1086" s="5">
        <v>0.0</v>
      </c>
      <c r="L1086" s="5">
        <v>0.0</v>
      </c>
      <c r="M1086" s="5">
        <v>1.0</v>
      </c>
      <c r="N1086" s="5">
        <v>0.0</v>
      </c>
      <c r="O1086" s="5"/>
      <c r="P1086" s="3"/>
      <c r="Q1086" s="3"/>
      <c r="R1086" s="3"/>
      <c r="S1086" s="3"/>
      <c r="T1086" s="3"/>
      <c r="U1086" s="3"/>
      <c r="V1086" s="3"/>
      <c r="W1086" s="3"/>
      <c r="X1086" s="3"/>
    </row>
    <row r="1087" ht="12.75" customHeight="1">
      <c r="A1087" s="2" t="str">
        <f>HYPERLINK("https://drive.google.com/file/d/1tPZOzA7-LRfRTLqT7tO-i9d3sWAIz-sG/view", "ISLE_SESS0163_BLOCKF_05_sprt1")</f>
        <v>ISLE_SESS0163_BLOCKF_05_sprt1</v>
      </c>
      <c r="B1087" s="1" t="s">
        <v>226</v>
      </c>
      <c r="C1087" s="5">
        <v>0.0</v>
      </c>
      <c r="D1087" s="5">
        <v>0.0</v>
      </c>
      <c r="E1087" s="5">
        <v>0.0</v>
      </c>
      <c r="F1087" s="5">
        <v>1.0</v>
      </c>
      <c r="G1087" s="5">
        <v>0.0</v>
      </c>
      <c r="H1087" s="5">
        <v>1.0</v>
      </c>
      <c r="I1087" s="5">
        <v>0.0</v>
      </c>
      <c r="J1087" s="5">
        <v>1.0</v>
      </c>
      <c r="K1087" s="5">
        <v>0.0</v>
      </c>
      <c r="L1087" s="5">
        <v>0.0</v>
      </c>
      <c r="M1087" s="5">
        <v>0.0</v>
      </c>
      <c r="N1087" s="5">
        <v>1.0</v>
      </c>
      <c r="O1087" s="5">
        <v>0.0</v>
      </c>
      <c r="P1087" s="5">
        <v>0.0</v>
      </c>
      <c r="Q1087" s="5">
        <v>0.0</v>
      </c>
      <c r="R1087" s="5">
        <v>0.0</v>
      </c>
      <c r="S1087" s="5">
        <v>0.0</v>
      </c>
      <c r="T1087" s="5">
        <v>0.0</v>
      </c>
      <c r="U1087" s="3"/>
      <c r="V1087" s="3"/>
      <c r="W1087" s="3"/>
      <c r="X1087" s="3"/>
    </row>
    <row r="1088" ht="12.75" customHeight="1">
      <c r="A1088" s="2" t="str">
        <f>HYPERLINK("https://drive.google.com/file/d/15F34RBXEKANfWeQdzru3-v-dvRTb3hjo/view", "ISLE_SESS0163_BLOCKF_10_sprt1")</f>
        <v>ISLE_SESS0163_BLOCKF_10_sprt1</v>
      </c>
      <c r="B1088" s="1" t="s">
        <v>199</v>
      </c>
      <c r="C1088" s="5">
        <v>0.0</v>
      </c>
      <c r="D1088" s="5">
        <v>0.0</v>
      </c>
      <c r="E1088" s="5">
        <v>0.0</v>
      </c>
      <c r="F1088" s="5">
        <v>1.0</v>
      </c>
      <c r="G1088" s="5">
        <v>0.0</v>
      </c>
      <c r="H1088" s="5">
        <v>0.0</v>
      </c>
      <c r="I1088" s="5">
        <v>1.0</v>
      </c>
      <c r="J1088" s="5">
        <v>1.0</v>
      </c>
      <c r="K1088" s="5">
        <v>1.0</v>
      </c>
      <c r="L1088" s="5">
        <v>0.0</v>
      </c>
      <c r="M1088" s="5">
        <v>0.0</v>
      </c>
      <c r="N1088" s="5">
        <v>0.0</v>
      </c>
      <c r="O1088" s="5">
        <v>0.0</v>
      </c>
      <c r="P1088" s="5">
        <v>1.0</v>
      </c>
      <c r="Q1088" s="5"/>
      <c r="R1088" s="5"/>
      <c r="S1088" s="3"/>
      <c r="T1088" s="3"/>
      <c r="U1088" s="3"/>
      <c r="V1088" s="3"/>
      <c r="W1088" s="3"/>
      <c r="X1088" s="3"/>
    </row>
    <row r="1089" ht="12.75" customHeight="1">
      <c r="A1089" s="2" t="str">
        <f>HYPERLINK("https://drive.google.com/file/d/18cPqrXwAXBZ-N6Ll9Ih5aKnosxh6yD-I/view", "ISLE_SESS0163_BLOCKG_01_sprt1")</f>
        <v>ISLE_SESS0163_BLOCKG_01_sprt1</v>
      </c>
      <c r="B1089" s="1" t="s">
        <v>182</v>
      </c>
      <c r="C1089" s="5">
        <v>0.0</v>
      </c>
      <c r="D1089" s="5">
        <v>0.0</v>
      </c>
      <c r="E1089" s="5">
        <v>0.0</v>
      </c>
      <c r="F1089" s="5">
        <v>0.0</v>
      </c>
      <c r="G1089" s="5">
        <v>0.0</v>
      </c>
      <c r="H1089" s="5">
        <v>0.0</v>
      </c>
      <c r="I1089" s="5">
        <v>1.0</v>
      </c>
      <c r="J1089" s="5">
        <v>0.0</v>
      </c>
      <c r="K1089" s="5">
        <v>0.0</v>
      </c>
      <c r="L1089" s="5">
        <v>0.0</v>
      </c>
      <c r="M1089" s="5">
        <v>0.0</v>
      </c>
      <c r="N1089" s="5"/>
      <c r="O1089" s="3"/>
      <c r="P1089" s="3"/>
      <c r="Q1089" s="3"/>
      <c r="R1089" s="3"/>
      <c r="S1089" s="3"/>
      <c r="T1089" s="3"/>
      <c r="U1089" s="3"/>
      <c r="V1089" s="3"/>
      <c r="W1089" s="3"/>
      <c r="X1089" s="3"/>
    </row>
    <row r="1090" ht="12.75" customHeight="1">
      <c r="A1090" s="2" t="str">
        <f>HYPERLINK("https://drive.google.com/file/d/18l9VS5qM9ptI3tPqo2ytrgmQ0PjBQ9KL/view", "ISLE_SESS0163_BLOCKG_02_sprt1")</f>
        <v>ISLE_SESS0163_BLOCKG_02_sprt1</v>
      </c>
      <c r="B1090" s="1" t="s">
        <v>115</v>
      </c>
      <c r="C1090" s="5">
        <v>0.0</v>
      </c>
      <c r="D1090" s="5">
        <v>0.0</v>
      </c>
      <c r="E1090" s="5">
        <v>0.0</v>
      </c>
      <c r="F1090" s="5">
        <v>0.0</v>
      </c>
      <c r="G1090" s="5">
        <v>0.0</v>
      </c>
      <c r="H1090" s="5">
        <v>1.0</v>
      </c>
      <c r="I1090" s="5">
        <v>0.0</v>
      </c>
      <c r="J1090" s="5">
        <v>0.0</v>
      </c>
      <c r="K1090" s="5">
        <v>0.0</v>
      </c>
      <c r="L1090" s="5">
        <v>1.0</v>
      </c>
      <c r="M1090" s="5"/>
      <c r="N1090" s="5"/>
      <c r="O1090" s="5"/>
      <c r="P1090" s="3"/>
      <c r="Q1090" s="3"/>
      <c r="R1090" s="3"/>
      <c r="S1090" s="3"/>
      <c r="T1090" s="3"/>
      <c r="U1090" s="3"/>
      <c r="V1090" s="3"/>
      <c r="W1090" s="3"/>
      <c r="X1090" s="3"/>
    </row>
    <row r="1091" ht="12.75" customHeight="1">
      <c r="A1091" s="2" t="str">
        <f>HYPERLINK("https://drive.google.com/file/d/14kQXsc4saFBuNKtwKgD4eZ2njNB531dc/view", "ISLE_SESS0163_BLOCKG_03_sprt1")</f>
        <v>ISLE_SESS0163_BLOCKG_03_sprt1</v>
      </c>
      <c r="B1091" s="1" t="s">
        <v>183</v>
      </c>
      <c r="C1091" s="5">
        <v>0.0</v>
      </c>
      <c r="D1091" s="5">
        <v>1.0</v>
      </c>
      <c r="E1091" s="5">
        <v>0.0</v>
      </c>
      <c r="F1091" s="5">
        <v>1.0</v>
      </c>
      <c r="G1091" s="5">
        <v>0.0</v>
      </c>
      <c r="H1091" s="5">
        <v>1.0</v>
      </c>
      <c r="I1091" s="5">
        <v>0.0</v>
      </c>
      <c r="J1091" s="5">
        <v>0.0</v>
      </c>
      <c r="K1091" s="5">
        <v>0.0</v>
      </c>
      <c r="L1091" s="5">
        <v>0.0</v>
      </c>
      <c r="M1091" s="5">
        <v>0.0</v>
      </c>
      <c r="N1091" s="5"/>
      <c r="O1091" s="3"/>
      <c r="P1091" s="3"/>
      <c r="Q1091" s="3"/>
      <c r="R1091" s="3"/>
      <c r="S1091" s="3"/>
      <c r="T1091" s="3"/>
      <c r="U1091" s="3"/>
      <c r="V1091" s="3"/>
      <c r="W1091" s="3"/>
      <c r="X1091" s="3"/>
    </row>
    <row r="1092" ht="12.75" customHeight="1">
      <c r="A1092" s="2" t="str">
        <f>HYPERLINK("https://drive.google.com/file/d/1ZcwESVvdsqcJ6Zo5W2_qx9iLHz4UgROS/view", "ISLE_SESS0163_BLOCKG_05_sprt1")</f>
        <v>ISLE_SESS0163_BLOCKG_05_sprt1</v>
      </c>
      <c r="B1092" s="1" t="s">
        <v>227</v>
      </c>
      <c r="C1092" s="5">
        <v>0.0</v>
      </c>
      <c r="D1092" s="5">
        <v>0.0</v>
      </c>
      <c r="E1092" s="5">
        <v>0.0</v>
      </c>
      <c r="F1092" s="5">
        <v>0.0</v>
      </c>
      <c r="G1092" s="5">
        <v>1.0</v>
      </c>
      <c r="H1092" s="5">
        <v>1.0</v>
      </c>
      <c r="I1092" s="5">
        <v>0.0</v>
      </c>
      <c r="J1092" s="5">
        <v>0.0</v>
      </c>
      <c r="K1092" s="5">
        <v>0.0</v>
      </c>
      <c r="L1092" s="5">
        <v>0.0</v>
      </c>
      <c r="M1092" s="5">
        <v>0.0</v>
      </c>
      <c r="N1092" s="5"/>
      <c r="O1092" s="3"/>
      <c r="P1092" s="3"/>
      <c r="Q1092" s="3"/>
      <c r="R1092" s="3"/>
      <c r="S1092" s="3"/>
      <c r="T1092" s="3"/>
      <c r="U1092" s="3"/>
      <c r="V1092" s="3"/>
      <c r="W1092" s="3"/>
      <c r="X1092" s="3"/>
    </row>
    <row r="1093" ht="12.75" customHeight="1">
      <c r="A1093" s="2" t="str">
        <f>HYPERLINK("https://drive.google.com/file/d/1PVA1Rs79DKJFDVgsZ48hcp5s2NpY78xf/view", "ISLE_SESS0163_BLOCKG_06_sprt1")</f>
        <v>ISLE_SESS0163_BLOCKG_06_sprt1</v>
      </c>
      <c r="B1093" s="1" t="s">
        <v>228</v>
      </c>
      <c r="C1093" s="5">
        <v>0.0</v>
      </c>
      <c r="D1093" s="5">
        <v>1.0</v>
      </c>
      <c r="E1093" s="5">
        <v>0.0</v>
      </c>
      <c r="F1093" s="5">
        <v>1.0</v>
      </c>
      <c r="G1093" s="5">
        <v>0.0</v>
      </c>
      <c r="H1093" s="5">
        <v>0.0</v>
      </c>
      <c r="I1093" s="5">
        <v>0.0</v>
      </c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</row>
    <row r="1094" ht="12.75" customHeight="1">
      <c r="A1094" s="2" t="str">
        <f>HYPERLINK("https://drive.google.com/file/d/1sOMxv-P1usjgoEQG8jCH6atlefu3etdq/view", "ISLE_SESS0163_BLOCKG_07_sprt1")</f>
        <v>ISLE_SESS0163_BLOCKG_07_sprt1</v>
      </c>
      <c r="B1094" s="1" t="s">
        <v>118</v>
      </c>
      <c r="C1094" s="5">
        <v>0.0</v>
      </c>
      <c r="D1094" s="5">
        <v>0.0</v>
      </c>
      <c r="E1094" s="5">
        <v>0.0</v>
      </c>
      <c r="F1094" s="5">
        <v>0.0</v>
      </c>
      <c r="G1094" s="5">
        <v>0.0</v>
      </c>
      <c r="H1094" s="5">
        <v>0.0</v>
      </c>
      <c r="I1094" s="5">
        <v>1.0</v>
      </c>
      <c r="J1094" s="5">
        <v>0.0</v>
      </c>
      <c r="K1094" s="5">
        <v>0.0</v>
      </c>
      <c r="L1094" s="5">
        <v>0.0</v>
      </c>
      <c r="M1094" s="5">
        <v>0.0</v>
      </c>
      <c r="N1094" s="5">
        <v>0.0</v>
      </c>
      <c r="O1094" s="3"/>
      <c r="P1094" s="3"/>
      <c r="Q1094" s="3"/>
      <c r="R1094" s="3"/>
      <c r="S1094" s="3"/>
      <c r="T1094" s="3"/>
      <c r="U1094" s="3"/>
      <c r="V1094" s="3"/>
      <c r="W1094" s="3"/>
      <c r="X1094" s="3"/>
    </row>
    <row r="1095" ht="12.75" customHeight="1">
      <c r="A1095" s="2" t="str">
        <f>HYPERLINK("https://drive.google.com/file/d/19ub_YiaLgVbW_5Ke4ZlGFr7J8DOwhcnx/view", "ISLE_SESS0163_BLOCKG_08_sprt1")</f>
        <v>ISLE_SESS0163_BLOCKG_08_sprt1</v>
      </c>
      <c r="B1095" s="1" t="s">
        <v>119</v>
      </c>
      <c r="C1095" s="5">
        <v>0.0</v>
      </c>
      <c r="D1095" s="5">
        <v>1.0</v>
      </c>
      <c r="E1095" s="5">
        <v>0.0</v>
      </c>
      <c r="F1095" s="5">
        <v>0.0</v>
      </c>
      <c r="G1095" s="5">
        <v>0.0</v>
      </c>
      <c r="H1095" s="5">
        <v>0.0</v>
      </c>
      <c r="I1095" s="5">
        <v>0.0</v>
      </c>
      <c r="J1095" s="5">
        <v>0.0</v>
      </c>
      <c r="K1095" s="5">
        <v>0.0</v>
      </c>
      <c r="L1095" s="5">
        <v>0.0</v>
      </c>
      <c r="M1095" s="5">
        <v>1.0</v>
      </c>
      <c r="N1095" s="5">
        <v>0.0</v>
      </c>
      <c r="O1095" s="3"/>
      <c r="P1095" s="3"/>
      <c r="Q1095" s="3"/>
      <c r="R1095" s="3"/>
      <c r="S1095" s="3"/>
      <c r="T1095" s="3"/>
      <c r="U1095" s="3"/>
      <c r="V1095" s="3"/>
      <c r="W1095" s="3"/>
      <c r="X1095" s="3"/>
    </row>
    <row r="1096" ht="12.75" customHeight="1">
      <c r="A1096" s="2" t="str">
        <f>HYPERLINK("https://drive.google.com/file/d/14oiDKeJOFL7Q6owVaEM1UqtXBil5hIeH/view", "ISLE_SESS0163_BLOCKG_09_sprt1")</f>
        <v>ISLE_SESS0163_BLOCKG_09_sprt1</v>
      </c>
      <c r="B1096" s="1" t="s">
        <v>186</v>
      </c>
      <c r="C1096" s="5">
        <v>0.0</v>
      </c>
      <c r="D1096" s="5">
        <v>1.0</v>
      </c>
      <c r="E1096" s="5">
        <v>0.0</v>
      </c>
      <c r="F1096" s="5">
        <v>0.0</v>
      </c>
      <c r="G1096" s="5">
        <v>0.0</v>
      </c>
      <c r="H1096" s="5">
        <v>0.0</v>
      </c>
      <c r="I1096" s="5">
        <v>0.0</v>
      </c>
      <c r="J1096" s="5">
        <v>1.0</v>
      </c>
      <c r="K1096" s="5">
        <v>1.0</v>
      </c>
      <c r="L1096" s="5">
        <v>0.0</v>
      </c>
      <c r="M1096" s="5">
        <v>0.0</v>
      </c>
      <c r="N1096" s="5">
        <v>0.0</v>
      </c>
      <c r="O1096" s="5">
        <v>0.0</v>
      </c>
      <c r="P1096" s="5"/>
      <c r="Q1096" s="5"/>
      <c r="R1096" s="3"/>
      <c r="S1096" s="3"/>
      <c r="T1096" s="3"/>
      <c r="U1096" s="3"/>
      <c r="V1096" s="3"/>
      <c r="W1096" s="3"/>
      <c r="X1096" s="3"/>
    </row>
    <row r="1097" ht="12.75" customHeight="1">
      <c r="A1097" s="2" t="str">
        <f>HYPERLINK("https://drive.google.com/file/d/1usEohROxfSFRzo5S78vQAgJhlbhKKAao/view", "ISLE_SESS0163_BLOCKG_11_sprt1")</f>
        <v>ISLE_SESS0163_BLOCKG_11_sprt1</v>
      </c>
      <c r="B1097" s="1" t="s">
        <v>188</v>
      </c>
      <c r="C1097" s="5">
        <v>0.0</v>
      </c>
      <c r="D1097" s="5">
        <v>1.0</v>
      </c>
      <c r="E1097" s="5">
        <v>0.0</v>
      </c>
      <c r="F1097" s="5">
        <v>0.0</v>
      </c>
      <c r="G1097" s="5">
        <v>0.0</v>
      </c>
      <c r="H1097" s="5">
        <v>0.0</v>
      </c>
      <c r="I1097" s="5">
        <v>1.0</v>
      </c>
      <c r="J1097" s="5">
        <v>0.0</v>
      </c>
      <c r="K1097" s="5">
        <v>0.0</v>
      </c>
      <c r="L1097" s="5">
        <v>0.0</v>
      </c>
      <c r="M1097" s="5"/>
      <c r="N1097" s="5"/>
      <c r="O1097" s="3"/>
      <c r="P1097" s="3"/>
      <c r="Q1097" s="3"/>
      <c r="R1097" s="3"/>
      <c r="S1097" s="3"/>
      <c r="T1097" s="3"/>
      <c r="U1097" s="3"/>
      <c r="V1097" s="3"/>
      <c r="W1097" s="3"/>
      <c r="X1097" s="3"/>
    </row>
    <row r="1098" ht="12.75" customHeight="1">
      <c r="A1098" s="2" t="str">
        <f>HYPERLINK("https://drive.google.com/file/d/1aYXwP1z7ieIJKUSLhFF5FywJnbuNq1Qa/view", "ISLE_SESS0164_BLOCKD01_01_sprt1")</f>
        <v>ISLE_SESS0164_BLOCKD01_01_sprt1</v>
      </c>
      <c r="B1098" s="1" t="s">
        <v>2</v>
      </c>
      <c r="C1098" s="5">
        <v>0.0</v>
      </c>
      <c r="D1098" s="5">
        <v>1.0</v>
      </c>
      <c r="E1098" s="5">
        <v>1.0</v>
      </c>
      <c r="F1098" s="5">
        <v>0.0</v>
      </c>
      <c r="G1098" s="5">
        <v>0.0</v>
      </c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</row>
    <row r="1099" ht="12.75" customHeight="1">
      <c r="A1099" s="2" t="str">
        <f>HYPERLINK("https://drive.google.com/file/d/11CaADIcS5aEkbFvxDw-Nge5erIKmd4h6/view", "ISLE_SESS0164_BLOCKD01_02_sprt1")</f>
        <v>ISLE_SESS0164_BLOCKD01_02_sprt1</v>
      </c>
      <c r="B1099" s="1" t="s">
        <v>3</v>
      </c>
      <c r="C1099" s="5">
        <v>0.0</v>
      </c>
      <c r="D1099" s="5">
        <v>0.0</v>
      </c>
      <c r="E1099" s="5">
        <v>1.0</v>
      </c>
      <c r="F1099" s="5">
        <v>0.0</v>
      </c>
      <c r="G1099" s="5">
        <v>1.0</v>
      </c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</row>
    <row r="1100" ht="12.75" customHeight="1">
      <c r="A1100" s="2" t="str">
        <f>HYPERLINK("https://drive.google.com/file/d/1DiT8LRNkbM51HJB6VjfnvKda_f8RxboI/view", "ISLE_SESS0164_BLOCKD01_03_sprt1")</f>
        <v>ISLE_SESS0164_BLOCKD01_03_sprt1</v>
      </c>
      <c r="B1100" s="1" t="s">
        <v>4</v>
      </c>
      <c r="C1100" s="5">
        <v>0.0</v>
      </c>
      <c r="D1100" s="5">
        <v>0.0</v>
      </c>
      <c r="E1100" s="5">
        <v>1.0</v>
      </c>
      <c r="F1100" s="5">
        <v>0.0</v>
      </c>
      <c r="G1100" s="5">
        <v>1.0</v>
      </c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</row>
    <row r="1101" ht="12.75" customHeight="1">
      <c r="A1101" s="2" t="str">
        <f>HYPERLINK("https://drive.google.com/file/d/10otMo4MO0Z0UpNIywTcjzMBXeuCCANlg/view", "ISLE_SESS0164_BLOCKD01_04_sprt1")</f>
        <v>ISLE_SESS0164_BLOCKD01_04_sprt1</v>
      </c>
      <c r="B1101" s="1" t="s">
        <v>5</v>
      </c>
      <c r="C1101" s="5">
        <v>0.0</v>
      </c>
      <c r="D1101" s="5">
        <v>0.0</v>
      </c>
      <c r="E1101" s="5">
        <v>1.0</v>
      </c>
      <c r="F1101" s="5">
        <v>0.0</v>
      </c>
      <c r="G1101" s="5">
        <v>1.0</v>
      </c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</row>
    <row r="1102" ht="12.75" customHeight="1">
      <c r="A1102" s="2" t="str">
        <f>HYPERLINK("https://drive.google.com/file/d/1jvitIPuHovZLrjyWTI9g8-pQSqmX8qNa/view", "ISLE_SESS0164_BLOCKD01_05_sprt1")</f>
        <v>ISLE_SESS0164_BLOCKD01_05_sprt1</v>
      </c>
      <c r="B1102" s="1" t="s">
        <v>6</v>
      </c>
      <c r="C1102" s="1">
        <v>0.0</v>
      </c>
      <c r="D1102" s="1">
        <v>0.0</v>
      </c>
      <c r="E1102" s="1">
        <v>1.0</v>
      </c>
      <c r="F1102" s="1">
        <v>0.0</v>
      </c>
      <c r="G1102" s="1">
        <v>1.0</v>
      </c>
    </row>
    <row r="1103" ht="12.75" customHeight="1">
      <c r="A1103" s="2" t="str">
        <f>HYPERLINK("https://drive.google.com/file/d/1YKdOhJDhzCIKMzvqkhTVUvEJWfgmv39I/view", "ISLE_SESS0164_BLOCKD01_06_sprt1")</f>
        <v>ISLE_SESS0164_BLOCKD01_06_sprt1</v>
      </c>
      <c r="B1103" s="1" t="s">
        <v>7</v>
      </c>
      <c r="C1103" s="1">
        <v>0.0</v>
      </c>
      <c r="D1103" s="1">
        <v>0.0</v>
      </c>
      <c r="E1103" s="1">
        <v>1.0</v>
      </c>
      <c r="F1103" s="1">
        <v>0.0</v>
      </c>
      <c r="G1103" s="1">
        <v>1.0</v>
      </c>
    </row>
    <row r="1104" ht="12.75" customHeight="1">
      <c r="A1104" s="2" t="str">
        <f>HYPERLINK("https://drive.google.com/file/d/1H0tN8kmBA22ug7MkbFC0knZlpUmwH4h2/view", "ISLE_SESS0164_BLOCKD01_07_sprt1")</f>
        <v>ISLE_SESS0164_BLOCKD01_07_sprt1</v>
      </c>
      <c r="B1104" s="1" t="s">
        <v>8</v>
      </c>
      <c r="C1104" s="1">
        <v>0.0</v>
      </c>
      <c r="D1104" s="1">
        <v>0.0</v>
      </c>
      <c r="E1104" s="1">
        <v>1.0</v>
      </c>
      <c r="F1104" s="1">
        <v>0.0</v>
      </c>
      <c r="G1104" s="1">
        <v>1.0</v>
      </c>
    </row>
    <row r="1105" ht="12.75" customHeight="1">
      <c r="A1105" s="2" t="str">
        <f>HYPERLINK("https://drive.google.com/file/d/1lAWPjrMFJOZJ2ZuB-A5jbG_YY0HZZWZ_/view", "ISLE_SESS0164_BLOCKD01_08_sprt1")</f>
        <v>ISLE_SESS0164_BLOCKD01_08_sprt1</v>
      </c>
      <c r="B1105" s="1" t="s">
        <v>9</v>
      </c>
      <c r="C1105" s="1">
        <v>0.0</v>
      </c>
      <c r="D1105" s="1">
        <v>0.0</v>
      </c>
      <c r="E1105" s="1">
        <v>1.0</v>
      </c>
      <c r="F1105" s="1">
        <v>0.0</v>
      </c>
      <c r="G1105" s="1">
        <v>1.0</v>
      </c>
    </row>
    <row r="1106" ht="12.75" customHeight="1">
      <c r="A1106" s="2" t="str">
        <f>HYPERLINK("https://drive.google.com/file/d/11ofBXahYjGk6kHt7B5pnMdi14JYiFuL5/view", "ISLE_SESS0164_BLOCKD01_09_sprt1")</f>
        <v>ISLE_SESS0164_BLOCKD01_09_sprt1</v>
      </c>
      <c r="B1106" s="1" t="s">
        <v>10</v>
      </c>
      <c r="C1106" s="1">
        <v>0.0</v>
      </c>
      <c r="D1106" s="1">
        <v>0.0</v>
      </c>
      <c r="E1106" s="1">
        <v>1.0</v>
      </c>
      <c r="F1106" s="1">
        <v>0.0</v>
      </c>
      <c r="G1106" s="1">
        <v>1.0</v>
      </c>
    </row>
    <row r="1107" ht="12.75" customHeight="1">
      <c r="A1107" s="2" t="str">
        <f>HYPERLINK("https://drive.google.com/file/d/1QxPGq1Ug2wPCGdiDcuZGc9G0ZRDkcFmh/view", "ISLE_SESS0164_BLOCKD01_10_sprt1")</f>
        <v>ISLE_SESS0164_BLOCKD01_10_sprt1</v>
      </c>
      <c r="B1107" s="1" t="s">
        <v>11</v>
      </c>
      <c r="C1107" s="1">
        <v>0.0</v>
      </c>
      <c r="D1107" s="1">
        <v>0.0</v>
      </c>
      <c r="E1107" s="1">
        <v>1.0</v>
      </c>
      <c r="F1107" s="1">
        <v>0.0</v>
      </c>
      <c r="G1107" s="1">
        <v>1.0</v>
      </c>
    </row>
    <row r="1108" ht="12.75" customHeight="1">
      <c r="A1108" s="2" t="str">
        <f>HYPERLINK("https://drive.google.com/file/d/11V2FOs27S_M3sLzbzfeW4u83oRpCfvbA/view", "ISLE_SESS0164_BLOCKD01_11_sprt1")</f>
        <v>ISLE_SESS0164_BLOCKD01_11_sprt1</v>
      </c>
      <c r="B1108" s="1" t="s">
        <v>12</v>
      </c>
      <c r="C1108" s="1">
        <v>0.0</v>
      </c>
      <c r="D1108" s="1">
        <v>0.0</v>
      </c>
      <c r="E1108" s="1">
        <v>1.0</v>
      </c>
      <c r="F1108" s="1">
        <v>0.0</v>
      </c>
      <c r="G1108" s="1">
        <v>1.0</v>
      </c>
    </row>
    <row r="1109" ht="12.75" customHeight="1">
      <c r="A1109" s="2" t="str">
        <f>HYPERLINK("https://drive.google.com/file/d/1dmgY3Ek0YgI_PW3guu3YpqmPGb5te0h0/view", "ISLE_SESS0164_BLOCKD01_12_sprt1")</f>
        <v>ISLE_SESS0164_BLOCKD01_12_sprt1</v>
      </c>
      <c r="B1109" s="1" t="s">
        <v>13</v>
      </c>
      <c r="C1109" s="1">
        <v>0.0</v>
      </c>
      <c r="D1109" s="1">
        <v>0.0</v>
      </c>
      <c r="E1109" s="1">
        <v>1.0</v>
      </c>
      <c r="F1109" s="1">
        <v>0.0</v>
      </c>
      <c r="G1109" s="1">
        <v>1.0</v>
      </c>
    </row>
    <row r="1110" ht="12.75" customHeight="1">
      <c r="A1110" s="2" t="str">
        <f>HYPERLINK("https://drive.google.com/file/d/1II2prMydDBoHESobi2wfVdPdAdlsD5mY/view", "ISLE_SESS0164_BLOCKD01_13_sprt1")</f>
        <v>ISLE_SESS0164_BLOCKD01_13_sprt1</v>
      </c>
      <c r="B1110" s="1" t="s">
        <v>14</v>
      </c>
      <c r="C1110" s="1">
        <v>0.0</v>
      </c>
      <c r="D1110" s="1">
        <v>0.0</v>
      </c>
      <c r="E1110" s="1">
        <v>1.0</v>
      </c>
      <c r="F1110" s="1">
        <v>0.0</v>
      </c>
      <c r="G1110" s="1">
        <v>1.0</v>
      </c>
    </row>
    <row r="1111" ht="12.75" customHeight="1">
      <c r="A1111" s="2" t="str">
        <f>HYPERLINK("https://drive.google.com/file/d/1ffrDPCjk9YmJY5azFlhamK71fBE7DfT4/view", "ISLE_SESS0164_BLOCKD01_15_sprt1")</f>
        <v>ISLE_SESS0164_BLOCKD01_15_sprt1</v>
      </c>
      <c r="B1111" s="1" t="s">
        <v>15</v>
      </c>
      <c r="C1111" s="1">
        <v>0.0</v>
      </c>
      <c r="D1111" s="1">
        <v>0.0</v>
      </c>
      <c r="E1111" s="1">
        <v>1.0</v>
      </c>
      <c r="F1111" s="1">
        <v>0.0</v>
      </c>
      <c r="G1111" s="1">
        <v>1.0</v>
      </c>
    </row>
    <row r="1112" ht="12.75" customHeight="1">
      <c r="A1112" s="2" t="str">
        <f>HYPERLINK("https://drive.google.com/file/d/1MU-uf4y-xswyNJ3UG7JfZ-TFjwyx0RIm/view", "ISLE_SESS0164_BLOCKD01_16_sprt1")</f>
        <v>ISLE_SESS0164_BLOCKD01_16_sprt1</v>
      </c>
      <c r="B1112" s="1" t="s">
        <v>16</v>
      </c>
      <c r="C1112" s="1">
        <v>0.0</v>
      </c>
      <c r="D1112" s="1">
        <v>0.0</v>
      </c>
      <c r="E1112" s="1">
        <v>1.0</v>
      </c>
      <c r="F1112" s="1">
        <v>0.0</v>
      </c>
      <c r="G1112" s="1">
        <v>1.0</v>
      </c>
    </row>
    <row r="1113" ht="12.75" customHeight="1">
      <c r="A1113" s="2" t="str">
        <f>HYPERLINK("https://drive.google.com/file/d/1pzRaMa93pvXaZ4-GT8G8qWbXacN59hNV/view", "ISLE_SESS0164_BLOCKD01_17_sprt1")</f>
        <v>ISLE_SESS0164_BLOCKD01_17_sprt1</v>
      </c>
      <c r="B1113" s="1" t="s">
        <v>17</v>
      </c>
      <c r="C1113" s="1">
        <v>0.0</v>
      </c>
      <c r="D1113" s="1">
        <v>0.0</v>
      </c>
      <c r="E1113" s="1">
        <v>1.0</v>
      </c>
      <c r="F1113" s="1">
        <v>0.0</v>
      </c>
      <c r="G1113" s="1">
        <v>1.0</v>
      </c>
    </row>
    <row r="1114" ht="12.75" customHeight="1">
      <c r="A1114" s="2" t="str">
        <f>HYPERLINK("https://drive.google.com/file/d/1C7FfDcCj3qfBDCJOj6u09i-VgeFsPsVW/view", "ISLE_SESS0164_BLOCKD01_18_sprt1")</f>
        <v>ISLE_SESS0164_BLOCKD01_18_sprt1</v>
      </c>
      <c r="B1114" s="1" t="s">
        <v>149</v>
      </c>
      <c r="C1114" s="1">
        <v>0.0</v>
      </c>
      <c r="D1114" s="1">
        <v>0.0</v>
      </c>
      <c r="E1114" s="1">
        <v>1.0</v>
      </c>
      <c r="F1114" s="1">
        <v>0.0</v>
      </c>
      <c r="G1114" s="1">
        <v>1.0</v>
      </c>
    </row>
    <row r="1115" ht="12.75" customHeight="1">
      <c r="A1115" s="2" t="str">
        <f>HYPERLINK("https://drive.google.com/file/d/1Ic_pH2OYOU4-LLrkvbsiwB05zskhZfXG/view", "ISLE_SESS0164_BLOCKD01_20_sprt1")</f>
        <v>ISLE_SESS0164_BLOCKD01_20_sprt1</v>
      </c>
      <c r="B1115" s="1" t="s">
        <v>18</v>
      </c>
      <c r="C1115" s="1">
        <v>0.0</v>
      </c>
      <c r="D1115" s="1">
        <v>0.0</v>
      </c>
      <c r="E1115" s="1">
        <v>1.0</v>
      </c>
      <c r="F1115" s="1">
        <v>0.0</v>
      </c>
      <c r="G1115" s="1">
        <v>0.0</v>
      </c>
    </row>
    <row r="1116" ht="12.75" customHeight="1">
      <c r="A1116" s="2" t="str">
        <f>HYPERLINK("https://drive.google.com/file/d/1A5M52JgJ_rvxDjIpJclbFIdDW5PbA7bO/view", "ISLE_SESS0164_BLOCKD01_21_sprt1")</f>
        <v>ISLE_SESS0164_BLOCKD01_21_sprt1</v>
      </c>
      <c r="B1116" s="1" t="s">
        <v>19</v>
      </c>
      <c r="C1116" s="1">
        <v>0.0</v>
      </c>
      <c r="D1116" s="1">
        <v>0.0</v>
      </c>
      <c r="E1116" s="1">
        <v>1.0</v>
      </c>
      <c r="F1116" s="1">
        <v>0.0</v>
      </c>
      <c r="G1116" s="1">
        <v>1.0</v>
      </c>
    </row>
    <row r="1117" ht="12.75" customHeight="1">
      <c r="A1117" s="2" t="str">
        <f>HYPERLINK("https://drive.google.com/file/d/14CvsO9VnWaG81irxxqqAeM3KHXsA4_TB/view", "ISLE_SESS0164_BLOCKD01_22_sprt1")</f>
        <v>ISLE_SESS0164_BLOCKD01_22_sprt1</v>
      </c>
      <c r="B1117" s="1" t="s">
        <v>150</v>
      </c>
      <c r="C1117" s="1">
        <v>0.0</v>
      </c>
      <c r="D1117" s="1">
        <v>0.0</v>
      </c>
      <c r="E1117" s="1">
        <v>1.0</v>
      </c>
      <c r="F1117" s="1">
        <v>0.0</v>
      </c>
      <c r="G1117" s="1">
        <v>1.0</v>
      </c>
    </row>
    <row r="1118" ht="12.75" customHeight="1">
      <c r="A1118" s="2" t="str">
        <f>HYPERLINK("https://drive.google.com/file/d/1zncbwVYKMpVNVgJtyrdAZmzmO2aOjZzC/view", "ISLE_SESS0164_BLOCKD01_24_sprt1")</f>
        <v>ISLE_SESS0164_BLOCKD01_24_sprt1</v>
      </c>
      <c r="B1118" s="1" t="s">
        <v>21</v>
      </c>
      <c r="C1118" s="1">
        <v>0.0</v>
      </c>
      <c r="D1118" s="1">
        <v>0.0</v>
      </c>
      <c r="E1118" s="1">
        <v>1.0</v>
      </c>
      <c r="F1118" s="1">
        <v>0.0</v>
      </c>
      <c r="G1118" s="1">
        <v>0.0</v>
      </c>
    </row>
    <row r="1119" ht="12.75" customHeight="1">
      <c r="A1119" s="2" t="str">
        <f>HYPERLINK("https://drive.google.com/file/d/1IQmkap6zIBf5mfjokYVHmbryvOoBUh1m/view", "ISLE_SESS0164_BLOCKD01_25_sprt1")</f>
        <v>ISLE_SESS0164_BLOCKD01_25_sprt1</v>
      </c>
      <c r="B1119" s="1" t="s">
        <v>22</v>
      </c>
      <c r="C1119" s="1">
        <v>0.0</v>
      </c>
      <c r="D1119" s="1">
        <v>0.0</v>
      </c>
      <c r="E1119" s="1">
        <v>1.0</v>
      </c>
      <c r="F1119" s="1">
        <v>0.0</v>
      </c>
      <c r="G1119" s="1">
        <v>0.0</v>
      </c>
    </row>
    <row r="1120" ht="12.75" customHeight="1">
      <c r="A1120" s="2" t="str">
        <f>HYPERLINK("https://drive.google.com/file/d/1U2gReHYGSfOIv9sWG0isl8UBc5jegUix/view", "ISLE_SESS0164_BLOCKD01_26_sprt1")</f>
        <v>ISLE_SESS0164_BLOCKD01_26_sprt1</v>
      </c>
      <c r="B1120" s="1" t="s">
        <v>23</v>
      </c>
      <c r="C1120" s="1">
        <v>0.0</v>
      </c>
      <c r="D1120" s="1">
        <v>0.0</v>
      </c>
      <c r="E1120" s="1">
        <v>1.0</v>
      </c>
      <c r="F1120" s="1">
        <v>1.0</v>
      </c>
      <c r="G1120" s="1">
        <v>0.0</v>
      </c>
    </row>
    <row r="1121" ht="12.75" customHeight="1">
      <c r="A1121" s="2" t="str">
        <f>HYPERLINK("https://drive.google.com/file/d/1zfAtErirgPep2inJSpRNh6oBr4s_xZyM/view", "ISLE_SESS0164_BLOCKD01_27_sprt1")</f>
        <v>ISLE_SESS0164_BLOCKD01_27_sprt1</v>
      </c>
      <c r="B1121" s="1" t="s">
        <v>24</v>
      </c>
      <c r="C1121" s="1">
        <v>0.0</v>
      </c>
      <c r="D1121" s="1">
        <v>0.0</v>
      </c>
      <c r="E1121" s="1">
        <v>1.0</v>
      </c>
      <c r="F1121" s="1">
        <v>0.0</v>
      </c>
      <c r="G1121" s="1">
        <v>1.0</v>
      </c>
    </row>
    <row r="1122" ht="12.75" customHeight="1">
      <c r="A1122" s="2" t="str">
        <f>HYPERLINK("https://drive.google.com/file/d/1x3ItuYLQQt27Y4g2xrUQ5mO_b2-w9AlN/view", "ISLE_SESS0164_BLOCKD01_28_sprt1")</f>
        <v>ISLE_SESS0164_BLOCKD01_28_sprt1</v>
      </c>
      <c r="B1122" s="1" t="s">
        <v>124</v>
      </c>
      <c r="C1122" s="1">
        <v>1.0</v>
      </c>
      <c r="D1122" s="1">
        <v>0.0</v>
      </c>
      <c r="E1122" s="1">
        <v>0.0</v>
      </c>
      <c r="F1122" s="1">
        <v>0.0</v>
      </c>
      <c r="G1122" s="1">
        <v>0.0</v>
      </c>
    </row>
    <row r="1123" ht="12.75" customHeight="1">
      <c r="A1123" s="2" t="str">
        <f>HYPERLINK("https://drive.google.com/file/d/13Vv9mEcN8xDl6B2E2wLVbicpK1Gk3lU3/view", "ISLE_SESS0164_BLOCKD01_29_sprt1")</f>
        <v>ISLE_SESS0164_BLOCKD01_29_sprt1</v>
      </c>
      <c r="B1123" s="1" t="s">
        <v>25</v>
      </c>
      <c r="C1123" s="1">
        <v>0.0</v>
      </c>
      <c r="D1123" s="1">
        <v>0.0</v>
      </c>
      <c r="E1123" s="1">
        <v>1.0</v>
      </c>
      <c r="F1123" s="1">
        <v>1.0</v>
      </c>
      <c r="G1123" s="1">
        <v>1.0</v>
      </c>
    </row>
    <row r="1124" ht="12.75" customHeight="1">
      <c r="A1124" s="2" t="str">
        <f>HYPERLINK("https://drive.google.com/file/d/18d0L_2gczkBwxaL8HB85464vRMxucJtw/view", "ISLE_SESS0164_BLOCKD01_32_sprt1")</f>
        <v>ISLE_SESS0164_BLOCKD01_32_sprt1</v>
      </c>
      <c r="B1124" s="1" t="s">
        <v>204</v>
      </c>
      <c r="C1124" s="1">
        <v>0.0</v>
      </c>
      <c r="D1124" s="1">
        <v>0.0</v>
      </c>
      <c r="E1124" s="1">
        <v>0.0</v>
      </c>
      <c r="F1124" s="1">
        <v>0.0</v>
      </c>
    </row>
    <row r="1125" ht="12.75" customHeight="1">
      <c r="A1125" s="2" t="str">
        <f>HYPERLINK("https://drive.google.com/file/d/1m1qec7UEtLi8-cQCnbybtE_SlRl6q5ls/view", "ISLE_SESS0164_BLOCKD01_33_sprt1")</f>
        <v>ISLE_SESS0164_BLOCKD01_33_sprt1</v>
      </c>
      <c r="B1125" s="1" t="s">
        <v>28</v>
      </c>
      <c r="C1125" s="1">
        <v>0.0</v>
      </c>
      <c r="D1125" s="1">
        <v>0.0</v>
      </c>
      <c r="E1125" s="1">
        <v>0.0</v>
      </c>
      <c r="F1125" s="1">
        <v>1.0</v>
      </c>
    </row>
    <row r="1126" ht="12.75" customHeight="1">
      <c r="A1126" s="2" t="str">
        <f>HYPERLINK("https://drive.google.com/file/d/1568jtLkrB39PaG0lcH88Rga_w0n-P0be/view", "ISLE_SESS0164_BLOCKD01_35_sprt1")</f>
        <v>ISLE_SESS0164_BLOCKD01_35_sprt1</v>
      </c>
      <c r="B1126" s="1" t="s">
        <v>30</v>
      </c>
      <c r="C1126" s="1">
        <v>0.0</v>
      </c>
      <c r="D1126" s="1">
        <v>1.0</v>
      </c>
      <c r="E1126" s="1">
        <v>0.0</v>
      </c>
      <c r="F1126" s="1">
        <v>1.0</v>
      </c>
    </row>
    <row r="1127" ht="12.75" customHeight="1">
      <c r="A1127" s="2" t="str">
        <f>HYPERLINK("https://drive.google.com/file/d/1Ae6TpklgTwgObt0qZh1o5IlChwgRagdw/view", "ISLE_SESS0164_BLOCKD01_37_sprt1")</f>
        <v>ISLE_SESS0164_BLOCKD01_37_sprt1</v>
      </c>
      <c r="B1127" s="1" t="s">
        <v>31</v>
      </c>
      <c r="C1127" s="1">
        <v>0.0</v>
      </c>
      <c r="D1127" s="1">
        <v>0.0</v>
      </c>
      <c r="E1127" s="1">
        <v>0.0</v>
      </c>
    </row>
    <row r="1128" ht="12.75" customHeight="1">
      <c r="A1128" s="2" t="str">
        <f>HYPERLINK("https://drive.google.com/file/d/1DWAa4vuFFrF6M8AaOCApDAyLdxEX9ViH/view", "ISLE_SESS0164_BLOCKD01_38_sprt1")</f>
        <v>ISLE_SESS0164_BLOCKD01_38_sprt1</v>
      </c>
      <c r="B1128" s="1" t="s">
        <v>32</v>
      </c>
      <c r="C1128" s="1">
        <v>0.0</v>
      </c>
      <c r="D1128" s="1">
        <v>1.0</v>
      </c>
    </row>
    <row r="1129" ht="12.75" customHeight="1">
      <c r="A1129" s="2" t="str">
        <f>HYPERLINK("https://drive.google.com/file/d/1xZ6mwCzoUiEo0FFkSgxPCg5teQLm9GCg/view", "ISLE_SESS0164_BLOCKD01_39_sprt1")</f>
        <v>ISLE_SESS0164_BLOCKD01_39_sprt1</v>
      </c>
      <c r="B1129" s="1" t="s">
        <v>200</v>
      </c>
      <c r="C1129" s="1">
        <v>0.0</v>
      </c>
      <c r="D1129" s="1">
        <v>0.0</v>
      </c>
      <c r="E1129" s="1">
        <v>0.0</v>
      </c>
    </row>
    <row r="1130" ht="12.75" customHeight="1">
      <c r="A1130" s="2" t="str">
        <f>HYPERLINK("https://drive.google.com/file/d/1ieFPGExhtqrCpuctm9rJpx7y_ZbTB9jB/view", "ISLE_SESS0164_BLOCKD01_41_sprt1")</f>
        <v>ISLE_SESS0164_BLOCKD01_41_sprt1</v>
      </c>
      <c r="B1130" s="1" t="s">
        <v>34</v>
      </c>
      <c r="C1130" s="1">
        <v>0.0</v>
      </c>
      <c r="D1130" s="1">
        <v>0.0</v>
      </c>
      <c r="E1130" s="1">
        <v>1.0</v>
      </c>
      <c r="F1130" s="1">
        <v>0.0</v>
      </c>
      <c r="G1130" s="1">
        <v>0.0</v>
      </c>
      <c r="H1130" s="1">
        <v>0.0</v>
      </c>
    </row>
    <row r="1131" ht="12.75" customHeight="1">
      <c r="A1131" s="2" t="str">
        <f>HYPERLINK("https://drive.google.com/file/d/1redxrSGp9JIr0KPEKw49E6gDjKDz-Cn5/view", "ISLE_SESS0164_BLOCKD01_42_sprt1")</f>
        <v>ISLE_SESS0164_BLOCKD01_42_sprt1</v>
      </c>
      <c r="B1131" s="1" t="s">
        <v>189</v>
      </c>
      <c r="C1131" s="1">
        <v>1.0</v>
      </c>
      <c r="D1131" s="1">
        <v>0.0</v>
      </c>
      <c r="E1131" s="1">
        <v>1.0</v>
      </c>
      <c r="F1131" s="1">
        <v>0.0</v>
      </c>
      <c r="G1131" s="1">
        <v>0.0</v>
      </c>
      <c r="H1131" s="1">
        <v>0.0</v>
      </c>
    </row>
    <row r="1132" ht="12.75" customHeight="1">
      <c r="A1132" s="2" t="str">
        <f>HYPERLINK("https://drive.google.com/file/d/1Y6X1Aunk3zAqFigqmoBwf_u24pqJxtqY/view", "ISLE_SESS0164_BLOCKD01_43_sprt1")</f>
        <v>ISLE_SESS0164_BLOCKD01_43_sprt1</v>
      </c>
      <c r="B1132" s="1" t="s">
        <v>35</v>
      </c>
      <c r="C1132" s="1">
        <v>0.0</v>
      </c>
      <c r="D1132" s="1">
        <v>0.0</v>
      </c>
      <c r="E1132" s="1">
        <v>1.0</v>
      </c>
      <c r="F1132" s="1">
        <v>0.0</v>
      </c>
      <c r="G1132" s="1">
        <v>0.0</v>
      </c>
      <c r="H1132" s="1">
        <v>0.0</v>
      </c>
    </row>
    <row r="1133" ht="12.75" customHeight="1">
      <c r="A1133" s="2" t="str">
        <f>HYPERLINK("https://drive.google.com/file/d/1ZQYP6X3YXXUap4BQrI1JiWuvcz5gusOI/view", "ISLE_SESS0164_BLOCKD01_45_sprt1")</f>
        <v>ISLE_SESS0164_BLOCKD01_45_sprt1</v>
      </c>
      <c r="B1133" s="1" t="s">
        <v>125</v>
      </c>
      <c r="C1133" s="1">
        <v>1.0</v>
      </c>
      <c r="D1133" s="1">
        <v>0.0</v>
      </c>
      <c r="E1133" s="1">
        <v>1.0</v>
      </c>
      <c r="F1133" s="1">
        <v>0.0</v>
      </c>
      <c r="G1133" s="1">
        <v>0.0</v>
      </c>
      <c r="H1133" s="1">
        <v>0.0</v>
      </c>
    </row>
    <row r="1134" ht="12.75" customHeight="1">
      <c r="A1134" s="2" t="str">
        <f>HYPERLINK("https://drive.google.com/file/d/1Kirx3IM8yC9_hw-MFFzJuNx_06xkGpie/view", "ISLE_SESS0164_BLOCKD01_46_sprt1")</f>
        <v>ISLE_SESS0164_BLOCKD01_46_sprt1</v>
      </c>
      <c r="B1134" s="1" t="s">
        <v>229</v>
      </c>
      <c r="C1134" s="1">
        <v>0.0</v>
      </c>
      <c r="D1134" s="1">
        <v>0.0</v>
      </c>
      <c r="E1134" s="1">
        <v>0.0</v>
      </c>
      <c r="F1134" s="1">
        <v>0.0</v>
      </c>
      <c r="G1134" s="1">
        <v>0.0</v>
      </c>
      <c r="H1134" s="1">
        <v>0.0</v>
      </c>
    </row>
    <row r="1135" ht="12.75" customHeight="1">
      <c r="A1135" s="2" t="str">
        <f>HYPERLINK("https://drive.google.com/file/d/1Rgj2e_JOpIrQY0md3u3NsCAlE3NzCbsG/view", "ISLE_SESS0164_BLOCKD01_47_sprt1")</f>
        <v>ISLE_SESS0164_BLOCKD01_47_sprt1</v>
      </c>
      <c r="B1135" s="1" t="s">
        <v>126</v>
      </c>
      <c r="C1135" s="1">
        <v>1.0</v>
      </c>
      <c r="D1135" s="1">
        <v>0.0</v>
      </c>
      <c r="E1135" s="1">
        <v>0.0</v>
      </c>
      <c r="F1135" s="1">
        <v>1.0</v>
      </c>
      <c r="G1135" s="1">
        <v>0.0</v>
      </c>
      <c r="H1135" s="1">
        <v>0.0</v>
      </c>
      <c r="I1135" s="1">
        <v>1.0</v>
      </c>
      <c r="J1135" s="1">
        <v>0.0</v>
      </c>
      <c r="K1135" s="1">
        <v>0.0</v>
      </c>
      <c r="L1135" s="1">
        <v>1.0</v>
      </c>
    </row>
    <row r="1136" ht="12.75" customHeight="1">
      <c r="A1136" s="2" t="str">
        <f>HYPERLINK("https://drive.google.com/file/d/1AZGy83v_d36iHPv9-gLUZO5N_zzQh201/view", "ISLE_SESS0164_BLOCKD01_48_sprt1")</f>
        <v>ISLE_SESS0164_BLOCKD01_48_sprt1</v>
      </c>
      <c r="B1136" s="1" t="s">
        <v>38</v>
      </c>
      <c r="C1136" s="1">
        <v>0.0</v>
      </c>
      <c r="D1136" s="1">
        <v>0.0</v>
      </c>
      <c r="E1136" s="1">
        <v>1.0</v>
      </c>
      <c r="F1136" s="1">
        <v>0.0</v>
      </c>
      <c r="G1136" s="1">
        <v>0.0</v>
      </c>
      <c r="H1136" s="1">
        <v>0.0</v>
      </c>
    </row>
    <row r="1137" ht="12.75" customHeight="1">
      <c r="A1137" s="2" t="str">
        <f>HYPERLINK("https://drive.google.com/file/d/1TMMlMWrSqib-KCs-iOpX7A3alL9H86KG/view", "ISLE_SESS0164_BLOCKD01_49_sprt1")</f>
        <v>ISLE_SESS0164_BLOCKD01_49_sprt1</v>
      </c>
      <c r="B1137" s="1" t="s">
        <v>127</v>
      </c>
      <c r="C1137" s="1">
        <v>1.0</v>
      </c>
      <c r="D1137" s="1">
        <v>0.0</v>
      </c>
      <c r="E1137" s="1">
        <v>0.0</v>
      </c>
      <c r="F1137" s="1">
        <v>1.0</v>
      </c>
      <c r="G1137" s="1">
        <v>0.0</v>
      </c>
      <c r="H1137" s="1">
        <v>0.0</v>
      </c>
      <c r="I1137" s="1">
        <v>0.0</v>
      </c>
    </row>
    <row r="1138" ht="12.75" customHeight="1">
      <c r="A1138" s="2" t="str">
        <f>HYPERLINK("https://drive.google.com/file/d/1ZrKUysnagLwMRBjE9CsvOleDWVGSuEXl/view", "ISLE_SESS0164_BLOCKD01_50_sprt1")</f>
        <v>ISLE_SESS0164_BLOCKD01_50_sprt1</v>
      </c>
      <c r="B1138" s="1" t="s">
        <v>39</v>
      </c>
      <c r="C1138" s="1">
        <v>0.0</v>
      </c>
      <c r="D1138" s="1">
        <v>0.0</v>
      </c>
      <c r="E1138" s="1">
        <v>1.0</v>
      </c>
    </row>
    <row r="1139" ht="12.75" customHeight="1">
      <c r="A1139" s="2" t="str">
        <f>HYPERLINK("https://drive.google.com/file/d/15Cm36jLwfANLisCBA0eHJaqcIuDC4D3E/view", "ISLE_SESS0164_BLOCKD01_52_sprt1")</f>
        <v>ISLE_SESS0164_BLOCKD01_52_sprt1</v>
      </c>
      <c r="B1139" s="1" t="s">
        <v>41</v>
      </c>
      <c r="C1139" s="1">
        <v>0.0</v>
      </c>
      <c r="D1139" s="1">
        <v>1.0</v>
      </c>
      <c r="E1139" s="1">
        <v>0.0</v>
      </c>
    </row>
    <row r="1140" ht="12.75" customHeight="1">
      <c r="A1140" s="2" t="str">
        <f>HYPERLINK("https://drive.google.com/file/d/10wk6xPCGxw7ei4yQaQnMpFJNCJCeWTPu/view", "ISLE_SESS0164_BLOCKD01_54_sprt1")</f>
        <v>ISLE_SESS0164_BLOCKD01_54_sprt1</v>
      </c>
      <c r="B1140" s="1" t="s">
        <v>128</v>
      </c>
      <c r="C1140" s="1">
        <v>0.0</v>
      </c>
      <c r="D1140" s="1">
        <v>0.0</v>
      </c>
      <c r="E1140" s="1">
        <v>1.0</v>
      </c>
    </row>
    <row r="1141" ht="12.75" customHeight="1">
      <c r="A1141" s="2" t="str">
        <f>HYPERLINK("https://drive.google.com/file/d/1Va_DSHNDfM_A2brrxWPSur3MKchfr9Zh/view", "ISLE_SESS0164_BLOCKD01_55_sprt1")</f>
        <v>ISLE_SESS0164_BLOCKD01_55_sprt1</v>
      </c>
      <c r="B1141" s="1" t="s">
        <v>129</v>
      </c>
      <c r="C1141" s="1">
        <v>1.0</v>
      </c>
      <c r="D1141" s="1">
        <v>0.0</v>
      </c>
      <c r="E1141" s="1">
        <v>0.0</v>
      </c>
      <c r="F1141" s="1">
        <v>1.0</v>
      </c>
      <c r="G1141" s="1">
        <v>0.0</v>
      </c>
      <c r="H1141" s="1">
        <v>0.0</v>
      </c>
      <c r="I1141" s="1">
        <v>0.0</v>
      </c>
    </row>
    <row r="1142" ht="12.75" customHeight="1">
      <c r="A1142" s="2" t="str">
        <f>HYPERLINK("https://drive.google.com/file/d/1dDZgyj647KA_p2zX2nc-DdCtOPdlGhlo/view", "ISLE_SESS0164_BLOCKD01_56_sprt1")</f>
        <v>ISLE_SESS0164_BLOCKD01_56_sprt1</v>
      </c>
      <c r="B1142" s="1" t="s">
        <v>42</v>
      </c>
      <c r="C1142" s="1">
        <v>0.0</v>
      </c>
      <c r="D1142" s="1">
        <v>1.0</v>
      </c>
      <c r="E1142" s="1">
        <v>0.0</v>
      </c>
    </row>
    <row r="1143" ht="12.75" customHeight="1">
      <c r="A1143" s="2" t="str">
        <f>HYPERLINK("https://drive.google.com/file/d/19f5oAbZa2zeD49pk2CG6hKOakSAxTIGq/view", "ISLE_SESS0164_BLOCKD01_57_sprt1")</f>
        <v>ISLE_SESS0164_BLOCKD01_57_sprt1</v>
      </c>
      <c r="B1143" s="1" t="s">
        <v>158</v>
      </c>
      <c r="C1143" s="1">
        <v>0.0</v>
      </c>
      <c r="D1143" s="1">
        <v>1.0</v>
      </c>
      <c r="E1143" s="1">
        <v>0.0</v>
      </c>
    </row>
    <row r="1144" ht="12.75" customHeight="1">
      <c r="A1144" s="2" t="str">
        <f>HYPERLINK("https://drive.google.com/file/d/1ZoBa-DMaLtY7KlDmQlQmZhwSpYR3EeW_/view", "ISLE_SESS0164_BLOCKD01_58_sprt1")</f>
        <v>ISLE_SESS0164_BLOCKD01_58_sprt1</v>
      </c>
      <c r="B1144" s="1" t="s">
        <v>43</v>
      </c>
      <c r="C1144" s="1">
        <v>0.0</v>
      </c>
      <c r="D1144" s="1">
        <v>0.0</v>
      </c>
      <c r="E1144" s="1">
        <v>1.0</v>
      </c>
    </row>
    <row r="1145" ht="12.75" customHeight="1">
      <c r="A1145" s="2" t="str">
        <f>HYPERLINK("https://drive.google.com/file/d/1CM5gwZ7E7zR_UXzUCGPv6LzuRw1DbjLs/view", "ISLE_SESS0164_BLOCKD01_61_sprt1")</f>
        <v>ISLE_SESS0164_BLOCKD01_61_sprt1</v>
      </c>
      <c r="B1145" s="1" t="s">
        <v>46</v>
      </c>
      <c r="C1145" s="1">
        <v>0.0</v>
      </c>
      <c r="D1145" s="1">
        <v>1.0</v>
      </c>
    </row>
    <row r="1146" ht="12.75" customHeight="1">
      <c r="A1146" s="2" t="str">
        <f>HYPERLINK("https://drive.google.com/file/d/1JH8nZx77LW4ec9zCdDXILwGmBc94uevw/view", "ISLE_SESS0164_BLOCKD01_62_sprt1")</f>
        <v>ISLE_SESS0164_BLOCKD01_62_sprt1</v>
      </c>
      <c r="B1146" s="1" t="s">
        <v>47</v>
      </c>
      <c r="C1146" s="1">
        <v>0.0</v>
      </c>
      <c r="D1146" s="1">
        <v>0.0</v>
      </c>
    </row>
    <row r="1147" ht="12.75" customHeight="1">
      <c r="A1147" s="2" t="str">
        <f>HYPERLINK("https://drive.google.com/file/d/1aoJx58uUBAVDw3YAr0k-75jmIr6IvNRB/view", "ISLE_SESS0164_BLOCKD01_63_sprt1")</f>
        <v>ISLE_SESS0164_BLOCKD01_63_sprt1</v>
      </c>
      <c r="B1147" s="1" t="s">
        <v>48</v>
      </c>
      <c r="C1147" s="1">
        <v>0.0</v>
      </c>
      <c r="D1147" s="1">
        <v>1.0</v>
      </c>
    </row>
    <row r="1148" ht="12.75" customHeight="1">
      <c r="A1148" s="2" t="str">
        <f>HYPERLINK("https://drive.google.com/file/d/1ogaiKMQwIFCsbEfAL8869D7o-O_rdVLv/view", "ISLE_SESS0164_BLOCKD01_64_sprt1")</f>
        <v>ISLE_SESS0164_BLOCKD01_64_sprt1</v>
      </c>
      <c r="B1148" s="1" t="s">
        <v>49</v>
      </c>
      <c r="C1148" s="1">
        <v>0.0</v>
      </c>
      <c r="D1148" s="1">
        <v>0.0</v>
      </c>
    </row>
    <row r="1149" ht="12.75" customHeight="1">
      <c r="A1149" s="2" t="str">
        <f>HYPERLINK("https://drive.google.com/file/d/1M0ijQZmu24Ev9qFW71cU3dMjV5bQxOqr/view", "ISLE_SESS0164_BLOCKD01_65_sprt1")</f>
        <v>ISLE_SESS0164_BLOCKD01_65_sprt1</v>
      </c>
      <c r="B1149" s="1" t="s">
        <v>50</v>
      </c>
      <c r="C1149" s="1">
        <v>0.0</v>
      </c>
      <c r="D1149" s="1">
        <v>1.0</v>
      </c>
    </row>
    <row r="1150" ht="12.75" customHeight="1">
      <c r="A1150" s="2" t="str">
        <f>HYPERLINK("https://drive.google.com/file/d/1o6HjGrJhf8LzBDdrVvY_odB95SJ_Qafv/view", "ISLE_SESS0164_BLOCKD01_67_sprt1")</f>
        <v>ISLE_SESS0164_BLOCKD01_67_sprt1</v>
      </c>
      <c r="B1150" s="1" t="s">
        <v>52</v>
      </c>
      <c r="C1150" s="1">
        <v>0.0</v>
      </c>
      <c r="D1150" s="1">
        <v>1.0</v>
      </c>
    </row>
    <row r="1151" ht="12.75" customHeight="1">
      <c r="A1151" s="2" t="str">
        <f>HYPERLINK("https://drive.google.com/file/d/125cQdm7CHUvUW2IoTSMdhf4P5II_TU5L/view", "ISLE_SESS0164_BLOCKD01_68_sprt1")</f>
        <v>ISLE_SESS0164_BLOCKD01_68_sprt1</v>
      </c>
      <c r="B1151" s="1" t="s">
        <v>53</v>
      </c>
      <c r="C1151" s="1">
        <v>0.0</v>
      </c>
      <c r="D1151" s="1">
        <v>0.0</v>
      </c>
    </row>
    <row r="1152" ht="12.75" customHeight="1">
      <c r="A1152" s="2" t="str">
        <f>HYPERLINK("https://drive.google.com/file/d/154JhYKqwvKxJdhu4T2Nc41MJcMqdLWGK/view", "ISLE_SESS0164_BLOCKD01_69_sprt1")</f>
        <v>ISLE_SESS0164_BLOCKD01_69_sprt1</v>
      </c>
      <c r="B1152" s="1" t="s">
        <v>54</v>
      </c>
      <c r="C1152" s="1">
        <v>0.0</v>
      </c>
      <c r="D1152" s="1">
        <v>0.0</v>
      </c>
    </row>
    <row r="1153" ht="12.75" customHeight="1">
      <c r="A1153" s="2" t="str">
        <f>HYPERLINK("https://drive.google.com/file/d/1YCHzsFLBM7ioBATFEUH6nnRbnWM6CWSL/view", "ISLE_SESS0164_BLOCKD01_70_sprt1")</f>
        <v>ISLE_SESS0164_BLOCKD01_70_sprt1</v>
      </c>
      <c r="B1153" s="1" t="s">
        <v>55</v>
      </c>
      <c r="C1153" s="1">
        <v>0.0</v>
      </c>
      <c r="D1153" s="1">
        <v>0.0</v>
      </c>
    </row>
    <row r="1154" ht="12.75" customHeight="1">
      <c r="A1154" s="2" t="str">
        <f>HYPERLINK("https://drive.google.com/file/d/1c_7_-fH83lZtgrcyl5zRNp_SFPdFCxgI/view", "ISLE_SESS0164_BLOCKD01_71_sprt1")</f>
        <v>ISLE_SESS0164_BLOCKD01_71_sprt1</v>
      </c>
      <c r="B1154" s="1" t="s">
        <v>56</v>
      </c>
      <c r="C1154" s="1">
        <v>0.0</v>
      </c>
      <c r="D1154" s="1">
        <v>1.0</v>
      </c>
    </row>
    <row r="1155" ht="12.75" customHeight="1">
      <c r="A1155" s="2" t="str">
        <f>HYPERLINK("https://drive.google.com/file/d/19EEgA_bVQlmLn6qSwTSipRmrv-hM8SwF/view", "ISLE_SESS0164_BLOCKD01_72_sprt1")</f>
        <v>ISLE_SESS0164_BLOCKD01_72_sprt1</v>
      </c>
      <c r="B1155" s="1" t="s">
        <v>57</v>
      </c>
      <c r="C1155" s="1">
        <v>0.0</v>
      </c>
      <c r="D1155" s="1">
        <v>1.0</v>
      </c>
    </row>
    <row r="1156" ht="12.75" customHeight="1">
      <c r="A1156" s="2" t="str">
        <f>HYPERLINK("https://drive.google.com/file/d/17dWkpEjrIELN9WBYDKU8v8tE2Zpn8O10/view", "ISLE_SESS0164_BLOCKD01_73_sprt1")</f>
        <v>ISLE_SESS0164_BLOCKD01_73_sprt1</v>
      </c>
      <c r="B1156" s="1" t="s">
        <v>58</v>
      </c>
      <c r="C1156" s="1">
        <v>0.0</v>
      </c>
      <c r="D1156" s="1">
        <v>0.0</v>
      </c>
    </row>
    <row r="1157" ht="12.75" customHeight="1">
      <c r="A1157" s="2" t="str">
        <f>HYPERLINK("https://drive.google.com/file/d/1uPDvTAjfJrMN0F-_JAAew6VGTfT4AIEZ/view", "ISLE_SESS0164_BLOCKD01_74_sprt1")</f>
        <v>ISLE_SESS0164_BLOCKD01_74_sprt1</v>
      </c>
      <c r="B1157" s="1" t="s">
        <v>59</v>
      </c>
      <c r="C1157" s="1">
        <v>0.0</v>
      </c>
      <c r="D1157" s="1">
        <v>1.0</v>
      </c>
    </row>
    <row r="1158" ht="12.75" customHeight="1">
      <c r="A1158" s="2" t="str">
        <f>HYPERLINK("https://drive.google.com/file/d/1tsN5sEZPUcFo9xA-ntYiZuUn2tpJBMJy/view", "ISLE_SESS0164_BLOCKD01_76_sprt1")</f>
        <v>ISLE_SESS0164_BLOCKD01_76_sprt1</v>
      </c>
      <c r="B1158" s="1" t="s">
        <v>61</v>
      </c>
      <c r="C1158" s="1">
        <v>1.0</v>
      </c>
      <c r="D1158" s="1">
        <v>1.0</v>
      </c>
    </row>
    <row r="1159" ht="12.75" customHeight="1">
      <c r="A1159" s="2" t="str">
        <f>HYPERLINK("https://drive.google.com/file/d/16rtZHAkIXV3_EigJN5x6HgRs99QHvbyR/view", "ISLE_SESS0164_BLOCKD01_77_sprt1")</f>
        <v>ISLE_SESS0164_BLOCKD01_77_sprt1</v>
      </c>
      <c r="B1159" s="1" t="s">
        <v>62</v>
      </c>
      <c r="C1159" s="1">
        <v>0.0</v>
      </c>
      <c r="D1159" s="1">
        <v>1.0</v>
      </c>
    </row>
    <row r="1160" ht="12.75" customHeight="1">
      <c r="A1160" s="2" t="str">
        <f>HYPERLINK("https://drive.google.com/file/d/1WVQh5pYrkd1OUHfow8PXaUmZhiS9vi9F/view", "ISLE_SESS0164_BLOCKD01_78_sprt1")</f>
        <v>ISLE_SESS0164_BLOCKD01_78_sprt1</v>
      </c>
      <c r="B1160" s="1" t="s">
        <v>63</v>
      </c>
      <c r="C1160" s="1">
        <v>0.0</v>
      </c>
      <c r="D1160" s="1">
        <v>1.0</v>
      </c>
      <c r="E1160" s="1">
        <v>1.0</v>
      </c>
      <c r="F1160" s="1">
        <v>0.0</v>
      </c>
      <c r="G1160" s="1">
        <v>1.0</v>
      </c>
      <c r="H1160" s="1">
        <v>0.0</v>
      </c>
      <c r="I1160" s="1">
        <v>0.0</v>
      </c>
      <c r="J1160" s="1">
        <v>0.0</v>
      </c>
      <c r="K1160" s="1">
        <v>0.0</v>
      </c>
      <c r="L1160" s="1">
        <v>0.0</v>
      </c>
      <c r="M1160" s="1">
        <v>0.0</v>
      </c>
    </row>
    <row r="1161" ht="12.75" customHeight="1">
      <c r="A1161" s="2" t="str">
        <f>HYPERLINK("https://drive.google.com/file/d/1M6_9QBhZOYMpZJcOORsIjJNiLwc_zP_c/view", "ISLE_SESS0164_BLOCKD01_81_sprt1")</f>
        <v>ISLE_SESS0164_BLOCKD01_81_sprt1</v>
      </c>
      <c r="B1161" s="1" t="s">
        <v>163</v>
      </c>
      <c r="C1161" s="1">
        <v>0.0</v>
      </c>
      <c r="D1161" s="1">
        <v>1.0</v>
      </c>
      <c r="E1161" s="1">
        <v>0.0</v>
      </c>
      <c r="F1161" s="1">
        <v>1.0</v>
      </c>
      <c r="G1161" s="1">
        <v>0.0</v>
      </c>
      <c r="H1161" s="1">
        <v>0.0</v>
      </c>
      <c r="I1161" s="1">
        <v>0.0</v>
      </c>
      <c r="J1161" s="1">
        <v>1.0</v>
      </c>
      <c r="K1161" s="1">
        <v>0.0</v>
      </c>
    </row>
    <row r="1162" ht="12.75" customHeight="1">
      <c r="A1162" s="2" t="str">
        <f>HYPERLINK("https://drive.google.com/file/d/1pYhZwMvbvhtmVPv2Cq4h1m_mAEqKYxQk/view", "ISLE_SESS0164_BLOCKE_01_sprt1")</f>
        <v>ISLE_SESS0164_BLOCKE_01_sprt1</v>
      </c>
      <c r="B1162" s="1" t="s">
        <v>133</v>
      </c>
      <c r="C1162" s="1">
        <v>0.0</v>
      </c>
      <c r="D1162" s="1">
        <v>1.0</v>
      </c>
      <c r="E1162" s="1">
        <v>0.0</v>
      </c>
      <c r="F1162" s="1">
        <v>0.0</v>
      </c>
      <c r="G1162" s="1">
        <v>0.0</v>
      </c>
      <c r="H1162" s="1">
        <v>0.0</v>
      </c>
      <c r="I1162" s="1">
        <v>1.0</v>
      </c>
      <c r="J1162" s="1">
        <v>0.0</v>
      </c>
      <c r="K1162" s="1">
        <v>1.0</v>
      </c>
    </row>
    <row r="1163" ht="12.75" customHeight="1">
      <c r="A1163" s="2" t="str">
        <f>HYPERLINK("https://drive.google.com/file/d/1ho2mHMFHf17CEa4V50XqY5ZouYrhS84E/view", "ISLE_SESS0164_BLOCKE_02_sprt1")</f>
        <v>ISLE_SESS0164_BLOCKE_02_sprt1</v>
      </c>
      <c r="B1163" s="1" t="s">
        <v>65</v>
      </c>
      <c r="C1163" s="1">
        <v>0.0</v>
      </c>
      <c r="D1163" s="1">
        <v>0.0</v>
      </c>
      <c r="E1163" s="1">
        <v>0.0</v>
      </c>
      <c r="F1163" s="1">
        <v>0.0</v>
      </c>
      <c r="G1163" s="1">
        <v>1.0</v>
      </c>
      <c r="H1163" s="1">
        <v>0.0</v>
      </c>
      <c r="I1163" s="1">
        <v>0.0</v>
      </c>
      <c r="J1163" s="1">
        <v>1.0</v>
      </c>
    </row>
    <row r="1164" ht="12.75" customHeight="1">
      <c r="A1164" s="2" t="str">
        <f>HYPERLINK("https://drive.google.com/file/d/1Yh_Ka3k2X6E61xttB-0661Fvb-AzkxHr/view", "ISLE_SESS0164_BLOCKE_04_sprt1")</f>
        <v>ISLE_SESS0164_BLOCKE_04_sprt1</v>
      </c>
      <c r="B1164" s="1" t="s">
        <v>67</v>
      </c>
      <c r="C1164" s="1">
        <v>0.0</v>
      </c>
      <c r="D1164" s="1">
        <v>0.0</v>
      </c>
      <c r="E1164" s="1">
        <v>0.0</v>
      </c>
      <c r="F1164" s="1">
        <v>1.0</v>
      </c>
      <c r="G1164" s="1">
        <v>1.0</v>
      </c>
      <c r="H1164" s="1">
        <v>0.0</v>
      </c>
      <c r="I1164" s="1">
        <v>0.0</v>
      </c>
    </row>
    <row r="1165" ht="12.75" customHeight="1">
      <c r="A1165" s="2" t="str">
        <f>HYPERLINK("https://drive.google.com/file/d/1FCdYtNdbE5uWZ6nJBi3BC97fY9Yf_KUI/view", "ISLE_SESS0164_BLOCKE_06_sprt1")</f>
        <v>ISLE_SESS0164_BLOCKE_06_sprt1</v>
      </c>
      <c r="B1165" s="1" t="s">
        <v>69</v>
      </c>
      <c r="C1165" s="1">
        <v>1.0</v>
      </c>
      <c r="D1165" s="1">
        <v>1.0</v>
      </c>
      <c r="E1165" s="1">
        <v>0.0</v>
      </c>
      <c r="F1165" s="1">
        <v>0.0</v>
      </c>
      <c r="G1165" s="1">
        <v>0.0</v>
      </c>
      <c r="H1165" s="1">
        <v>0.0</v>
      </c>
    </row>
    <row r="1166" ht="12.75" customHeight="1">
      <c r="A1166" s="2" t="str">
        <f>HYPERLINK("https://drive.google.com/file/d/1wv_RZY-pgeUTo38AcM3bPOpEnIANGJQ_/view", "ISLE_SESS0164_BLOCKE_07_sprt1")</f>
        <v>ISLE_SESS0164_BLOCKE_07_sprt1</v>
      </c>
      <c r="B1166" s="1" t="s">
        <v>207</v>
      </c>
      <c r="C1166" s="1">
        <v>0.0</v>
      </c>
      <c r="D1166" s="1">
        <v>1.0</v>
      </c>
      <c r="E1166" s="1">
        <v>0.0</v>
      </c>
      <c r="F1166" s="1">
        <v>1.0</v>
      </c>
      <c r="G1166" s="1">
        <v>0.0</v>
      </c>
      <c r="H1166" s="1">
        <v>0.0</v>
      </c>
      <c r="I1166" s="1">
        <v>0.0</v>
      </c>
    </row>
    <row r="1167" ht="12.75" customHeight="1">
      <c r="A1167" s="2" t="str">
        <f>HYPERLINK("https://drive.google.com/file/d/1AlSsDLoxF-0xDc9IJ7-SahEmL-9Eft_0/view", "ISLE_SESS0164_BLOCKE_08_sprt1")</f>
        <v>ISLE_SESS0164_BLOCKE_08_sprt1</v>
      </c>
      <c r="B1167" s="1" t="s">
        <v>70</v>
      </c>
      <c r="C1167" s="1">
        <v>1.0</v>
      </c>
      <c r="D1167" s="1">
        <v>0.0</v>
      </c>
      <c r="E1167" s="1">
        <v>0.0</v>
      </c>
      <c r="F1167" s="1">
        <v>0.0</v>
      </c>
      <c r="G1167" s="1">
        <v>1.0</v>
      </c>
      <c r="H1167" s="1">
        <v>0.0</v>
      </c>
      <c r="I1167" s="1">
        <v>1.0</v>
      </c>
    </row>
    <row r="1168" ht="12.75" customHeight="1">
      <c r="A1168" s="2" t="str">
        <f>HYPERLINK("https://drive.google.com/file/d/1XhpwKCtbaANJe-pX0IZ4sn1zN5AHMYze/view", "ISLE_SESS0164_BLOCKE_09_sprt1")</f>
        <v>ISLE_SESS0164_BLOCKE_09_sprt1</v>
      </c>
      <c r="B1168" s="1" t="s">
        <v>71</v>
      </c>
      <c r="C1168" s="1">
        <v>0.0</v>
      </c>
      <c r="D1168" s="1">
        <v>0.0</v>
      </c>
      <c r="E1168" s="1">
        <v>1.0</v>
      </c>
      <c r="F1168" s="1">
        <v>0.0</v>
      </c>
      <c r="G1168" s="1">
        <v>0.0</v>
      </c>
      <c r="H1168" s="1">
        <v>1.0</v>
      </c>
    </row>
    <row r="1169" ht="12.75" customHeight="1">
      <c r="A1169" s="2" t="str">
        <f>HYPERLINK("https://drive.google.com/file/d/1KbkQB6K3Ek71fWy3kYjBRJIUZtdFdXYv/view", "ISLE_SESS0164_BLOCKE_10_sprt1")</f>
        <v>ISLE_SESS0164_BLOCKE_10_sprt1</v>
      </c>
      <c r="B1169" s="1" t="s">
        <v>72</v>
      </c>
      <c r="C1169" s="1">
        <v>0.0</v>
      </c>
      <c r="D1169" s="1">
        <v>0.0</v>
      </c>
      <c r="E1169" s="1">
        <v>1.0</v>
      </c>
      <c r="F1169" s="1">
        <v>0.0</v>
      </c>
      <c r="G1169" s="1">
        <v>0.0</v>
      </c>
      <c r="H1169" s="1">
        <v>0.0</v>
      </c>
      <c r="I1169" s="1">
        <v>0.0</v>
      </c>
    </row>
    <row r="1170" ht="12.75" customHeight="1">
      <c r="A1170" s="2" t="str">
        <f>HYPERLINK("https://drive.google.com/file/d/1jBapKqgULwcpnmqeKIlO-eoTC37odXLF/view", "ISLE_SESS0164_BLOCKE_11_sprt1")</f>
        <v>ISLE_SESS0164_BLOCKE_11_sprt1</v>
      </c>
      <c r="B1170" s="1" t="s">
        <v>134</v>
      </c>
      <c r="C1170" s="1">
        <v>0.0</v>
      </c>
      <c r="D1170" s="1">
        <v>1.0</v>
      </c>
      <c r="E1170" s="1">
        <v>1.0</v>
      </c>
      <c r="F1170" s="1">
        <v>0.0</v>
      </c>
      <c r="G1170" s="1">
        <v>1.0</v>
      </c>
      <c r="H1170" s="1">
        <v>0.0</v>
      </c>
      <c r="I1170" s="1">
        <v>0.0</v>
      </c>
      <c r="J1170" s="1">
        <v>0.0</v>
      </c>
      <c r="K1170" s="1">
        <v>0.0</v>
      </c>
    </row>
    <row r="1171" ht="12.75" customHeight="1">
      <c r="A1171" s="2" t="str">
        <f>HYPERLINK("https://drive.google.com/file/d/1j6R9b-ccAMi589Wu0Oitq8_Jin9ycGnv/view", "ISLE_SESS0164_BLOCKE_12_sprt1")</f>
        <v>ISLE_SESS0164_BLOCKE_12_sprt1</v>
      </c>
      <c r="B1171" s="1" t="s">
        <v>73</v>
      </c>
      <c r="C1171" s="1">
        <v>0.0</v>
      </c>
      <c r="D1171" s="1">
        <v>1.0</v>
      </c>
      <c r="E1171" s="1">
        <v>0.0</v>
      </c>
      <c r="F1171" s="1">
        <v>0.0</v>
      </c>
      <c r="G1171" s="1">
        <v>0.0</v>
      </c>
      <c r="H1171" s="1">
        <v>0.0</v>
      </c>
      <c r="I1171" s="1">
        <v>0.0</v>
      </c>
      <c r="J1171" s="1">
        <v>0.0</v>
      </c>
      <c r="K1171" s="1">
        <v>0.0</v>
      </c>
    </row>
    <row r="1172" ht="12.75" customHeight="1">
      <c r="A1172" s="2" t="str">
        <f>HYPERLINK("https://drive.google.com/file/d/1-5wq6cwUO4F-Kbk9JFrtmi4QyHR55KQc/view", "ISLE_SESS0164_BLOCKE_13_sprt1")</f>
        <v>ISLE_SESS0164_BLOCKE_13_sprt1</v>
      </c>
      <c r="B1172" s="1" t="s">
        <v>74</v>
      </c>
      <c r="C1172" s="1">
        <v>0.0</v>
      </c>
      <c r="D1172" s="1">
        <v>1.0</v>
      </c>
      <c r="E1172" s="1">
        <v>0.0</v>
      </c>
      <c r="F1172" s="1">
        <v>0.0</v>
      </c>
      <c r="G1172" s="1">
        <v>0.0</v>
      </c>
      <c r="H1172" s="1">
        <v>0.0</v>
      </c>
      <c r="I1172" s="1">
        <v>1.0</v>
      </c>
      <c r="J1172" s="1">
        <v>0.0</v>
      </c>
      <c r="K1172" s="1">
        <v>0.0</v>
      </c>
      <c r="L1172" s="1">
        <v>1.0</v>
      </c>
    </row>
    <row r="1173" ht="12.75" customHeight="1">
      <c r="A1173" s="2" t="str">
        <f>HYPERLINK("https://drive.google.com/file/d/18OAmnLpZbsQdIvsO49abcH1M5-agCkGN/view", "ISLE_SESS0164_BLOCKE_15_sprt1")</f>
        <v>ISLE_SESS0164_BLOCKE_15_sprt1</v>
      </c>
      <c r="B1173" s="1" t="s">
        <v>190</v>
      </c>
      <c r="C1173" s="1">
        <v>0.0</v>
      </c>
      <c r="D1173" s="1">
        <v>0.0</v>
      </c>
      <c r="E1173" s="1">
        <v>1.0</v>
      </c>
      <c r="F1173" s="1">
        <v>0.0</v>
      </c>
      <c r="G1173" s="1">
        <v>0.0</v>
      </c>
      <c r="H1173" s="1">
        <v>0.0</v>
      </c>
      <c r="I1173" s="1">
        <v>0.0</v>
      </c>
      <c r="J1173" s="1">
        <v>0.0</v>
      </c>
    </row>
    <row r="1174" ht="12.75" customHeight="1">
      <c r="A1174" s="2" t="str">
        <f>HYPERLINK("https://drive.google.com/file/d/1bU0hyFNYxhzUKPFOZnZib_S4hIYwd0QC/view", "ISLE_SESS0164_BLOCKE_16_sprt1")</f>
        <v>ISLE_SESS0164_BLOCKE_16_sprt1</v>
      </c>
      <c r="B1174" s="1" t="s">
        <v>76</v>
      </c>
      <c r="C1174" s="1">
        <v>0.0</v>
      </c>
      <c r="D1174" s="1">
        <v>0.0</v>
      </c>
      <c r="E1174" s="1">
        <v>0.0</v>
      </c>
      <c r="F1174" s="1">
        <v>1.0</v>
      </c>
      <c r="G1174" s="1">
        <v>0.0</v>
      </c>
      <c r="H1174" s="1">
        <v>1.0</v>
      </c>
      <c r="I1174" s="1">
        <v>0.0</v>
      </c>
    </row>
    <row r="1175" ht="12.75" customHeight="1">
      <c r="A1175" s="2" t="str">
        <f>HYPERLINK("https://drive.google.com/file/d/1U4gXH1Vtseq4L5LySM6xvdfVh35C_w3z/view", "ISLE_SESS0164_BLOCKE_18_sprt1")</f>
        <v>ISLE_SESS0164_BLOCKE_18_sprt1</v>
      </c>
      <c r="B1175" s="1" t="s">
        <v>136</v>
      </c>
      <c r="C1175" s="1">
        <v>0.0</v>
      </c>
      <c r="D1175" s="1">
        <v>0.0</v>
      </c>
      <c r="E1175" s="1">
        <v>0.0</v>
      </c>
      <c r="F1175" s="1">
        <v>1.0</v>
      </c>
      <c r="G1175" s="1">
        <v>0.0</v>
      </c>
      <c r="H1175" s="1">
        <v>0.0</v>
      </c>
      <c r="I1175" s="1">
        <v>0.0</v>
      </c>
      <c r="J1175" s="1">
        <v>0.0</v>
      </c>
    </row>
    <row r="1176" ht="12.75" customHeight="1">
      <c r="A1176" s="2" t="str">
        <f>HYPERLINK("https://drive.google.com/file/d/1UPf12ncjSezSLfgGYD0MuGwRQp_dPTJx/view", "ISLE_SESS0164_BLOCKE_19_sprt1")</f>
        <v>ISLE_SESS0164_BLOCKE_19_sprt1</v>
      </c>
      <c r="B1176" s="1" t="s">
        <v>77</v>
      </c>
      <c r="C1176" s="1">
        <v>0.0</v>
      </c>
      <c r="D1176" s="1">
        <v>0.0</v>
      </c>
      <c r="E1176" s="1">
        <v>0.0</v>
      </c>
      <c r="F1176" s="1">
        <v>1.0</v>
      </c>
      <c r="G1176" s="1">
        <v>0.0</v>
      </c>
      <c r="H1176" s="1">
        <v>1.0</v>
      </c>
    </row>
    <row r="1177" ht="12.75" customHeight="1">
      <c r="A1177" s="2" t="str">
        <f>HYPERLINK("https://drive.google.com/file/d/1FCs3Mnqck3ORYiS_fCAA-Yx7wVIrl8Uz/view", "ISLE_SESS0164_BLOCKE_20_sprt1")</f>
        <v>ISLE_SESS0164_BLOCKE_20_sprt1</v>
      </c>
      <c r="B1177" s="1" t="s">
        <v>78</v>
      </c>
      <c r="C1177" s="1">
        <v>0.0</v>
      </c>
      <c r="D1177" s="1">
        <v>1.0</v>
      </c>
      <c r="E1177" s="1">
        <v>1.0</v>
      </c>
      <c r="F1177" s="1">
        <v>0.0</v>
      </c>
      <c r="G1177" s="1">
        <v>0.0</v>
      </c>
      <c r="H1177" s="1">
        <v>0.0</v>
      </c>
      <c r="I1177" s="1">
        <v>1.0</v>
      </c>
    </row>
    <row r="1178" ht="12.75" customHeight="1">
      <c r="A1178" s="2" t="str">
        <f>HYPERLINK("https://drive.google.com/file/d/1_vl7ULKIiHMKG6tP4Jk9In9wHVbaUkLY/view", "ISLE_SESS0164_BLOCKE_21_sprt1")</f>
        <v>ISLE_SESS0164_BLOCKE_21_sprt1</v>
      </c>
      <c r="B1178" s="1" t="s">
        <v>79</v>
      </c>
      <c r="C1178" s="1">
        <v>0.0</v>
      </c>
      <c r="D1178" s="1">
        <v>0.0</v>
      </c>
      <c r="E1178" s="1">
        <v>1.0</v>
      </c>
      <c r="F1178" s="1">
        <v>0.0</v>
      </c>
      <c r="G1178" s="1">
        <v>0.0</v>
      </c>
      <c r="H1178" s="1">
        <v>0.0</v>
      </c>
      <c r="I1178" s="1">
        <v>1.0</v>
      </c>
    </row>
    <row r="1179" ht="12.75" customHeight="1">
      <c r="A1179" s="2" t="str">
        <f>HYPERLINK("https://drive.google.com/file/d/1_dDvl-9W6WR7CMLqV24HTp76SjajPXwl/view", "ISLE_SESS0164_BLOCKE_22_sprt1")</f>
        <v>ISLE_SESS0164_BLOCKE_22_sprt1</v>
      </c>
      <c r="B1179" s="1" t="s">
        <v>137</v>
      </c>
      <c r="C1179" s="1">
        <v>1.0</v>
      </c>
      <c r="D1179" s="1">
        <v>0.0</v>
      </c>
      <c r="E1179" s="1">
        <v>0.0</v>
      </c>
      <c r="F1179" s="1">
        <v>1.0</v>
      </c>
      <c r="G1179" s="1">
        <v>0.0</v>
      </c>
    </row>
    <row r="1180" ht="12.75" customHeight="1">
      <c r="A1180" s="2" t="str">
        <f>HYPERLINK("https://drive.google.com/file/d/14_jhwd0uQBZM7cle41ICWj41dGvCuocZ/view", "ISLE_SESS0164_BLOCKE_23_sprt1")</f>
        <v>ISLE_SESS0164_BLOCKE_23_sprt1</v>
      </c>
      <c r="B1180" s="1" t="s">
        <v>80</v>
      </c>
      <c r="C1180" s="1">
        <v>1.0</v>
      </c>
      <c r="D1180" s="1">
        <v>0.0</v>
      </c>
      <c r="E1180" s="1">
        <v>1.0</v>
      </c>
      <c r="F1180" s="1">
        <v>0.0</v>
      </c>
      <c r="G1180" s="1">
        <v>0.0</v>
      </c>
      <c r="H1180" s="1">
        <v>0.0</v>
      </c>
    </row>
    <row r="1181" ht="12.75" customHeight="1">
      <c r="A1181" s="2" t="str">
        <f>HYPERLINK("https://drive.google.com/file/d/1GyFCR6EdP2QvBj79PN9YOR-i2o61-Wqx/view", "ISLE_SESS0164_BLOCKE_25_sprt1")</f>
        <v>ISLE_SESS0164_BLOCKE_25_sprt1</v>
      </c>
      <c r="B1181" s="1" t="s">
        <v>82</v>
      </c>
      <c r="C1181" s="1">
        <v>0.0</v>
      </c>
      <c r="D1181" s="1">
        <v>1.0</v>
      </c>
      <c r="E1181" s="1">
        <v>0.0</v>
      </c>
      <c r="F1181" s="1">
        <v>1.0</v>
      </c>
      <c r="G1181" s="1">
        <v>0.0</v>
      </c>
      <c r="H1181" s="1">
        <v>0.0</v>
      </c>
      <c r="I1181" s="1">
        <v>0.0</v>
      </c>
    </row>
    <row r="1182" ht="12.75" customHeight="1">
      <c r="A1182" s="2" t="str">
        <f>HYPERLINK("https://drive.google.com/file/d/1z9SDzJoer2yP3yErkNwAnjDf_eK-yNQ9/view", "ISLE_SESS0164_BLOCKE_27_sprt1")</f>
        <v>ISLE_SESS0164_BLOCKE_27_sprt1</v>
      </c>
      <c r="B1182" s="1" t="s">
        <v>84</v>
      </c>
      <c r="C1182" s="1">
        <v>0.0</v>
      </c>
      <c r="D1182" s="1">
        <v>1.0</v>
      </c>
      <c r="E1182" s="1">
        <v>0.0</v>
      </c>
      <c r="F1182" s="1">
        <v>0.0</v>
      </c>
      <c r="G1182" s="1">
        <v>0.0</v>
      </c>
      <c r="H1182" s="1">
        <v>1.0</v>
      </c>
      <c r="I1182" s="1">
        <v>0.0</v>
      </c>
      <c r="J1182" s="1">
        <v>0.0</v>
      </c>
      <c r="K1182" s="1">
        <v>1.0</v>
      </c>
      <c r="L1182" s="1">
        <v>0.0</v>
      </c>
      <c r="M1182" s="1">
        <v>0.0</v>
      </c>
      <c r="N1182" s="1">
        <v>1.0</v>
      </c>
    </row>
    <row r="1183" ht="12.75" customHeight="1">
      <c r="A1183" s="2" t="str">
        <f>HYPERLINK("https://drive.google.com/file/d/1ZINuVGmIEZ2RMd6NoPGDqOM-nbzo9aMY/view", "ISLE_SESS0164_BLOCKE_28_sprt1")</f>
        <v>ISLE_SESS0164_BLOCKE_28_sprt1</v>
      </c>
      <c r="B1183" s="1" t="s">
        <v>85</v>
      </c>
      <c r="C1183" s="1">
        <v>0.0</v>
      </c>
      <c r="D1183" s="1">
        <v>1.0</v>
      </c>
      <c r="E1183" s="1">
        <v>1.0</v>
      </c>
      <c r="F1183" s="1">
        <v>0.0</v>
      </c>
      <c r="G1183" s="1">
        <v>0.0</v>
      </c>
      <c r="H1183" s="1">
        <v>1.0</v>
      </c>
      <c r="I1183" s="1">
        <v>0.0</v>
      </c>
    </row>
    <row r="1184" ht="12.75" customHeight="1">
      <c r="A1184" s="2" t="str">
        <f>HYPERLINK("https://drive.google.com/file/d/1y8kNhcae93SmCP02fU_VVJgMh4d0V24J/view", "ISLE_SESS0164_BLOCKE_29_sprt1")</f>
        <v>ISLE_SESS0164_BLOCKE_29_sprt1</v>
      </c>
      <c r="B1184" s="1" t="s">
        <v>86</v>
      </c>
      <c r="C1184" s="1">
        <v>1.0</v>
      </c>
      <c r="D1184" s="1">
        <v>0.0</v>
      </c>
      <c r="E1184" s="1">
        <v>0.0</v>
      </c>
    </row>
    <row r="1185" ht="12.75" customHeight="1">
      <c r="A1185" s="2" t="str">
        <f>HYPERLINK("https://drive.google.com/file/d/1K5owBRq6bbg4sAThRO5fHTmnIbZX2PEO/view", "ISLE_SESS0164_BLOCKE_30_sprt1")</f>
        <v>ISLE_SESS0164_BLOCKE_30_sprt1</v>
      </c>
      <c r="B1185" s="1" t="s">
        <v>87</v>
      </c>
      <c r="C1185" s="1">
        <v>0.0</v>
      </c>
      <c r="D1185" s="1">
        <v>0.0</v>
      </c>
      <c r="E1185" s="1">
        <v>0.0</v>
      </c>
      <c r="F1185" s="1">
        <v>0.0</v>
      </c>
      <c r="G1185" s="1">
        <v>0.0</v>
      </c>
      <c r="H1185" s="1">
        <v>0.0</v>
      </c>
    </row>
    <row r="1186" ht="12.75" customHeight="1">
      <c r="A1186" s="2" t="str">
        <f>HYPERLINK("https://drive.google.com/file/d/1YgIhwbvVJSRlcRbfV_8mCdLYmx4jnO6h/view", "ISLE_SESS0164_BLOCKE_31_sprt1")</f>
        <v>ISLE_SESS0164_BLOCKE_31_sprt1</v>
      </c>
      <c r="B1186" s="1" t="s">
        <v>88</v>
      </c>
      <c r="C1186" s="1">
        <v>0.0</v>
      </c>
      <c r="D1186" s="1">
        <v>1.0</v>
      </c>
      <c r="E1186" s="1">
        <v>0.0</v>
      </c>
      <c r="F1186" s="1">
        <v>1.0</v>
      </c>
      <c r="G1186" s="1">
        <v>1.0</v>
      </c>
      <c r="H1186" s="1">
        <v>1.0</v>
      </c>
    </row>
    <row r="1187" ht="12.75" customHeight="1">
      <c r="A1187" s="2" t="str">
        <f>HYPERLINK("https://drive.google.com/file/d/12dnSxrP98ZQWZ7x5VJ9POuQX-3qXxQNs/view", "ISLE_SESS0164_BLOCKE_32_sprt1")</f>
        <v>ISLE_SESS0164_BLOCKE_32_sprt1</v>
      </c>
      <c r="B1187" s="1" t="s">
        <v>138</v>
      </c>
      <c r="C1187" s="1">
        <v>0.0</v>
      </c>
      <c r="D1187" s="1">
        <v>0.0</v>
      </c>
      <c r="E1187" s="1">
        <v>1.0</v>
      </c>
      <c r="F1187" s="1">
        <v>0.0</v>
      </c>
      <c r="G1187" s="1">
        <v>1.0</v>
      </c>
      <c r="H1187" s="1">
        <v>1.0</v>
      </c>
    </row>
    <row r="1188" ht="12.75" customHeight="1">
      <c r="A1188" s="2" t="str">
        <f>HYPERLINK("https://drive.google.com/file/d/1FpbgPWqs4PiEhS5TiK0bRdSpK5zXjn5Y/view", "ISLE_SESS0164_BLOCKE_33_sprt1")</f>
        <v>ISLE_SESS0164_BLOCKE_33_sprt1</v>
      </c>
      <c r="B1188" s="1" t="s">
        <v>89</v>
      </c>
      <c r="C1188" s="1">
        <v>0.0</v>
      </c>
      <c r="D1188" s="1">
        <v>0.0</v>
      </c>
      <c r="E1188" s="1">
        <v>1.0</v>
      </c>
      <c r="F1188" s="1">
        <v>1.0</v>
      </c>
      <c r="G1188" s="1">
        <v>1.0</v>
      </c>
      <c r="H1188" s="1">
        <v>0.0</v>
      </c>
      <c r="I1188" s="1">
        <v>0.0</v>
      </c>
      <c r="J1188" s="1">
        <v>1.0</v>
      </c>
      <c r="K1188" s="1">
        <v>1.0</v>
      </c>
    </row>
    <row r="1189" ht="12.75" customHeight="1">
      <c r="A1189" s="2" t="str">
        <f>HYPERLINK("https://drive.google.com/file/d/1xE58PAncTvLHSx6vVO9LBta44XekKxsk/view", "ISLE_SESS0164_BLOCKE_34_sprt1")</f>
        <v>ISLE_SESS0164_BLOCKE_34_sprt1</v>
      </c>
      <c r="B1189" s="1" t="s">
        <v>90</v>
      </c>
      <c r="C1189" s="1">
        <v>1.0</v>
      </c>
      <c r="D1189" s="1">
        <v>0.0</v>
      </c>
      <c r="E1189" s="1">
        <v>0.0</v>
      </c>
      <c r="F1189" s="1">
        <v>1.0</v>
      </c>
      <c r="G1189" s="1">
        <v>1.0</v>
      </c>
      <c r="H1189" s="1">
        <v>0.0</v>
      </c>
      <c r="I1189" s="1">
        <v>0.0</v>
      </c>
    </row>
    <row r="1190" ht="12.75" customHeight="1">
      <c r="A1190" s="2" t="str">
        <f>HYPERLINK("https://drive.google.com/file/d/1G6pk4MOFnGSWzykIOyUjIvr-5isF_NqU/view", "ISLE_SESS0164_BLOCKE_36_sprt1")</f>
        <v>ISLE_SESS0164_BLOCKE_36_sprt1</v>
      </c>
      <c r="B1190" s="1" t="s">
        <v>172</v>
      </c>
      <c r="C1190" s="1">
        <v>0.0</v>
      </c>
      <c r="D1190" s="1">
        <v>0.0</v>
      </c>
      <c r="E1190" s="1">
        <v>0.0</v>
      </c>
      <c r="F1190" s="1">
        <v>1.0</v>
      </c>
      <c r="G1190" s="1">
        <v>1.0</v>
      </c>
      <c r="H1190" s="1">
        <v>0.0</v>
      </c>
      <c r="I1190" s="1">
        <v>0.0</v>
      </c>
      <c r="J1190" s="1">
        <v>0.0</v>
      </c>
      <c r="K1190" s="1">
        <v>0.0</v>
      </c>
    </row>
    <row r="1191" ht="12.75" customHeight="1">
      <c r="A1191" s="2" t="str">
        <f>HYPERLINK("https://drive.google.com/file/d/19oNztLTNenNGteOFIrGIPshWZTzBSUtB/view", "ISLE_SESS0164_BLOCKE_37_sprt1")</f>
        <v>ISLE_SESS0164_BLOCKE_37_sprt1</v>
      </c>
      <c r="B1191" s="1" t="s">
        <v>191</v>
      </c>
      <c r="C1191" s="1">
        <v>0.0</v>
      </c>
      <c r="D1191" s="1">
        <v>0.0</v>
      </c>
      <c r="E1191" s="1">
        <v>0.0</v>
      </c>
      <c r="F1191" s="1">
        <v>1.0</v>
      </c>
      <c r="G1191" s="1">
        <v>0.0</v>
      </c>
      <c r="H1191" s="1">
        <v>1.0</v>
      </c>
    </row>
    <row r="1192" ht="12.75" customHeight="1">
      <c r="A1192" s="2" t="str">
        <f>HYPERLINK("https://drive.google.com/file/d/1AK_LqcSI8PsvjqGBRbcWa6TK3lMbrMCF/view", "ISLE_SESS0164_BLOCKE_38_sprt1")</f>
        <v>ISLE_SESS0164_BLOCKE_38_sprt1</v>
      </c>
      <c r="B1192" s="1" t="s">
        <v>192</v>
      </c>
      <c r="C1192" s="1">
        <v>1.0</v>
      </c>
      <c r="D1192" s="1">
        <v>1.0</v>
      </c>
      <c r="E1192" s="1">
        <v>0.0</v>
      </c>
      <c r="F1192" s="1">
        <v>1.0</v>
      </c>
      <c r="G1192" s="1">
        <v>0.0</v>
      </c>
      <c r="H1192" s="1">
        <v>0.0</v>
      </c>
      <c r="I1192" s="1">
        <v>0.0</v>
      </c>
    </row>
    <row r="1193" ht="12.75" customHeight="1">
      <c r="A1193" s="2" t="str">
        <f>HYPERLINK("https://drive.google.com/file/d/1gGWp4UCimuX6CMHDAZ3lq-ZQQ-WiDNc_/view", "ISLE_SESS0164_BLOCKE_39_sprt1")</f>
        <v>ISLE_SESS0164_BLOCKE_39_sprt1</v>
      </c>
      <c r="B1193" s="1" t="s">
        <v>93</v>
      </c>
      <c r="C1193" s="1">
        <v>0.0</v>
      </c>
      <c r="D1193" s="1">
        <v>1.0</v>
      </c>
      <c r="E1193" s="1">
        <v>0.0</v>
      </c>
      <c r="F1193" s="1">
        <v>1.0</v>
      </c>
      <c r="G1193" s="1">
        <v>0.0</v>
      </c>
      <c r="H1193" s="1">
        <v>0.0</v>
      </c>
    </row>
    <row r="1194" ht="12.75" customHeight="1">
      <c r="A1194" s="2" t="str">
        <f>HYPERLINK("https://drive.google.com/file/d/1F_h_dTqG9I4uiA515zeXzOm0aDzfLSEH/view", "ISLE_SESS0164_BLOCKE_40_sprt1")</f>
        <v>ISLE_SESS0164_BLOCKE_40_sprt1</v>
      </c>
      <c r="B1194" s="1" t="s">
        <v>139</v>
      </c>
      <c r="C1194" s="1">
        <v>1.0</v>
      </c>
      <c r="D1194" s="1">
        <v>0.0</v>
      </c>
      <c r="E1194" s="1">
        <v>0.0</v>
      </c>
      <c r="F1194" s="1">
        <v>0.0</v>
      </c>
      <c r="G1194" s="1">
        <v>1.0</v>
      </c>
      <c r="H1194" s="1">
        <v>0.0</v>
      </c>
      <c r="I1194" s="1">
        <v>0.0</v>
      </c>
      <c r="J1194" s="1">
        <v>1.0</v>
      </c>
    </row>
    <row r="1195" ht="12.75" customHeight="1">
      <c r="A1195" s="2" t="str">
        <f>HYPERLINK("https://drive.google.com/file/d/17G01AiYJCe6XFNs1MUNfPH0iGnT4U7hU/view", "ISLE_SESS0164_BLOCKE_41_sprt1")</f>
        <v>ISLE_SESS0164_BLOCKE_41_sprt1</v>
      </c>
      <c r="B1195" s="1" t="s">
        <v>94</v>
      </c>
      <c r="C1195" s="1">
        <v>0.0</v>
      </c>
      <c r="D1195" s="1">
        <v>0.0</v>
      </c>
      <c r="E1195" s="1">
        <v>0.0</v>
      </c>
      <c r="F1195" s="1">
        <v>0.0</v>
      </c>
      <c r="G1195" s="1">
        <v>1.0</v>
      </c>
      <c r="H1195" s="1">
        <v>0.0</v>
      </c>
      <c r="I1195" s="1">
        <v>1.0</v>
      </c>
      <c r="J1195" s="1">
        <v>1.0</v>
      </c>
    </row>
    <row r="1196" ht="12.75" customHeight="1">
      <c r="A1196" s="2" t="str">
        <f>HYPERLINK("https://drive.google.com/file/d/1LP55AQrpk6lkY0kK4O0ckcVFjSl6qdpC/view", "ISLE_SESS0164_BLOCKE_43_sprt1")</f>
        <v>ISLE_SESS0164_BLOCKE_43_sprt1</v>
      </c>
      <c r="B1196" s="1" t="s">
        <v>95</v>
      </c>
      <c r="C1196" s="1">
        <v>0.0</v>
      </c>
      <c r="D1196" s="1">
        <v>0.0</v>
      </c>
      <c r="E1196" s="1">
        <v>0.0</v>
      </c>
      <c r="F1196" s="1">
        <v>0.0</v>
      </c>
      <c r="G1196" s="1">
        <v>1.0</v>
      </c>
      <c r="H1196" s="1">
        <v>0.0</v>
      </c>
      <c r="I1196" s="1">
        <v>0.0</v>
      </c>
      <c r="J1196" s="1">
        <v>0.0</v>
      </c>
    </row>
    <row r="1197" ht="12.75" customHeight="1">
      <c r="A1197" s="2" t="str">
        <f>HYPERLINK("https://drive.google.com/file/d/1gqDRkXUsIMQKqVKkbxatN_sTPjGDueeP/view", "ISLE_SESS0164_BLOCKE_44_sprt1")</f>
        <v>ISLE_SESS0164_BLOCKE_44_sprt1</v>
      </c>
      <c r="B1197" s="1" t="s">
        <v>96</v>
      </c>
      <c r="C1197" s="1">
        <v>1.0</v>
      </c>
      <c r="D1197" s="1">
        <v>1.0</v>
      </c>
      <c r="E1197" s="1">
        <v>0.0</v>
      </c>
      <c r="F1197" s="1">
        <v>0.0</v>
      </c>
      <c r="G1197" s="1">
        <v>0.0</v>
      </c>
      <c r="H1197" s="1">
        <v>0.0</v>
      </c>
      <c r="I1197" s="1">
        <v>0.0</v>
      </c>
    </row>
    <row r="1198" ht="12.75" customHeight="1">
      <c r="A1198" s="2" t="str">
        <f>HYPERLINK("https://drive.google.com/file/d/1bR65MY9gieMAHdL5KSouO7bQ6q8fESwH/view", "ISLE_SESS0164_BLOCKE_45_sprt1")</f>
        <v>ISLE_SESS0164_BLOCKE_45_sprt1</v>
      </c>
      <c r="B1198" s="1" t="s">
        <v>174</v>
      </c>
      <c r="C1198" s="1">
        <v>0.0</v>
      </c>
      <c r="D1198" s="1">
        <v>0.0</v>
      </c>
      <c r="E1198" s="1">
        <v>0.0</v>
      </c>
      <c r="F1198" s="1">
        <v>1.0</v>
      </c>
      <c r="G1198" s="1">
        <v>0.0</v>
      </c>
      <c r="H1198" s="1">
        <v>1.0</v>
      </c>
      <c r="I1198" s="1">
        <v>0.0</v>
      </c>
      <c r="J1198" s="1">
        <v>0.0</v>
      </c>
      <c r="K1198" s="1">
        <v>0.0</v>
      </c>
      <c r="L1198" s="1">
        <v>0.0</v>
      </c>
      <c r="M1198" s="1">
        <v>0.0</v>
      </c>
      <c r="N1198" s="1">
        <v>0.0</v>
      </c>
    </row>
    <row r="1199" ht="12.75" customHeight="1">
      <c r="A1199" s="2" t="str">
        <f>HYPERLINK("https://drive.google.com/file/d/1zT1nMWXGVyCJFUHST1ZkqprtPw5C_cSz/view", "ISLE_SESS0164_BLOCKE_48_sprt1")</f>
        <v>ISLE_SESS0164_BLOCKE_48_sprt1</v>
      </c>
      <c r="B1199" s="1" t="s">
        <v>99</v>
      </c>
      <c r="C1199" s="1">
        <v>1.0</v>
      </c>
      <c r="D1199" s="1">
        <v>0.0</v>
      </c>
      <c r="E1199" s="1">
        <v>1.0</v>
      </c>
      <c r="F1199" s="1">
        <v>0.0</v>
      </c>
      <c r="G1199" s="1">
        <v>0.0</v>
      </c>
      <c r="H1199" s="1">
        <v>0.0</v>
      </c>
    </row>
    <row r="1200" ht="12.75" customHeight="1">
      <c r="A1200" s="2" t="str">
        <f>HYPERLINK("https://drive.google.com/file/d/1im1FuMm86OU9OxcO73vcR0QwqMOso5JQ/view", "ISLE_SESS0164_BLOCKE_49_sprt1")</f>
        <v>ISLE_SESS0164_BLOCKE_49_sprt1</v>
      </c>
      <c r="B1200" s="1" t="s">
        <v>100</v>
      </c>
      <c r="C1200" s="1">
        <v>1.0</v>
      </c>
      <c r="D1200" s="1">
        <v>1.0</v>
      </c>
      <c r="E1200" s="1">
        <v>0.0</v>
      </c>
      <c r="F1200" s="1">
        <v>0.0</v>
      </c>
      <c r="G1200" s="1">
        <v>1.0</v>
      </c>
    </row>
    <row r="1201" ht="12.75" customHeight="1">
      <c r="A1201" s="2" t="str">
        <f>HYPERLINK("https://drive.google.com/file/d/1jYbMjUx9FduHLrbqzdWExCBj5Qmgdayj/view", "ISLE_SESS0164_BLOCKE_51_sprt1")</f>
        <v>ISLE_SESS0164_BLOCKE_51_sprt1</v>
      </c>
      <c r="B1201" s="1" t="s">
        <v>102</v>
      </c>
      <c r="C1201" s="1">
        <v>0.0</v>
      </c>
      <c r="D1201" s="1">
        <v>0.0</v>
      </c>
      <c r="E1201" s="1">
        <v>0.0</v>
      </c>
      <c r="F1201" s="1">
        <v>0.0</v>
      </c>
      <c r="G1201" s="1">
        <v>1.0</v>
      </c>
    </row>
    <row r="1202" ht="12.75" customHeight="1">
      <c r="A1202" s="2" t="str">
        <f>HYPERLINK("https://drive.google.com/file/d/1K8I_z83wd8TdyWv0clrelT-SPvn82Hs4/view", "ISLE_SESS0164_BLOCKE_52_sprt1")</f>
        <v>ISLE_SESS0164_BLOCKE_52_sprt1</v>
      </c>
      <c r="B1202" s="1" t="s">
        <v>103</v>
      </c>
      <c r="C1202" s="1">
        <v>0.0</v>
      </c>
      <c r="D1202" s="1">
        <v>1.0</v>
      </c>
      <c r="E1202" s="1">
        <v>0.0</v>
      </c>
      <c r="F1202" s="1">
        <v>1.0</v>
      </c>
      <c r="G1202" s="1">
        <v>1.0</v>
      </c>
    </row>
    <row r="1203" ht="12.75" customHeight="1">
      <c r="A1203" s="2" t="str">
        <f>HYPERLINK("https://drive.google.com/file/d/1tgJqYbddWMDmLP38fp-3QbUSHau3OuyV/view", "ISLE_SESS0164_BLOCKE_53_sprt1")</f>
        <v>ISLE_SESS0164_BLOCKE_53_sprt1</v>
      </c>
      <c r="B1203" s="1" t="s">
        <v>141</v>
      </c>
      <c r="C1203" s="1">
        <v>0.0</v>
      </c>
      <c r="D1203" s="1">
        <v>1.0</v>
      </c>
      <c r="E1203" s="1">
        <v>0.0</v>
      </c>
      <c r="F1203" s="1">
        <v>0.0</v>
      </c>
      <c r="G1203" s="1">
        <v>1.0</v>
      </c>
      <c r="H1203" s="1">
        <v>0.0</v>
      </c>
      <c r="I1203" s="1">
        <v>0.0</v>
      </c>
      <c r="J1203" s="1">
        <v>1.0</v>
      </c>
      <c r="K1203" s="1">
        <v>0.0</v>
      </c>
      <c r="L1203" s="1">
        <v>0.0</v>
      </c>
      <c r="M1203" s="1">
        <v>0.0</v>
      </c>
      <c r="N1203" s="1">
        <v>0.0</v>
      </c>
      <c r="O1203" s="1">
        <v>1.0</v>
      </c>
    </row>
    <row r="1204" ht="12.75" customHeight="1">
      <c r="A1204" s="2" t="str">
        <f>HYPERLINK("https://drive.google.com/file/d/1PzqLrQR6DCsScpweZer5zBM_1f4B8N6w/view", "ISLE_SESS0164_BLOCKE_56_sprt1")</f>
        <v>ISLE_SESS0164_BLOCKE_56_sprt1</v>
      </c>
      <c r="B1204" s="1" t="s">
        <v>104</v>
      </c>
      <c r="C1204" s="1">
        <v>0.0</v>
      </c>
      <c r="D1204" s="1">
        <v>0.0</v>
      </c>
      <c r="E1204" s="1">
        <v>1.0</v>
      </c>
      <c r="F1204" s="1">
        <v>0.0</v>
      </c>
      <c r="G1204" s="1">
        <v>0.0</v>
      </c>
      <c r="H1204" s="1">
        <v>0.0</v>
      </c>
      <c r="I1204" s="1">
        <v>0.0</v>
      </c>
    </row>
    <row r="1205" ht="12.75" customHeight="1">
      <c r="A1205" s="2" t="str">
        <f>HYPERLINK("https://drive.google.com/file/d/15oEqYm_5_AcAKCZzXMCsmx-oX1ZYgU-J/view", "ISLE_SESS0164_BLOCKE_57_sprt1")</f>
        <v>ISLE_SESS0164_BLOCKE_57_sprt1</v>
      </c>
      <c r="B1205" s="1" t="s">
        <v>105</v>
      </c>
      <c r="C1205" s="1">
        <v>0.0</v>
      </c>
      <c r="D1205" s="1">
        <v>0.0</v>
      </c>
      <c r="E1205" s="1">
        <v>0.0</v>
      </c>
      <c r="F1205" s="1">
        <v>1.0</v>
      </c>
    </row>
    <row r="1206" ht="12.75" customHeight="1">
      <c r="A1206" s="2" t="str">
        <f>HYPERLINK("https://drive.google.com/file/d/1apyGNDItHjGFcXIqj0E8OXfhIOBS0rJJ/view", "ISLE_SESS0164_BLOCKE_58_sprt1")</f>
        <v>ISLE_SESS0164_BLOCKE_58_sprt1</v>
      </c>
      <c r="B1206" s="1" t="s">
        <v>143</v>
      </c>
      <c r="C1206" s="1">
        <v>0.0</v>
      </c>
      <c r="D1206" s="1">
        <v>1.0</v>
      </c>
      <c r="E1206" s="1">
        <v>0.0</v>
      </c>
      <c r="F1206" s="1">
        <v>0.0</v>
      </c>
      <c r="G1206" s="1">
        <v>1.0</v>
      </c>
    </row>
    <row r="1207" ht="12.75" customHeight="1">
      <c r="A1207" s="2" t="str">
        <f>HYPERLINK("https://drive.google.com/file/d/1pBSm1nWqtn-2CvXLAake4qFuW2wIYEVu/view", "ISLE_SESS0164_BLOCKE_59_sprt1")</f>
        <v>ISLE_SESS0164_BLOCKE_59_sprt1</v>
      </c>
      <c r="B1207" s="1" t="s">
        <v>106</v>
      </c>
      <c r="C1207" s="1">
        <v>0.0</v>
      </c>
      <c r="D1207" s="1">
        <v>0.0</v>
      </c>
      <c r="E1207" s="1">
        <v>1.0</v>
      </c>
      <c r="F1207" s="1">
        <v>0.0</v>
      </c>
      <c r="G1207" s="1">
        <v>1.0</v>
      </c>
      <c r="H1207" s="1">
        <v>0.0</v>
      </c>
      <c r="I1207" s="1">
        <v>0.0</v>
      </c>
      <c r="J1207" s="1">
        <v>0.0</v>
      </c>
    </row>
    <row r="1208" ht="12.75" customHeight="1">
      <c r="A1208" s="2" t="str">
        <f>HYPERLINK("https://drive.google.com/file/d/10viiVfYH99eLHqUyPyXpgdAKlYaZIsih/view", "ISLE_SESS0164_BLOCKE_62_sprt1")</f>
        <v>ISLE_SESS0164_BLOCKE_62_sprt1</v>
      </c>
      <c r="B1208" s="1" t="s">
        <v>108</v>
      </c>
      <c r="C1208" s="1">
        <v>0.0</v>
      </c>
      <c r="D1208" s="1">
        <v>0.0</v>
      </c>
      <c r="E1208" s="1">
        <v>0.0</v>
      </c>
      <c r="F1208" s="1">
        <v>1.0</v>
      </c>
      <c r="G1208" s="1">
        <v>0.0</v>
      </c>
      <c r="H1208" s="1">
        <v>0.0</v>
      </c>
      <c r="I1208" s="1">
        <v>1.0</v>
      </c>
    </row>
    <row r="1209" ht="12.75" customHeight="1">
      <c r="A1209" s="2" t="str">
        <f>HYPERLINK("https://drive.google.com/file/d/1og2I4Pdpqae2IYufYiejMVz0QO8IKky_/view", "ISLE_SESS0164_BLOCKE_63_sprt1")</f>
        <v>ISLE_SESS0164_BLOCKE_63_sprt1</v>
      </c>
      <c r="B1209" s="1" t="s">
        <v>109</v>
      </c>
      <c r="C1209" s="1">
        <v>0.0</v>
      </c>
      <c r="D1209" s="1">
        <v>0.0</v>
      </c>
      <c r="E1209" s="1">
        <v>1.0</v>
      </c>
      <c r="F1209" s="1">
        <v>0.0</v>
      </c>
      <c r="G1209" s="1">
        <v>0.0</v>
      </c>
      <c r="H1209" s="1">
        <v>1.0</v>
      </c>
      <c r="I1209" s="1">
        <v>0.0</v>
      </c>
      <c r="J1209" s="1">
        <v>1.0</v>
      </c>
    </row>
    <row r="1210" ht="12.75" customHeight="1">
      <c r="A1210" s="2" t="str">
        <f>HYPERLINK("https://drive.google.com/file/d/12VoiX4zGNSvNjHvCaXDClJrJPl9_MKmD/view", "ISLE_SESS0164_BLOCKF_03_sprt1")</f>
        <v>ISLE_SESS0164_BLOCKF_03_sprt1</v>
      </c>
      <c r="B1210" s="1" t="s">
        <v>145</v>
      </c>
      <c r="C1210" s="1">
        <v>0.0</v>
      </c>
      <c r="D1210" s="1">
        <v>0.0</v>
      </c>
      <c r="E1210" s="1">
        <v>0.0</v>
      </c>
      <c r="F1210" s="1">
        <v>1.0</v>
      </c>
      <c r="G1210" s="1">
        <v>0.0</v>
      </c>
      <c r="H1210" s="1">
        <v>0.0</v>
      </c>
      <c r="I1210" s="1">
        <v>1.0</v>
      </c>
      <c r="J1210" s="1">
        <v>0.0</v>
      </c>
      <c r="K1210" s="1">
        <v>0.0</v>
      </c>
      <c r="L1210" s="1">
        <v>0.0</v>
      </c>
      <c r="M1210" s="1">
        <v>1.0</v>
      </c>
    </row>
    <row r="1211" ht="12.75" customHeight="1">
      <c r="A1211" s="2" t="str">
        <f>HYPERLINK("https://drive.google.com/file/d/1L6f_BMXdOAJ8tF741C1KKYzuBnGe0Kht/view", "ISLE_SESS0164_BLOCKF_04_sprt1")</f>
        <v>ISLE_SESS0164_BLOCKF_04_sprt1</v>
      </c>
      <c r="B1211" s="1" t="s">
        <v>178</v>
      </c>
      <c r="C1211" s="1">
        <v>0.0</v>
      </c>
      <c r="D1211" s="1">
        <v>0.0</v>
      </c>
      <c r="E1211" s="1">
        <v>0.0</v>
      </c>
      <c r="F1211" s="1">
        <v>1.0</v>
      </c>
      <c r="G1211" s="1">
        <v>0.0</v>
      </c>
      <c r="H1211" s="1">
        <v>0.0</v>
      </c>
      <c r="I1211" s="1">
        <v>1.0</v>
      </c>
      <c r="J1211" s="1">
        <v>0.0</v>
      </c>
      <c r="K1211" s="1">
        <v>0.0</v>
      </c>
      <c r="L1211" s="1">
        <v>1.0</v>
      </c>
      <c r="M1211" s="1">
        <v>0.0</v>
      </c>
      <c r="N1211" s="1">
        <v>0.0</v>
      </c>
      <c r="O1211" s="1">
        <v>0.0</v>
      </c>
    </row>
    <row r="1212" ht="12.75" customHeight="1">
      <c r="A1212" s="2" t="str">
        <f>HYPERLINK("https://drive.google.com/file/d/1L1kBt_gcYIeBEoiHiDwnXGQjShnJ-Bdv/view", "ISLE_SESS0164_BLOCKF_05_sprt1")</f>
        <v>ISLE_SESS0164_BLOCKF_05_sprt1</v>
      </c>
      <c r="B1212" s="1" t="s">
        <v>110</v>
      </c>
      <c r="C1212" s="1">
        <v>0.0</v>
      </c>
      <c r="D1212" s="1">
        <v>0.0</v>
      </c>
      <c r="E1212" s="1">
        <v>0.0</v>
      </c>
      <c r="F1212" s="1">
        <v>1.0</v>
      </c>
      <c r="G1212" s="1">
        <v>0.0</v>
      </c>
      <c r="H1212" s="1">
        <v>0.0</v>
      </c>
      <c r="I1212" s="1">
        <v>0.0</v>
      </c>
      <c r="J1212" s="1">
        <v>0.0</v>
      </c>
      <c r="K1212" s="1">
        <v>1.0</v>
      </c>
      <c r="L1212" s="1">
        <v>0.0</v>
      </c>
      <c r="M1212" s="1">
        <v>1.0</v>
      </c>
      <c r="N1212" s="1">
        <v>0.0</v>
      </c>
      <c r="O1212" s="1">
        <v>0.0</v>
      </c>
      <c r="P1212" s="1">
        <v>1.0</v>
      </c>
      <c r="Q1212" s="1">
        <v>0.0</v>
      </c>
      <c r="R1212" s="1">
        <v>0.0</v>
      </c>
      <c r="S1212" s="1">
        <v>0.0</v>
      </c>
    </row>
    <row r="1213" ht="12.75" customHeight="1">
      <c r="A1213" s="2" t="str">
        <f>HYPERLINK("https://drive.google.com/file/d/1vCBbvFu-_6m11CguV-sU9X0KEn2fzq5d/view", "ISLE_SESS0164_BLOCKF_07_sprt1")</f>
        <v>ISLE_SESS0164_BLOCKF_07_sprt1</v>
      </c>
      <c r="B1213" s="1" t="s">
        <v>111</v>
      </c>
      <c r="C1213" s="1">
        <v>0.0</v>
      </c>
      <c r="D1213" s="1">
        <v>0.0</v>
      </c>
      <c r="E1213" s="1">
        <v>0.0</v>
      </c>
      <c r="F1213" s="1">
        <v>1.0</v>
      </c>
      <c r="G1213" s="1">
        <v>0.0</v>
      </c>
      <c r="H1213" s="1">
        <v>0.0</v>
      </c>
      <c r="I1213" s="1">
        <v>1.0</v>
      </c>
      <c r="J1213" s="1">
        <v>0.0</v>
      </c>
      <c r="K1213" s="1">
        <v>0.0</v>
      </c>
      <c r="L1213" s="1">
        <v>0.0</v>
      </c>
      <c r="M1213" s="1">
        <v>0.0</v>
      </c>
      <c r="N1213" s="1">
        <v>0.0</v>
      </c>
      <c r="O1213" s="1">
        <v>0.0</v>
      </c>
      <c r="P1213" s="1">
        <v>1.0</v>
      </c>
      <c r="Q1213" s="1">
        <v>0.0</v>
      </c>
      <c r="R1213" s="1">
        <v>1.0</v>
      </c>
      <c r="S1213" s="1">
        <v>0.0</v>
      </c>
      <c r="T1213" s="1">
        <v>1.0</v>
      </c>
    </row>
    <row r="1214" ht="12.75" customHeight="1">
      <c r="A1214" s="2" t="str">
        <f>HYPERLINK("https://drive.google.com/file/d/1AHq7S0ymG4-TRdGTWLKEQyepM0DyWbKE/view", "ISLE_SESS0164_BLOCKF_08_sprt1")</f>
        <v>ISLE_SESS0164_BLOCKF_08_sprt1</v>
      </c>
      <c r="B1214" s="1" t="s">
        <v>147</v>
      </c>
      <c r="C1214" s="1">
        <v>0.0</v>
      </c>
      <c r="D1214" s="1">
        <v>0.0</v>
      </c>
      <c r="E1214" s="1">
        <v>0.0</v>
      </c>
      <c r="F1214" s="1">
        <v>0.0</v>
      </c>
      <c r="G1214" s="1">
        <v>0.0</v>
      </c>
      <c r="H1214" s="1">
        <v>0.0</v>
      </c>
      <c r="I1214" s="1">
        <v>1.0</v>
      </c>
      <c r="J1214" s="1">
        <v>1.0</v>
      </c>
      <c r="K1214" s="1">
        <v>0.0</v>
      </c>
      <c r="L1214" s="1">
        <v>0.0</v>
      </c>
      <c r="M1214" s="1">
        <v>0.0</v>
      </c>
      <c r="N1214" s="1">
        <v>0.0</v>
      </c>
      <c r="O1214" s="1">
        <v>1.0</v>
      </c>
      <c r="P1214" s="1">
        <v>0.0</v>
      </c>
      <c r="Q1214" s="1">
        <v>0.0</v>
      </c>
      <c r="R1214" s="1">
        <v>1.0</v>
      </c>
      <c r="S1214" s="1">
        <v>0.0</v>
      </c>
      <c r="T1214" s="1">
        <v>0.0</v>
      </c>
      <c r="U1214" s="1">
        <v>0.0</v>
      </c>
      <c r="V1214" s="1">
        <v>0.0</v>
      </c>
      <c r="W1214" s="1">
        <v>1.0</v>
      </c>
    </row>
    <row r="1215" ht="12.75" customHeight="1">
      <c r="A1215" s="2" t="str">
        <f>HYPERLINK("https://drive.google.com/file/d/1xJkhCu72WjIzKhvptD8VES5KEA3Hj0Jv/view", "ISLE_SESS0164_BLOCKF_09_sprt1")</f>
        <v>ISLE_SESS0164_BLOCKF_09_sprt1</v>
      </c>
      <c r="B1215" s="1" t="s">
        <v>113</v>
      </c>
      <c r="C1215" s="1">
        <v>0.0</v>
      </c>
      <c r="D1215" s="1">
        <v>0.0</v>
      </c>
      <c r="E1215" s="1">
        <v>0.0</v>
      </c>
      <c r="F1215" s="1">
        <v>1.0</v>
      </c>
      <c r="G1215" s="1">
        <v>0.0</v>
      </c>
      <c r="H1215" s="1">
        <v>1.0</v>
      </c>
      <c r="I1215" s="1">
        <v>0.0</v>
      </c>
      <c r="J1215" s="1">
        <v>0.0</v>
      </c>
      <c r="K1215" s="1">
        <v>1.0</v>
      </c>
      <c r="L1215" s="1">
        <v>1.0</v>
      </c>
      <c r="M1215" s="1">
        <v>1.0</v>
      </c>
      <c r="N1215" s="1">
        <v>0.0</v>
      </c>
      <c r="O1215" s="1">
        <v>0.0</v>
      </c>
      <c r="P1215" s="1">
        <v>1.0</v>
      </c>
      <c r="Q1215" s="1">
        <v>0.0</v>
      </c>
      <c r="R1215" s="1">
        <v>0.0</v>
      </c>
    </row>
    <row r="1216" ht="12.75" customHeight="1">
      <c r="A1216" s="2" t="str">
        <f>HYPERLINK("https://drive.google.com/file/d/1-c1l7PtYCLhfdqfSvE7oFqxlgJbTWutw/view", "ISLE_SESS0164_BLOCKG_01_sprt1")</f>
        <v>ISLE_SESS0164_BLOCKG_01_sprt1</v>
      </c>
      <c r="B1216" s="1" t="s">
        <v>114</v>
      </c>
      <c r="C1216" s="1">
        <v>0.0</v>
      </c>
      <c r="D1216" s="1">
        <v>1.0</v>
      </c>
      <c r="E1216" s="1">
        <v>0.0</v>
      </c>
      <c r="F1216" s="1">
        <v>0.0</v>
      </c>
      <c r="G1216" s="1">
        <v>0.0</v>
      </c>
      <c r="H1216" s="1">
        <v>0.0</v>
      </c>
      <c r="I1216" s="1">
        <v>1.0</v>
      </c>
      <c r="J1216" s="1">
        <v>0.0</v>
      </c>
      <c r="K1216" s="1">
        <v>0.0</v>
      </c>
      <c r="L1216" s="1">
        <v>0.0</v>
      </c>
      <c r="M1216" s="1">
        <v>1.0</v>
      </c>
    </row>
    <row r="1217" ht="12.75" customHeight="1">
      <c r="A1217" s="2" t="str">
        <f>HYPERLINK("https://drive.google.com/file/d/1361Qgr3bM_QUOA90z81TVN9Vx6evc9s0/view", "ISLE_SESS0164_BLOCKG_02_sprt1")</f>
        <v>ISLE_SESS0164_BLOCKG_02_sprt1</v>
      </c>
      <c r="B1217" s="1" t="s">
        <v>115</v>
      </c>
      <c r="C1217" s="1">
        <v>0.0</v>
      </c>
      <c r="D1217" s="1">
        <v>0.0</v>
      </c>
      <c r="E1217" s="1">
        <v>0.0</v>
      </c>
      <c r="F1217" s="1">
        <v>0.0</v>
      </c>
      <c r="G1217" s="1">
        <v>0.0</v>
      </c>
      <c r="H1217" s="1">
        <v>1.0</v>
      </c>
      <c r="I1217" s="1">
        <v>0.0</v>
      </c>
      <c r="J1217" s="1">
        <v>0.0</v>
      </c>
      <c r="K1217" s="1">
        <v>0.0</v>
      </c>
      <c r="L1217" s="1">
        <v>1.0</v>
      </c>
    </row>
    <row r="1218" ht="12.75" customHeight="1">
      <c r="A1218" s="2" t="str">
        <f>HYPERLINK("https://drive.google.com/file/d/1XI5nf3_UwnpW95kMSEbXAgQUoNKw-zLJ/view", "ISLE_SESS0164_BLOCKG_03_sprt1")</f>
        <v>ISLE_SESS0164_BLOCKG_03_sprt1</v>
      </c>
      <c r="B1218" s="1" t="s">
        <v>183</v>
      </c>
      <c r="C1218" s="1">
        <v>0.0</v>
      </c>
      <c r="D1218" s="1">
        <v>0.0</v>
      </c>
      <c r="E1218" s="1">
        <v>0.0</v>
      </c>
      <c r="F1218" s="1">
        <v>0.0</v>
      </c>
      <c r="G1218" s="1">
        <v>0.0</v>
      </c>
      <c r="H1218" s="1">
        <v>1.0</v>
      </c>
      <c r="I1218" s="1">
        <v>0.0</v>
      </c>
      <c r="J1218" s="1">
        <v>0.0</v>
      </c>
      <c r="K1218" s="1">
        <v>0.0</v>
      </c>
      <c r="L1218" s="1">
        <v>0.0</v>
      </c>
      <c r="M1218" s="1">
        <v>0.0</v>
      </c>
    </row>
    <row r="1219" ht="12.75" customHeight="1">
      <c r="A1219" s="2" t="str">
        <f>HYPERLINK("https://drive.google.com/file/d/1hmzApUFSnz9PZ7MctQuYu5lnzKD25ArU/view", "ISLE_SESS0164_BLOCKG_04_sprt1")</f>
        <v>ISLE_SESS0164_BLOCKG_04_sprt1</v>
      </c>
      <c r="B1219" s="1" t="s">
        <v>148</v>
      </c>
      <c r="C1219" s="1">
        <v>0.0</v>
      </c>
      <c r="D1219" s="1">
        <v>1.0</v>
      </c>
      <c r="E1219" s="1">
        <v>0.0</v>
      </c>
      <c r="F1219" s="1">
        <v>0.0</v>
      </c>
      <c r="G1219" s="1">
        <v>0.0</v>
      </c>
      <c r="H1219" s="1">
        <v>0.0</v>
      </c>
      <c r="I1219" s="1">
        <v>0.0</v>
      </c>
      <c r="J1219" s="1">
        <v>1.0</v>
      </c>
    </row>
    <row r="1220" ht="12.75" customHeight="1">
      <c r="A1220" s="2" t="str">
        <f>HYPERLINK("https://drive.google.com/file/d/1vLpAe7S7yCyPGn_OAEo8Vzx9JCa9y1JQ/view", "ISLE_SESS0164_BLOCKG_05_sprt1")</f>
        <v>ISLE_SESS0164_BLOCKG_05_sprt1</v>
      </c>
      <c r="B1220" s="1" t="s">
        <v>117</v>
      </c>
      <c r="C1220" s="1">
        <v>0.0</v>
      </c>
      <c r="D1220" s="1">
        <v>0.0</v>
      </c>
      <c r="E1220" s="1">
        <v>0.0</v>
      </c>
      <c r="F1220" s="1">
        <v>0.0</v>
      </c>
      <c r="G1220" s="1">
        <v>1.0</v>
      </c>
      <c r="H1220" s="1">
        <v>0.0</v>
      </c>
      <c r="I1220" s="1">
        <v>0.0</v>
      </c>
      <c r="J1220" s="1">
        <v>0.0</v>
      </c>
      <c r="K1220" s="1">
        <v>1.0</v>
      </c>
      <c r="L1220" s="1">
        <v>0.0</v>
      </c>
      <c r="M1220" s="1">
        <v>0.0</v>
      </c>
    </row>
    <row r="1221" ht="12.75" customHeight="1">
      <c r="A1221" s="2" t="str">
        <f>HYPERLINK("https://drive.google.com/file/d/1ShtkzxTBrgoKJOCIw30WglOur2TXeO1B/view", "ISLE_SESS0164_BLOCKG_06_sprt1")</f>
        <v>ISLE_SESS0164_BLOCKG_06_sprt1</v>
      </c>
      <c r="B1221" s="1" t="s">
        <v>184</v>
      </c>
      <c r="C1221" s="1">
        <v>0.0</v>
      </c>
      <c r="D1221" s="1">
        <v>0.0</v>
      </c>
      <c r="E1221" s="1">
        <v>0.0</v>
      </c>
      <c r="F1221" s="1">
        <v>0.0</v>
      </c>
      <c r="G1221" s="1">
        <v>0.0</v>
      </c>
      <c r="H1221" s="1">
        <v>0.0</v>
      </c>
      <c r="I1221" s="1">
        <v>1.0</v>
      </c>
      <c r="J1221" s="1">
        <v>1.0</v>
      </c>
    </row>
    <row r="1222" ht="12.75" customHeight="1">
      <c r="A1222" s="2" t="str">
        <f>HYPERLINK("https://drive.google.com/file/d/18rruGVa1p15bI6Log6sKX7knXkveHsjr/view", "ISLE_SESS0164_BLOCKG_08_sprt1")</f>
        <v>ISLE_SESS0164_BLOCKG_08_sprt1</v>
      </c>
      <c r="B1222" s="1" t="s">
        <v>119</v>
      </c>
      <c r="C1222" s="1">
        <v>0.0</v>
      </c>
      <c r="D1222" s="1">
        <v>0.0</v>
      </c>
      <c r="E1222" s="1">
        <v>0.0</v>
      </c>
      <c r="F1222" s="1">
        <v>0.0</v>
      </c>
      <c r="G1222" s="1">
        <v>0.0</v>
      </c>
      <c r="H1222" s="1">
        <v>0.0</v>
      </c>
      <c r="I1222" s="1">
        <v>0.0</v>
      </c>
      <c r="J1222" s="1">
        <v>0.0</v>
      </c>
      <c r="K1222" s="1">
        <v>0.0</v>
      </c>
      <c r="L1222" s="1">
        <v>0.0</v>
      </c>
      <c r="M1222" s="1">
        <v>1.0</v>
      </c>
      <c r="N1222" s="1">
        <v>0.0</v>
      </c>
    </row>
    <row r="1223" ht="12.75" customHeight="1">
      <c r="A1223" s="2" t="str">
        <f>HYPERLINK("https://drive.google.com/file/d/1AGloSNp0yyHCGo46pjhgIDGlm2MsSZCv/view", "ISLE_SESS0164_BLOCKG_09_sprt1")</f>
        <v>ISLE_SESS0164_BLOCKG_09_sprt1</v>
      </c>
      <c r="B1223" s="1" t="s">
        <v>120</v>
      </c>
      <c r="C1223" s="1">
        <v>0.0</v>
      </c>
      <c r="D1223" s="1">
        <v>0.0</v>
      </c>
      <c r="E1223" s="1">
        <v>0.0</v>
      </c>
      <c r="F1223" s="1">
        <v>0.0</v>
      </c>
      <c r="G1223" s="1">
        <v>0.0</v>
      </c>
      <c r="H1223" s="1">
        <v>1.0</v>
      </c>
      <c r="I1223" s="1">
        <v>0.0</v>
      </c>
      <c r="J1223" s="1">
        <v>1.0</v>
      </c>
      <c r="K1223" s="1">
        <v>0.0</v>
      </c>
      <c r="L1223" s="1">
        <v>0.0</v>
      </c>
      <c r="M1223" s="1">
        <v>0.0</v>
      </c>
      <c r="N1223" s="1">
        <v>1.0</v>
      </c>
      <c r="O1223" s="1">
        <v>0.0</v>
      </c>
      <c r="P1223" s="1">
        <v>0.0</v>
      </c>
    </row>
    <row r="1224" ht="12.75" customHeight="1">
      <c r="A1224" s="2" t="str">
        <f>HYPERLINK("https://drive.google.com/file/d/1UUIYH6TE1uU6y1QPsIGuZewQhF-D-L4v/view", "ISLE_SESS0164_BLOCKG_10_sprt1")</f>
        <v>ISLE_SESS0164_BLOCKG_10_sprt1</v>
      </c>
      <c r="B1224" s="1" t="s">
        <v>121</v>
      </c>
      <c r="C1224" s="1">
        <v>0.0</v>
      </c>
      <c r="D1224" s="1">
        <v>0.0</v>
      </c>
      <c r="E1224" s="1">
        <v>0.0</v>
      </c>
      <c r="F1224" s="1">
        <v>0.0</v>
      </c>
      <c r="G1224" s="1">
        <v>0.0</v>
      </c>
      <c r="H1224" s="1">
        <v>0.0</v>
      </c>
      <c r="I1224" s="1">
        <v>0.0</v>
      </c>
      <c r="J1224" s="1">
        <v>0.0</v>
      </c>
      <c r="K1224" s="1">
        <v>1.0</v>
      </c>
      <c r="L1224" s="1">
        <v>0.0</v>
      </c>
      <c r="M1224" s="1">
        <v>0.0</v>
      </c>
      <c r="N1224" s="1">
        <v>1.0</v>
      </c>
    </row>
    <row r="1225" ht="12.75" customHeight="1">
      <c r="A1225" s="2" t="str">
        <f>HYPERLINK("https://drive.google.com/file/d/1UiodUbCKXlT3fMtdO9O8ZhojeITsqzCP/view", "ISLE_SESS0181_BLOCKD01_01_sprt1")</f>
        <v>ISLE_SESS0181_BLOCKD01_01_sprt1</v>
      </c>
      <c r="B1225" s="1" t="s">
        <v>2</v>
      </c>
      <c r="C1225" s="1">
        <v>0.0</v>
      </c>
      <c r="D1225" s="1">
        <v>0.0</v>
      </c>
      <c r="E1225" s="1">
        <v>1.0</v>
      </c>
      <c r="F1225" s="1">
        <v>0.0</v>
      </c>
      <c r="G1225" s="1">
        <v>1.0</v>
      </c>
    </row>
    <row r="1226" ht="12.75" customHeight="1">
      <c r="A1226" s="2" t="str">
        <f>HYPERLINK("https://drive.google.com/file/d/1Hd3RWFV6lyuHb3ar3S5p8jYjjoAowxH5/view", "ISLE_SESS0181_BLOCKD01_02_sprt1")</f>
        <v>ISLE_SESS0181_BLOCKD01_02_sprt1</v>
      </c>
      <c r="B1226" s="1" t="s">
        <v>3</v>
      </c>
      <c r="C1226" s="1">
        <v>0.0</v>
      </c>
      <c r="D1226" s="1">
        <v>0.0</v>
      </c>
      <c r="E1226" s="1">
        <v>1.0</v>
      </c>
      <c r="F1226" s="1">
        <v>0.0</v>
      </c>
      <c r="G1226" s="1">
        <v>0.0</v>
      </c>
    </row>
    <row r="1227" ht="12.75" customHeight="1">
      <c r="A1227" s="2" t="str">
        <f>HYPERLINK("https://drive.google.com/file/d/1zEJ8j_PAlL8FVKmejmVL_QAtU2SiGe8z/view", "ISLE_SESS0181_BLOCKD01_03_sprt1")</f>
        <v>ISLE_SESS0181_BLOCKD01_03_sprt1</v>
      </c>
      <c r="B1227" s="1" t="s">
        <v>4</v>
      </c>
      <c r="C1227" s="1">
        <v>0.0</v>
      </c>
      <c r="D1227" s="1">
        <v>0.0</v>
      </c>
      <c r="E1227" s="1">
        <v>1.0</v>
      </c>
      <c r="F1227" s="1">
        <v>0.0</v>
      </c>
      <c r="G1227" s="1">
        <v>1.0</v>
      </c>
    </row>
    <row r="1228" ht="12.75" customHeight="1">
      <c r="A1228" s="2" t="str">
        <f>HYPERLINK("https://drive.google.com/file/d/19adwMnuVt2mTBl8JqhWiqSeADUkRTu_-/view", "ISLE_SESS0181_BLOCKD01_04_sprt1")</f>
        <v>ISLE_SESS0181_BLOCKD01_04_sprt1</v>
      </c>
      <c r="B1228" s="1" t="s">
        <v>5</v>
      </c>
      <c r="C1228" s="1">
        <v>0.0</v>
      </c>
      <c r="D1228" s="1">
        <v>0.0</v>
      </c>
      <c r="E1228" s="1">
        <v>1.0</v>
      </c>
      <c r="F1228" s="1">
        <v>0.0</v>
      </c>
      <c r="G1228" s="1">
        <v>1.0</v>
      </c>
    </row>
    <row r="1229" ht="12.75" customHeight="1">
      <c r="A1229" s="2" t="str">
        <f>HYPERLINK("https://drive.google.com/file/d/1_FPIQSZAkCe5DQ2JdvRbBEuYi9VAe0o0/view", "ISLE_SESS0181_BLOCKD01_05_sprt1")</f>
        <v>ISLE_SESS0181_BLOCKD01_05_sprt1</v>
      </c>
      <c r="B1229" s="1" t="s">
        <v>6</v>
      </c>
      <c r="C1229" s="1">
        <v>0.0</v>
      </c>
      <c r="D1229" s="1">
        <v>0.0</v>
      </c>
      <c r="E1229" s="1">
        <v>1.0</v>
      </c>
      <c r="F1229" s="1">
        <v>0.0</v>
      </c>
      <c r="G1229" s="1">
        <v>0.0</v>
      </c>
    </row>
    <row r="1230" ht="12.75" customHeight="1">
      <c r="A1230" s="2" t="str">
        <f>HYPERLINK("https://drive.google.com/file/d/17o8bJ8Xj8VNX8cLjAK675bCrFjcuJnGb/view", "ISLE_SESS0181_BLOCKD01_06_sprt1")</f>
        <v>ISLE_SESS0181_BLOCKD01_06_sprt1</v>
      </c>
      <c r="B1230" s="1" t="s">
        <v>7</v>
      </c>
      <c r="C1230" s="1">
        <v>0.0</v>
      </c>
      <c r="D1230" s="1">
        <v>0.0</v>
      </c>
      <c r="E1230" s="1">
        <v>0.0</v>
      </c>
      <c r="F1230" s="1">
        <v>1.0</v>
      </c>
      <c r="G1230" s="1">
        <v>1.0</v>
      </c>
    </row>
    <row r="1231" ht="12.75" customHeight="1">
      <c r="A1231" s="2" t="str">
        <f>HYPERLINK("https://drive.google.com/file/d/1cwnZgnGc1Qp3QpqiehG1tDT8MGASFWzI/view", "ISLE_SESS0181_BLOCKD01_07_sprt1")</f>
        <v>ISLE_SESS0181_BLOCKD01_07_sprt1</v>
      </c>
      <c r="B1231" s="1" t="s">
        <v>8</v>
      </c>
      <c r="C1231" s="1">
        <v>0.0</v>
      </c>
      <c r="D1231" s="1">
        <v>0.0</v>
      </c>
      <c r="E1231" s="1">
        <v>0.0</v>
      </c>
      <c r="F1231" s="1">
        <v>0.0</v>
      </c>
      <c r="G1231" s="1">
        <v>1.0</v>
      </c>
    </row>
    <row r="1232" ht="12.75" customHeight="1">
      <c r="A1232" s="2" t="str">
        <f>HYPERLINK("https://drive.google.com/file/d/18ST6CGUHNOnL4LoWJdNLdmYhHQsHOhPD/view", "ISLE_SESS0181_BLOCKD01_08_sprt1")</f>
        <v>ISLE_SESS0181_BLOCKD01_08_sprt1</v>
      </c>
      <c r="B1232" s="1" t="s">
        <v>9</v>
      </c>
      <c r="C1232" s="1">
        <v>0.0</v>
      </c>
      <c r="D1232" s="1">
        <v>0.0</v>
      </c>
      <c r="E1232" s="1">
        <v>1.0</v>
      </c>
      <c r="F1232" s="1">
        <v>0.0</v>
      </c>
      <c r="G1232" s="1">
        <v>1.0</v>
      </c>
    </row>
    <row r="1233" ht="12.75" customHeight="1">
      <c r="A1233" s="2" t="str">
        <f>HYPERLINK("https://drive.google.com/file/d/1ztowI3y7SgFKv0EfWJcz9ZLL5CFVKV2O/view", "ISLE_SESS0181_BLOCKD01_09_sprt1")</f>
        <v>ISLE_SESS0181_BLOCKD01_09_sprt1</v>
      </c>
      <c r="B1233" s="1" t="s">
        <v>10</v>
      </c>
      <c r="C1233" s="1">
        <v>0.0</v>
      </c>
      <c r="D1233" s="1">
        <v>0.0</v>
      </c>
      <c r="E1233" s="1">
        <v>1.0</v>
      </c>
      <c r="F1233" s="1">
        <v>0.0</v>
      </c>
      <c r="G1233" s="1">
        <v>0.0</v>
      </c>
    </row>
    <row r="1234" ht="12.75" customHeight="1">
      <c r="A1234" s="2" t="str">
        <f>HYPERLINK("https://drive.google.com/file/d/1KSoN-h3XJqw9OfnVOr858xjzQ5NTw6lH/view", "ISLE_SESS0181_BLOCKD01_10_sprt1")</f>
        <v>ISLE_SESS0181_BLOCKD01_10_sprt1</v>
      </c>
      <c r="B1234" s="1" t="s">
        <v>11</v>
      </c>
      <c r="C1234" s="1">
        <v>0.0</v>
      </c>
      <c r="D1234" s="1">
        <v>0.0</v>
      </c>
      <c r="E1234" s="1">
        <v>0.0</v>
      </c>
      <c r="F1234" s="1">
        <v>0.0</v>
      </c>
      <c r="G1234" s="1">
        <v>1.0</v>
      </c>
    </row>
    <row r="1235" ht="12.75" customHeight="1">
      <c r="A1235" s="2" t="str">
        <f>HYPERLINK("https://drive.google.com/file/d/1xX25D4wZIUbhDmY6PkWiqGzYb4paF3DA/view", "ISLE_SESS0181_BLOCKD01_11_sprt1")</f>
        <v>ISLE_SESS0181_BLOCKD01_11_sprt1</v>
      </c>
      <c r="B1235" s="1" t="s">
        <v>12</v>
      </c>
      <c r="C1235" s="1">
        <v>0.0</v>
      </c>
      <c r="D1235" s="1">
        <v>0.0</v>
      </c>
      <c r="E1235" s="1">
        <v>1.0</v>
      </c>
      <c r="F1235" s="1">
        <v>0.0</v>
      </c>
      <c r="G1235" s="1">
        <v>1.0</v>
      </c>
    </row>
    <row r="1236" ht="12.75" customHeight="1">
      <c r="A1236" s="2" t="str">
        <f>HYPERLINK("https://drive.google.com/file/d/1iu1DJ-MG1Jh66t-uabRJVcykL5vO7Bo0/view", "ISLE_SESS0181_BLOCKD01_12_sprt1")</f>
        <v>ISLE_SESS0181_BLOCKD01_12_sprt1</v>
      </c>
      <c r="B1236" s="1" t="s">
        <v>13</v>
      </c>
      <c r="C1236" s="1">
        <v>0.0</v>
      </c>
      <c r="D1236" s="1">
        <v>0.0</v>
      </c>
      <c r="E1236" s="1">
        <v>1.0</v>
      </c>
      <c r="F1236" s="1">
        <v>0.0</v>
      </c>
      <c r="G1236" s="1">
        <v>1.0</v>
      </c>
    </row>
    <row r="1237" ht="12.75" customHeight="1">
      <c r="A1237" s="2" t="str">
        <f>HYPERLINK("https://drive.google.com/file/d/1aHnWLugCGl8Fmry4LWUFzjJtmuO1pHuI/view", "ISLE_SESS0181_BLOCKD01_14_sprt1")</f>
        <v>ISLE_SESS0181_BLOCKD01_14_sprt1</v>
      </c>
      <c r="B1237" s="1" t="s">
        <v>122</v>
      </c>
      <c r="C1237" s="1">
        <v>0.0</v>
      </c>
      <c r="D1237" s="1">
        <v>0.0</v>
      </c>
      <c r="E1237" s="1">
        <v>1.0</v>
      </c>
      <c r="F1237" s="1">
        <v>0.0</v>
      </c>
      <c r="G1237" s="1">
        <v>0.0</v>
      </c>
    </row>
    <row r="1238" ht="12.75" customHeight="1">
      <c r="A1238" s="2" t="str">
        <f>HYPERLINK("https://drive.google.com/file/d/18Pm-QZPnZY9fNBl1i654sCLYx8qJbD5A/view", "ISLE_SESS0181_BLOCKD01_15_sprt1")</f>
        <v>ISLE_SESS0181_BLOCKD01_15_sprt1</v>
      </c>
      <c r="B1238" s="1" t="s">
        <v>15</v>
      </c>
      <c r="C1238" s="1">
        <v>0.0</v>
      </c>
      <c r="D1238" s="1">
        <v>0.0</v>
      </c>
      <c r="E1238" s="1">
        <v>1.0</v>
      </c>
      <c r="F1238" s="1">
        <v>0.0</v>
      </c>
      <c r="G1238" s="1">
        <v>1.0</v>
      </c>
    </row>
    <row r="1239" ht="12.75" customHeight="1">
      <c r="A1239" s="2" t="str">
        <f>HYPERLINK("https://drive.google.com/file/d/1pgIMUF7NVTandzxAyG2PiUf7Ane3LY4r/view", "ISLE_SESS0181_BLOCKD01_16_sprt1")</f>
        <v>ISLE_SESS0181_BLOCKD01_16_sprt1</v>
      </c>
      <c r="B1239" s="1" t="s">
        <v>16</v>
      </c>
      <c r="C1239" s="1">
        <v>0.0</v>
      </c>
      <c r="D1239" s="1">
        <v>0.0</v>
      </c>
      <c r="E1239" s="1">
        <v>1.0</v>
      </c>
      <c r="F1239" s="1">
        <v>0.0</v>
      </c>
      <c r="G1239" s="1">
        <v>1.0</v>
      </c>
    </row>
    <row r="1240" ht="12.75" customHeight="1">
      <c r="A1240" s="2" t="str">
        <f>HYPERLINK("https://drive.google.com/file/d/1M_O8FUv0K2GVjtXeY3uK7pQYBilNmjBP/view", "ISLE_SESS0181_BLOCKD01_17_sprt1")</f>
        <v>ISLE_SESS0181_BLOCKD01_17_sprt1</v>
      </c>
      <c r="B1240" s="1" t="s">
        <v>17</v>
      </c>
      <c r="C1240" s="1">
        <v>0.0</v>
      </c>
      <c r="D1240" s="1">
        <v>0.0</v>
      </c>
      <c r="E1240" s="1">
        <v>1.0</v>
      </c>
      <c r="F1240" s="1">
        <v>0.0</v>
      </c>
      <c r="G1240" s="1">
        <v>0.0</v>
      </c>
    </row>
    <row r="1241" ht="12.75" customHeight="1">
      <c r="A1241" s="2" t="str">
        <f>HYPERLINK("https://drive.google.com/file/d/1ffFYq3ua39Wq5yRA-iLLc5uiENGbRvLa/view", "ISLE_SESS0181_BLOCKD01_20_sprt1")</f>
        <v>ISLE_SESS0181_BLOCKD01_20_sprt1</v>
      </c>
      <c r="B1241" s="1" t="s">
        <v>18</v>
      </c>
      <c r="C1241" s="1">
        <v>0.0</v>
      </c>
      <c r="D1241" s="1">
        <v>0.0</v>
      </c>
      <c r="E1241" s="1">
        <v>1.0</v>
      </c>
      <c r="F1241" s="1">
        <v>0.0</v>
      </c>
      <c r="G1241" s="1">
        <v>0.0</v>
      </c>
    </row>
    <row r="1242" ht="12.75" customHeight="1">
      <c r="A1242" s="2" t="str">
        <f>HYPERLINK("https://drive.google.com/file/d/1V9rU4TIfHab87QnzEUHWi4HM5R9PBv84/view", "ISLE_SESS0181_BLOCKD01_21_sprt1")</f>
        <v>ISLE_SESS0181_BLOCKD01_21_sprt1</v>
      </c>
      <c r="B1242" s="1" t="s">
        <v>19</v>
      </c>
      <c r="C1242" s="1">
        <v>0.0</v>
      </c>
      <c r="D1242" s="1">
        <v>0.0</v>
      </c>
      <c r="E1242" s="1">
        <v>1.0</v>
      </c>
      <c r="F1242" s="1">
        <v>0.0</v>
      </c>
      <c r="G1242" s="1">
        <v>0.0</v>
      </c>
    </row>
    <row r="1243" ht="12.75" customHeight="1">
      <c r="A1243" s="2" t="str">
        <f>HYPERLINK("https://drive.google.com/file/d/1-tgKarapxlIiRj3yiHf0Kdf6jEXIS-TA/view", "ISLE_SESS0181_BLOCKD01_24_sprt1")</f>
        <v>ISLE_SESS0181_BLOCKD01_24_sprt1</v>
      </c>
      <c r="B1243" s="1" t="s">
        <v>21</v>
      </c>
      <c r="C1243" s="1">
        <v>0.0</v>
      </c>
      <c r="D1243" s="1">
        <v>0.0</v>
      </c>
      <c r="E1243" s="1">
        <v>1.0</v>
      </c>
      <c r="F1243" s="1">
        <v>0.0</v>
      </c>
      <c r="G1243" s="1">
        <v>1.0</v>
      </c>
    </row>
    <row r="1244" ht="12.75" customHeight="1">
      <c r="A1244" s="2" t="str">
        <f>HYPERLINK("https://drive.google.com/file/d/12jmFqGL-ovfH8LZ-pwAdrbfookTq6PS4/view", "ISLE_SESS0181_BLOCKD01_25_sprt1")</f>
        <v>ISLE_SESS0181_BLOCKD01_25_sprt1</v>
      </c>
      <c r="B1244" s="1" t="s">
        <v>22</v>
      </c>
      <c r="C1244" s="1">
        <v>0.0</v>
      </c>
      <c r="D1244" s="1">
        <v>0.0</v>
      </c>
      <c r="E1244" s="1">
        <v>0.0</v>
      </c>
      <c r="F1244" s="1">
        <v>0.0</v>
      </c>
      <c r="G1244" s="1">
        <v>1.0</v>
      </c>
    </row>
    <row r="1245" ht="12.75" customHeight="1">
      <c r="A1245" s="2" t="str">
        <f>HYPERLINK("https://drive.google.com/file/d/1XmY82_z_b5AWoUazsLGR4lOomZQxMrSg/view", "ISLE_SESS0181_BLOCKD01_26_sprt1")</f>
        <v>ISLE_SESS0181_BLOCKD01_26_sprt1</v>
      </c>
      <c r="B1245" s="1" t="s">
        <v>23</v>
      </c>
      <c r="C1245" s="1">
        <v>0.0</v>
      </c>
      <c r="D1245" s="1">
        <v>0.0</v>
      </c>
      <c r="E1245" s="1">
        <v>0.0</v>
      </c>
      <c r="F1245" s="1">
        <v>0.0</v>
      </c>
      <c r="G1245" s="1">
        <v>1.0</v>
      </c>
    </row>
    <row r="1246" ht="12.75" customHeight="1">
      <c r="A1246" s="2" t="str">
        <f>HYPERLINK("https://drive.google.com/file/d/1C2IKoBlI3qErUr05bEZ190dvxih3z22D/view", "ISLE_SESS0181_BLOCKD01_28_sprt1")</f>
        <v>ISLE_SESS0181_BLOCKD01_28_sprt1</v>
      </c>
      <c r="B1246" s="1" t="s">
        <v>124</v>
      </c>
      <c r="C1246" s="1">
        <v>0.0</v>
      </c>
      <c r="D1246" s="1">
        <v>0.0</v>
      </c>
      <c r="E1246" s="1">
        <v>1.0</v>
      </c>
      <c r="F1246" s="1">
        <v>0.0</v>
      </c>
      <c r="G1246" s="1">
        <v>1.0</v>
      </c>
    </row>
    <row r="1247" ht="12.75" customHeight="1">
      <c r="A1247" s="2" t="str">
        <f>HYPERLINK("https://drive.google.com/file/d/1dNTJ-M7MDj-OeTNRRMOnYp9HRioEz6S1/view", "ISLE_SESS0181_BLOCKD01_29_sprt1")</f>
        <v>ISLE_SESS0181_BLOCKD01_29_sprt1</v>
      </c>
      <c r="B1247" s="1" t="s">
        <v>25</v>
      </c>
      <c r="C1247" s="1">
        <v>0.0</v>
      </c>
      <c r="D1247" s="1">
        <v>0.0</v>
      </c>
      <c r="E1247" s="1">
        <v>1.0</v>
      </c>
      <c r="F1247" s="1">
        <v>0.0</v>
      </c>
      <c r="G1247" s="1">
        <v>1.0</v>
      </c>
    </row>
    <row r="1248" ht="12.75" customHeight="1">
      <c r="A1248" s="2" t="str">
        <f>HYPERLINK("https://drive.google.com/file/d/1fldB81iMhOfLVo7SY1ttx9MLbnEXKDwS/view", "ISLE_SESS0181_BLOCKD01_30_sprt1")</f>
        <v>ISLE_SESS0181_BLOCKD01_30_sprt1</v>
      </c>
      <c r="B1248" s="1" t="s">
        <v>26</v>
      </c>
      <c r="C1248" s="1">
        <v>0.0</v>
      </c>
      <c r="D1248" s="1">
        <v>0.0</v>
      </c>
      <c r="E1248" s="1">
        <v>1.0</v>
      </c>
      <c r="F1248" s="1">
        <v>0.0</v>
      </c>
      <c r="G1248" s="1">
        <v>1.0</v>
      </c>
    </row>
    <row r="1249" ht="12.75" customHeight="1">
      <c r="A1249" s="2" t="str">
        <f>HYPERLINK("https://drive.google.com/file/d/1hHp9cpE2gWGbypuiHYeJCsRDIqzVHVtX/view", "ISLE_SESS0181_BLOCKD01_31_sprt1")</f>
        <v>ISLE_SESS0181_BLOCKD01_31_sprt1</v>
      </c>
      <c r="B1249" s="1" t="s">
        <v>27</v>
      </c>
      <c r="C1249" s="1">
        <v>0.0</v>
      </c>
      <c r="D1249" s="1">
        <v>0.0</v>
      </c>
      <c r="E1249" s="1">
        <v>0.0</v>
      </c>
      <c r="F1249" s="1">
        <v>0.0</v>
      </c>
      <c r="G1249" s="1">
        <v>0.0</v>
      </c>
      <c r="H1249" s="1">
        <v>1.0</v>
      </c>
      <c r="I1249" s="1">
        <v>0.0</v>
      </c>
      <c r="J1249" s="1">
        <v>1.0</v>
      </c>
    </row>
    <row r="1250" ht="12.75" customHeight="1">
      <c r="A1250" s="2" t="str">
        <f>HYPERLINK("https://drive.google.com/file/d/1kEG-ftZHyx82Vb5rx3WObseAdv58xc6R/view", "ISLE_SESS0181_BLOCKD01_32_sprt1")</f>
        <v>ISLE_SESS0181_BLOCKD01_32_sprt1</v>
      </c>
      <c r="B1250" s="1" t="s">
        <v>204</v>
      </c>
      <c r="C1250" s="1">
        <v>0.0</v>
      </c>
      <c r="D1250" s="1">
        <v>0.0</v>
      </c>
      <c r="E1250" s="1">
        <v>0.0</v>
      </c>
      <c r="F1250" s="1">
        <v>1.0</v>
      </c>
    </row>
    <row r="1251" ht="12.75" customHeight="1">
      <c r="A1251" s="2" t="str">
        <f>HYPERLINK("https://drive.google.com/file/d/1c-mXpOE8sxDnHy_thj9uWNDu-SLDNeIT/view", "ISLE_SESS0181_BLOCKD01_33_sprt1")</f>
        <v>ISLE_SESS0181_BLOCKD01_33_sprt1</v>
      </c>
      <c r="B1251" s="1" t="s">
        <v>28</v>
      </c>
      <c r="C1251" s="1">
        <v>0.0</v>
      </c>
      <c r="D1251" s="1">
        <v>0.0</v>
      </c>
      <c r="E1251" s="1">
        <v>0.0</v>
      </c>
      <c r="F1251" s="1">
        <v>1.0</v>
      </c>
    </row>
    <row r="1252" ht="12.75" customHeight="1">
      <c r="A1252" s="2" t="str">
        <f>HYPERLINK("https://drive.google.com/file/d/1C7YQjZuDzOeoQGtGdCy1FeBdf_HS7TJ7/view", "ISLE_SESS0181_BLOCKD01_34_sprt1")</f>
        <v>ISLE_SESS0181_BLOCKD01_34_sprt1</v>
      </c>
      <c r="B1252" s="1" t="s">
        <v>29</v>
      </c>
      <c r="C1252" s="1">
        <v>0.0</v>
      </c>
      <c r="D1252" s="1">
        <v>1.0</v>
      </c>
      <c r="E1252" s="1">
        <v>0.0</v>
      </c>
      <c r="F1252" s="1">
        <v>0.0</v>
      </c>
    </row>
    <row r="1253" ht="12.75" customHeight="1">
      <c r="A1253" s="2" t="str">
        <f>HYPERLINK("https://drive.google.com/file/d/1C26c3gN2qTVkEbjp-Kq6EsYfKURQBTzK/view", "ISLE_SESS0181_BLOCKD01_35_sprt1")</f>
        <v>ISLE_SESS0181_BLOCKD01_35_sprt1</v>
      </c>
      <c r="B1253" s="1" t="s">
        <v>30</v>
      </c>
      <c r="C1253" s="1">
        <v>0.0</v>
      </c>
      <c r="D1253" s="1">
        <v>0.0</v>
      </c>
      <c r="E1253" s="1">
        <v>0.0</v>
      </c>
      <c r="F1253" s="1">
        <v>1.0</v>
      </c>
    </row>
    <row r="1254" ht="12.75" customHeight="1">
      <c r="A1254" s="2" t="str">
        <f>HYPERLINK("https://drive.google.com/file/d/1bFYTik0-qrjDaeWSeiMNVy6dMn3LDrT-/view", "ISLE_SESS0181_BLOCKD01_37_sprt1")</f>
        <v>ISLE_SESS0181_BLOCKD01_37_sprt1</v>
      </c>
      <c r="B1254" s="1" t="s">
        <v>31</v>
      </c>
      <c r="C1254" s="1">
        <v>0.0</v>
      </c>
      <c r="D1254" s="1">
        <v>0.0</v>
      </c>
      <c r="E1254" s="1">
        <v>1.0</v>
      </c>
    </row>
    <row r="1255" ht="12.75" customHeight="1">
      <c r="A1255" s="2" t="str">
        <f>HYPERLINK("https://drive.google.com/file/d/1cah_Dv3zMpnqIfV_LO9--82km9rTLqUB/view", "ISLE_SESS0181_BLOCKD01_38_sprt1")</f>
        <v>ISLE_SESS0181_BLOCKD01_38_sprt1</v>
      </c>
      <c r="B1255" s="1" t="s">
        <v>32</v>
      </c>
      <c r="C1255" s="1">
        <v>0.0</v>
      </c>
      <c r="D1255" s="1">
        <v>1.0</v>
      </c>
    </row>
    <row r="1256" ht="12.75" customHeight="1">
      <c r="A1256" s="2" t="str">
        <f>HYPERLINK("https://drive.google.com/file/d/1ZYS2rHXG--RThMGuKUTYZ4eTHY0klsUL/view", "ISLE_SESS0181_BLOCKD01_39_sprt1")</f>
        <v>ISLE_SESS0181_BLOCKD01_39_sprt1</v>
      </c>
      <c r="B1256" s="1" t="s">
        <v>200</v>
      </c>
      <c r="C1256" s="1">
        <v>1.0</v>
      </c>
      <c r="D1256" s="1">
        <v>0.0</v>
      </c>
      <c r="E1256" s="1">
        <v>1.0</v>
      </c>
    </row>
    <row r="1257" ht="12.75" customHeight="1">
      <c r="A1257" s="2" t="str">
        <f>HYPERLINK("https://drive.google.com/file/d/1EIkOQkqd5krcv7MZQ4NR5TK0tB76g8j7/view", "ISLE_SESS0181_BLOCKD01_40_sprt1")</f>
        <v>ISLE_SESS0181_BLOCKD01_40_sprt1</v>
      </c>
      <c r="B1257" s="1" t="s">
        <v>33</v>
      </c>
      <c r="C1257" s="1">
        <v>0.0</v>
      </c>
      <c r="D1257" s="1">
        <v>0.0</v>
      </c>
      <c r="E1257" s="1">
        <v>1.0</v>
      </c>
    </row>
    <row r="1258" ht="12.75" customHeight="1">
      <c r="A1258" s="2" t="str">
        <f>HYPERLINK("https://drive.google.com/file/d/1krJPr6B4u6-xytuH6dJPyfAkeDxzslx-/view", "ISLE_SESS0181_BLOCKD01_41_sprt1")</f>
        <v>ISLE_SESS0181_BLOCKD01_41_sprt1</v>
      </c>
      <c r="B1258" s="1" t="s">
        <v>34</v>
      </c>
      <c r="C1258" s="1">
        <v>0.0</v>
      </c>
      <c r="D1258" s="1">
        <v>0.0</v>
      </c>
      <c r="E1258" s="1">
        <v>1.0</v>
      </c>
      <c r="F1258" s="1">
        <v>0.0</v>
      </c>
      <c r="G1258" s="1">
        <v>0.0</v>
      </c>
      <c r="H1258" s="1">
        <v>1.0</v>
      </c>
    </row>
    <row r="1259" ht="12.75" customHeight="1">
      <c r="A1259" s="2" t="str">
        <f>HYPERLINK("https://drive.google.com/file/d/1oLUaT4-hs_nivBUHowgaTlGXpjmC7-gS/view", "ISLE_SESS0181_BLOCKD01_43_sprt1")</f>
        <v>ISLE_SESS0181_BLOCKD01_43_sprt1</v>
      </c>
      <c r="B1259" s="1" t="s">
        <v>35</v>
      </c>
      <c r="C1259" s="1">
        <v>0.0</v>
      </c>
      <c r="D1259" s="1">
        <v>0.0</v>
      </c>
      <c r="E1259" s="1">
        <v>1.0</v>
      </c>
      <c r="F1259" s="1">
        <v>0.0</v>
      </c>
      <c r="G1259" s="1">
        <v>0.0</v>
      </c>
      <c r="H1259" s="1">
        <v>1.0</v>
      </c>
    </row>
    <row r="1260" ht="12.75" customHeight="1">
      <c r="A1260" s="2" t="str">
        <f>HYPERLINK("https://drive.google.com/file/d/1Gq0oXwseFM4gjQOboJpo86tf4GGEnbwo/view", "ISLE_SESS0181_BLOCKD01_45_sprt1")</f>
        <v>ISLE_SESS0181_BLOCKD01_45_sprt1</v>
      </c>
      <c r="B1260" s="1" t="s">
        <v>125</v>
      </c>
      <c r="C1260" s="1">
        <v>0.0</v>
      </c>
      <c r="D1260" s="1">
        <v>0.0</v>
      </c>
      <c r="E1260" s="1">
        <v>0.0</v>
      </c>
      <c r="F1260" s="1">
        <v>0.0</v>
      </c>
      <c r="G1260" s="1">
        <v>0.0</v>
      </c>
      <c r="H1260" s="1">
        <v>1.0</v>
      </c>
    </row>
    <row r="1261" ht="12.75" customHeight="1">
      <c r="A1261" s="2" t="str">
        <f>HYPERLINK("https://drive.google.com/file/d/1V6PJGfxJEdzNfbuE3whcSWDFcxC3CQiL/view", "ISLE_SESS0181_BLOCKD01_48_sprt1")</f>
        <v>ISLE_SESS0181_BLOCKD01_48_sprt1</v>
      </c>
      <c r="B1261" s="1" t="s">
        <v>38</v>
      </c>
      <c r="C1261" s="1">
        <v>0.0</v>
      </c>
      <c r="D1261" s="1">
        <v>0.0</v>
      </c>
      <c r="E1261" s="1">
        <v>1.0</v>
      </c>
      <c r="F1261" s="1">
        <v>0.0</v>
      </c>
      <c r="G1261" s="1">
        <v>0.0</v>
      </c>
      <c r="H1261" s="1">
        <v>0.0</v>
      </c>
    </row>
    <row r="1262" ht="12.75" customHeight="1">
      <c r="A1262" s="2" t="str">
        <f>HYPERLINK("https://drive.google.com/file/d/1Iy-pGh7D91MdQTyY936bN8oZVQn4Rwzo/view", "ISLE_SESS0181_BLOCKD01_49_sprt1")</f>
        <v>ISLE_SESS0181_BLOCKD01_49_sprt1</v>
      </c>
      <c r="B1262" s="1" t="s">
        <v>127</v>
      </c>
      <c r="C1262" s="1">
        <v>0.0</v>
      </c>
      <c r="D1262" s="1">
        <v>0.0</v>
      </c>
      <c r="E1262" s="1">
        <v>0.0</v>
      </c>
      <c r="F1262" s="1">
        <v>1.0</v>
      </c>
      <c r="G1262" s="1">
        <v>0.0</v>
      </c>
      <c r="H1262" s="1">
        <v>0.0</v>
      </c>
      <c r="I1262" s="1">
        <v>1.0</v>
      </c>
    </row>
    <row r="1263" ht="12.75" customHeight="1">
      <c r="A1263" s="2" t="str">
        <f>HYPERLINK("https://drive.google.com/file/d/15zKODB36bHr1oEhhTe82AEnCCBTyxvC7/view", "ISLE_SESS0181_BLOCKD01_50_sprt1")</f>
        <v>ISLE_SESS0181_BLOCKD01_50_sprt1</v>
      </c>
      <c r="B1263" s="1" t="s">
        <v>39</v>
      </c>
      <c r="C1263" s="1">
        <v>0.0</v>
      </c>
      <c r="D1263" s="1">
        <v>0.0</v>
      </c>
      <c r="E1263" s="1">
        <v>0.0</v>
      </c>
    </row>
    <row r="1264" ht="12.75" customHeight="1">
      <c r="A1264" s="2" t="str">
        <f>HYPERLINK("https://drive.google.com/file/d/1ajVNxc0lKrBsbMMuQ1591EylgXhaffpc/view", "ISLE_SESS0181_BLOCKD01_51_sprt1")</f>
        <v>ISLE_SESS0181_BLOCKD01_51_sprt1</v>
      </c>
      <c r="B1264" s="1" t="s">
        <v>40</v>
      </c>
      <c r="C1264" s="1">
        <v>0.0</v>
      </c>
      <c r="D1264" s="1">
        <v>0.0</v>
      </c>
      <c r="E1264" s="1">
        <v>0.0</v>
      </c>
      <c r="F1264" s="1">
        <v>0.0</v>
      </c>
      <c r="G1264" s="1">
        <v>0.0</v>
      </c>
      <c r="H1264" s="1">
        <v>1.0</v>
      </c>
      <c r="I1264" s="1">
        <v>0.0</v>
      </c>
      <c r="J1264" s="1">
        <v>0.0</v>
      </c>
      <c r="K1264" s="1">
        <v>1.0</v>
      </c>
    </row>
    <row r="1265" ht="12.75" customHeight="1">
      <c r="A1265" s="2" t="str">
        <f>HYPERLINK("https://drive.google.com/file/d/1ewDR1JzgtlzuCnUcT_TUAgY-C8SFsRyo/view", "ISLE_SESS0181_BLOCKD01_53_sprt1")</f>
        <v>ISLE_SESS0181_BLOCKD01_53_sprt1</v>
      </c>
      <c r="B1265" s="1" t="s">
        <v>156</v>
      </c>
      <c r="C1265" s="1">
        <v>0.0</v>
      </c>
      <c r="D1265" s="1">
        <v>0.0</v>
      </c>
      <c r="E1265" s="1">
        <v>0.0</v>
      </c>
    </row>
    <row r="1266" ht="12.75" customHeight="1">
      <c r="A1266" s="2" t="str">
        <f>HYPERLINK("https://drive.google.com/file/d/1zJvpMSvV1Pg7O7Owv_GU7cnOZuGXEFa0/view", "ISLE_SESS0181_BLOCKD01_55_sprt1")</f>
        <v>ISLE_SESS0181_BLOCKD01_55_sprt1</v>
      </c>
      <c r="B1266" s="1" t="s">
        <v>129</v>
      </c>
      <c r="C1266" s="1">
        <v>0.0</v>
      </c>
      <c r="D1266" s="1">
        <v>0.0</v>
      </c>
      <c r="E1266" s="1">
        <v>0.0</v>
      </c>
      <c r="F1266" s="1">
        <v>0.0</v>
      </c>
      <c r="G1266" s="1">
        <v>0.0</v>
      </c>
      <c r="H1266" s="1">
        <v>1.0</v>
      </c>
      <c r="I1266" s="1">
        <v>0.0</v>
      </c>
    </row>
    <row r="1267" ht="12.75" customHeight="1">
      <c r="A1267" s="2" t="str">
        <f>HYPERLINK("https://drive.google.com/file/d/18grD58awrTQ2D8Vp49kCk8sROGMFR4cJ/view", "ISLE_SESS0181_BLOCKD01_56_sprt1")</f>
        <v>ISLE_SESS0181_BLOCKD01_56_sprt1</v>
      </c>
      <c r="B1267" s="1" t="s">
        <v>42</v>
      </c>
      <c r="C1267" s="1">
        <v>0.0</v>
      </c>
      <c r="D1267" s="1">
        <v>1.0</v>
      </c>
      <c r="E1267" s="1">
        <v>0.0</v>
      </c>
    </row>
    <row r="1268" ht="12.75" customHeight="1">
      <c r="A1268" s="2" t="str">
        <f>HYPERLINK("https://drive.google.com/file/d/1cQ9Y9gEnEVqZkqX99gr3MM6Q1KssvUiO/view", "ISLE_SESS0181_BLOCKD01_57_sprt1")</f>
        <v>ISLE_SESS0181_BLOCKD01_57_sprt1</v>
      </c>
      <c r="B1268" s="1" t="s">
        <v>158</v>
      </c>
      <c r="C1268" s="1">
        <v>0.0</v>
      </c>
      <c r="D1268" s="1">
        <v>0.0</v>
      </c>
      <c r="E1268" s="1">
        <v>1.0</v>
      </c>
    </row>
    <row r="1269" ht="12.75" customHeight="1">
      <c r="A1269" s="2" t="str">
        <f>HYPERLINK("https://drive.google.com/file/d/1NWujpC-zR1kc7H2tTqJyXJy6paWYSczE/view", "ISLE_SESS0181_BLOCKD01_58_sprt1")</f>
        <v>ISLE_SESS0181_BLOCKD01_58_sprt1</v>
      </c>
      <c r="B1269" s="1" t="s">
        <v>43</v>
      </c>
      <c r="C1269" s="1">
        <v>0.0</v>
      </c>
      <c r="D1269" s="1">
        <v>1.0</v>
      </c>
      <c r="E1269" s="1">
        <v>0.0</v>
      </c>
    </row>
    <row r="1270" ht="12.75" customHeight="1">
      <c r="A1270" s="2" t="str">
        <f>HYPERLINK("https://drive.google.com/file/d/1qtsPRjWXGVO6tEzalxIe2jFDyO8BAaCw/view", "ISLE_SESS0181_BLOCKD01_59_sprt1")</f>
        <v>ISLE_SESS0181_BLOCKD01_59_sprt1</v>
      </c>
      <c r="B1270" s="1" t="s">
        <v>44</v>
      </c>
      <c r="C1270" s="1">
        <v>0.0</v>
      </c>
      <c r="D1270" s="1">
        <v>0.0</v>
      </c>
      <c r="E1270" s="1">
        <v>0.0</v>
      </c>
    </row>
    <row r="1271" ht="12.75" customHeight="1">
      <c r="A1271" s="2" t="str">
        <f>HYPERLINK("https://drive.google.com/file/d/12gLJWJJW0IpHuFrCMtTOusHEIkPu8IB1/view", "ISLE_SESS0181_BLOCKD01_60_sprt1")</f>
        <v>ISLE_SESS0181_BLOCKD01_60_sprt1</v>
      </c>
      <c r="B1271" s="1" t="s">
        <v>130</v>
      </c>
      <c r="C1271" s="1">
        <v>0.0</v>
      </c>
      <c r="D1271" s="1">
        <v>0.0</v>
      </c>
      <c r="E1271" s="1">
        <v>0.0</v>
      </c>
      <c r="F1271" s="1">
        <v>1.0</v>
      </c>
      <c r="G1271" s="1">
        <v>0.0</v>
      </c>
      <c r="H1271" s="1">
        <v>1.0</v>
      </c>
    </row>
    <row r="1272" ht="12.75" customHeight="1">
      <c r="A1272" s="2" t="str">
        <f>HYPERLINK("https://drive.google.com/file/d/1nF794FIE7woP7e6YdeUeieUiinT5kcpq/view", "ISLE_SESS0181_BLOCKD01_61_sprt1")</f>
        <v>ISLE_SESS0181_BLOCKD01_61_sprt1</v>
      </c>
      <c r="B1272" s="1" t="s">
        <v>46</v>
      </c>
      <c r="C1272" s="1">
        <v>0.0</v>
      </c>
      <c r="D1272" s="1">
        <v>1.0</v>
      </c>
    </row>
    <row r="1273" ht="12.75" customHeight="1">
      <c r="A1273" s="2" t="str">
        <f>HYPERLINK("https://drive.google.com/file/d/10t8aEnalV_H0jzkCQ-PkntNO4isYUSCF/view", "ISLE_SESS0181_BLOCKD01_63_sprt1")</f>
        <v>ISLE_SESS0181_BLOCKD01_63_sprt1</v>
      </c>
      <c r="B1273" s="1" t="s">
        <v>48</v>
      </c>
      <c r="C1273" s="1">
        <v>0.0</v>
      </c>
      <c r="D1273" s="1">
        <v>1.0</v>
      </c>
    </row>
    <row r="1274" ht="12.75" customHeight="1">
      <c r="A1274" s="2" t="str">
        <f>HYPERLINK("https://drive.google.com/file/d/1GvuiETOXwlIOTpbUvBs1nYzCo-JCJi8d/view", "ISLE_SESS0181_BLOCKD01_64_sprt1")</f>
        <v>ISLE_SESS0181_BLOCKD01_64_sprt1</v>
      </c>
      <c r="B1274" s="1" t="s">
        <v>49</v>
      </c>
      <c r="C1274" s="1">
        <v>0.0</v>
      </c>
      <c r="D1274" s="1">
        <v>1.0</v>
      </c>
    </row>
    <row r="1275" ht="12.75" customHeight="1">
      <c r="A1275" s="2" t="str">
        <f>HYPERLINK("https://drive.google.com/file/d/1xvnSLDqAW-ZE8nZIKwbYzfg5euV1-IGz/view", "ISLE_SESS0181_BLOCKD01_65_sprt1")</f>
        <v>ISLE_SESS0181_BLOCKD01_65_sprt1</v>
      </c>
      <c r="B1275" s="1" t="s">
        <v>50</v>
      </c>
      <c r="C1275" s="1">
        <v>1.0</v>
      </c>
      <c r="D1275" s="1">
        <v>1.0</v>
      </c>
    </row>
    <row r="1276" ht="12.75" customHeight="1">
      <c r="A1276" s="2" t="str">
        <f>HYPERLINK("https://drive.google.com/file/d/1lDRNidIyX8dNQ5TOcUML4_fqvoDDH0E6/view", "ISLE_SESS0181_BLOCKD01_66_sprt1")</f>
        <v>ISLE_SESS0181_BLOCKD01_66_sprt1</v>
      </c>
      <c r="B1276" s="1" t="s">
        <v>51</v>
      </c>
      <c r="C1276" s="1">
        <v>0.0</v>
      </c>
      <c r="D1276" s="1">
        <v>1.0</v>
      </c>
    </row>
    <row r="1277" ht="12.75" customHeight="1">
      <c r="A1277" s="2" t="str">
        <f>HYPERLINK("https://drive.google.com/file/d/1L7ieuGobfoTtbzVma9PT7HlIplrwBUIr/view", "ISLE_SESS0181_BLOCKD01_67_sprt1")</f>
        <v>ISLE_SESS0181_BLOCKD01_67_sprt1</v>
      </c>
      <c r="B1277" s="1" t="s">
        <v>52</v>
      </c>
      <c r="C1277" s="1">
        <v>0.0</v>
      </c>
      <c r="D1277" s="1">
        <v>1.0</v>
      </c>
    </row>
    <row r="1278" ht="12.75" customHeight="1">
      <c r="A1278" s="2" t="str">
        <f>HYPERLINK("https://drive.google.com/file/d/1sRGY0SvyaED5nmVV4OFKYmcCcxEgxMwl/view", "ISLE_SESS0181_BLOCKD01_68_sprt1")</f>
        <v>ISLE_SESS0181_BLOCKD01_68_sprt1</v>
      </c>
      <c r="B1278" s="1" t="s">
        <v>53</v>
      </c>
      <c r="C1278" s="1">
        <v>0.0</v>
      </c>
      <c r="D1278" s="1">
        <v>1.0</v>
      </c>
    </row>
    <row r="1279" ht="12.75" customHeight="1">
      <c r="A1279" s="2" t="str">
        <f>HYPERLINK("https://drive.google.com/file/d/113dPfBZ_sYpZw8_GH3ktFRaQh8F-l2q5/view", "ISLE_SESS0181_BLOCKD01_69_sprt1")</f>
        <v>ISLE_SESS0181_BLOCKD01_69_sprt1</v>
      </c>
      <c r="B1279" s="1" t="s">
        <v>54</v>
      </c>
      <c r="C1279" s="1">
        <v>0.0</v>
      </c>
      <c r="D1279" s="1">
        <v>0.0</v>
      </c>
      <c r="E1279" s="1">
        <v>1.0</v>
      </c>
      <c r="F1279" s="1">
        <v>0.0</v>
      </c>
      <c r="G1279" s="1">
        <v>0.0</v>
      </c>
    </row>
    <row r="1280" ht="12.75" customHeight="1">
      <c r="A1280" s="2" t="str">
        <f>HYPERLINK("https://drive.google.com/file/d/1noXWo8fooZm8yc3JNoBLHwNCzehpfZHB/view", "ISLE_SESS0181_BLOCKD01_70_sprt1")</f>
        <v>ISLE_SESS0181_BLOCKD01_70_sprt1</v>
      </c>
      <c r="B1280" s="1" t="s">
        <v>55</v>
      </c>
      <c r="C1280" s="1">
        <v>0.0</v>
      </c>
      <c r="D1280" s="1">
        <v>0.0</v>
      </c>
      <c r="E1280" s="1">
        <v>1.0</v>
      </c>
      <c r="F1280" s="1">
        <v>0.0</v>
      </c>
      <c r="G1280" s="1">
        <v>0.0</v>
      </c>
    </row>
    <row r="1281" ht="12.75" customHeight="1">
      <c r="A1281" s="2" t="str">
        <f>HYPERLINK("https://drive.google.com/file/d/1RwM4tzYO0BcaQhFBqMhSB9zs75eedWeL/view", "ISLE_SESS0181_BLOCKD01_71_sprt1")</f>
        <v>ISLE_SESS0181_BLOCKD01_71_sprt1</v>
      </c>
      <c r="B1281" s="1" t="s">
        <v>56</v>
      </c>
      <c r="C1281" s="1">
        <v>0.0</v>
      </c>
      <c r="D1281" s="1">
        <v>0.0</v>
      </c>
      <c r="E1281" s="1">
        <v>1.0</v>
      </c>
      <c r="F1281" s="1">
        <v>0.0</v>
      </c>
      <c r="G1281" s="1">
        <v>0.0</v>
      </c>
    </row>
    <row r="1282" ht="12.75" customHeight="1">
      <c r="A1282" s="2" t="str">
        <f>HYPERLINK("https://drive.google.com/file/d/16n1Ijd8GxovichoM47puAQZX6ITGuxbv/view", "ISLE_SESS0181_BLOCKD01_72_sprt1")</f>
        <v>ISLE_SESS0181_BLOCKD01_72_sprt1</v>
      </c>
      <c r="B1282" s="1" t="s">
        <v>57</v>
      </c>
      <c r="C1282" s="1">
        <v>0.0</v>
      </c>
      <c r="D1282" s="1">
        <v>0.0</v>
      </c>
      <c r="E1282" s="1">
        <v>1.0</v>
      </c>
      <c r="F1282" s="1">
        <v>0.0</v>
      </c>
      <c r="G1282" s="1">
        <v>0.0</v>
      </c>
    </row>
    <row r="1283" ht="12.75" customHeight="1">
      <c r="A1283" s="2" t="str">
        <f>HYPERLINK("https://drive.google.com/file/d/1MzhjMcTYCnnRt5MXA96MAN4OnHMRzJpA/view", "ISLE_SESS0181_BLOCKD01_73_sprt1")</f>
        <v>ISLE_SESS0181_BLOCKD01_73_sprt1</v>
      </c>
      <c r="B1283" s="1" t="s">
        <v>58</v>
      </c>
      <c r="C1283" s="1">
        <v>0.0</v>
      </c>
      <c r="D1283" s="1">
        <v>0.0</v>
      </c>
      <c r="E1283" s="1">
        <v>1.0</v>
      </c>
      <c r="F1283" s="1">
        <v>0.0</v>
      </c>
      <c r="G1283" s="1">
        <v>0.0</v>
      </c>
    </row>
    <row r="1284" ht="12.75" customHeight="1">
      <c r="A1284" s="2" t="str">
        <f>HYPERLINK("https://drive.google.com/file/d/1fKIqWB3JF4Gq3YesuD-2dEQynyrMf3VU/view", "ISLE_SESS0181_BLOCKD01_74_sprt1")</f>
        <v>ISLE_SESS0181_BLOCKD01_74_sprt1</v>
      </c>
      <c r="B1284" s="1" t="s">
        <v>59</v>
      </c>
      <c r="C1284" s="1">
        <v>1.0</v>
      </c>
      <c r="D1284" s="1">
        <v>0.0</v>
      </c>
      <c r="E1284" s="1">
        <v>1.0</v>
      </c>
      <c r="F1284" s="1">
        <v>0.0</v>
      </c>
      <c r="G1284" s="1">
        <v>0.0</v>
      </c>
    </row>
    <row r="1285" ht="12.75" customHeight="1">
      <c r="A1285" s="2" t="str">
        <f>HYPERLINK("https://drive.google.com/file/d/1ZJcyppTtVCGJ_UTUCgzbRF40p0FiJ1jC/view", "ISLE_SESS0181_BLOCKD01_75_sprt1")</f>
        <v>ISLE_SESS0181_BLOCKD01_75_sprt1</v>
      </c>
      <c r="B1285" s="1" t="s">
        <v>60</v>
      </c>
      <c r="C1285" s="1">
        <v>0.0</v>
      </c>
      <c r="D1285" s="1">
        <v>0.0</v>
      </c>
      <c r="E1285" s="1">
        <v>1.0</v>
      </c>
      <c r="F1285" s="1">
        <v>0.0</v>
      </c>
      <c r="G1285" s="1">
        <v>0.0</v>
      </c>
    </row>
    <row r="1286" ht="12.75" customHeight="1">
      <c r="A1286" s="2" t="str">
        <f>HYPERLINK("https://drive.google.com/file/d/1tQa4v_8Y0Aad9_PzDercaawg3keaB5Eh/view", "ISLE_SESS0181_BLOCKD01_76_sprt1")</f>
        <v>ISLE_SESS0181_BLOCKD01_76_sprt1</v>
      </c>
      <c r="B1286" s="1" t="s">
        <v>61</v>
      </c>
      <c r="C1286" s="1">
        <v>0.0</v>
      </c>
      <c r="D1286" s="1">
        <v>0.0</v>
      </c>
      <c r="E1286" s="1">
        <v>1.0</v>
      </c>
      <c r="F1286" s="1">
        <v>0.0</v>
      </c>
      <c r="G1286" s="1">
        <v>0.0</v>
      </c>
    </row>
    <row r="1287" ht="12.75" customHeight="1">
      <c r="A1287" s="2" t="str">
        <f>HYPERLINK("https://drive.google.com/file/d/1ZVuV0kO7NURuLGek08qaIcEjc4kTtNVX/view", "ISLE_SESS0181_BLOCKD01_77_sprt1")</f>
        <v>ISLE_SESS0181_BLOCKD01_77_sprt1</v>
      </c>
      <c r="B1287" s="1" t="s">
        <v>62</v>
      </c>
      <c r="C1287" s="1">
        <v>0.0</v>
      </c>
      <c r="D1287" s="1">
        <v>0.0</v>
      </c>
      <c r="E1287" s="1">
        <v>1.0</v>
      </c>
      <c r="F1287" s="1">
        <v>0.0</v>
      </c>
      <c r="G1287" s="1">
        <v>0.0</v>
      </c>
    </row>
    <row r="1288" ht="12.75" customHeight="1">
      <c r="A1288" s="2" t="str">
        <f>HYPERLINK("https://drive.google.com/file/d/1NqWqzTlyYi0tvMihLugMICNXM45o8uv4/view", "ISLE_SESS0181_BLOCKD01_79_sprt1")</f>
        <v>ISLE_SESS0181_BLOCKD01_79_sprt1</v>
      </c>
      <c r="B1288" s="1" t="s">
        <v>131</v>
      </c>
      <c r="C1288" s="1">
        <v>0.0</v>
      </c>
      <c r="D1288" s="1">
        <v>0.0</v>
      </c>
      <c r="E1288" s="1">
        <v>1.0</v>
      </c>
      <c r="F1288" s="1">
        <v>0.0</v>
      </c>
      <c r="G1288" s="1">
        <v>1.0</v>
      </c>
    </row>
    <row r="1289" ht="12.75" customHeight="1">
      <c r="A1289" s="2" t="str">
        <f>HYPERLINK("https://drive.google.com/file/d/19saGCSIbjugQuxh5t0_O9aPBr15FPDUL/view", "ISLE_SESS0181_BLOCKE_01_sprt1")</f>
        <v>ISLE_SESS0181_BLOCKE_01_sprt1</v>
      </c>
      <c r="B1289" s="1" t="s">
        <v>133</v>
      </c>
      <c r="C1289" s="1">
        <v>0.0</v>
      </c>
      <c r="D1289" s="1">
        <v>1.0</v>
      </c>
      <c r="E1289" s="1">
        <v>1.0</v>
      </c>
      <c r="F1289" s="1">
        <v>0.0</v>
      </c>
      <c r="G1289" s="1">
        <v>0.0</v>
      </c>
    </row>
    <row r="1290" ht="12.75" customHeight="1">
      <c r="A1290" s="2" t="str">
        <f>HYPERLINK("https://drive.google.com/file/d/1hSR5uh9qSPcQynLNaY4j9vqa0JjoX0ka/view", "ISLE_SESS0181_BLOCKE_02_sprt1")</f>
        <v>ISLE_SESS0181_BLOCKE_02_sprt1</v>
      </c>
      <c r="B1290" s="1" t="s">
        <v>65</v>
      </c>
      <c r="C1290" s="1">
        <v>0.0</v>
      </c>
      <c r="D1290" s="1">
        <v>0.0</v>
      </c>
      <c r="E1290" s="1">
        <v>1.0</v>
      </c>
      <c r="F1290" s="1">
        <v>0.0</v>
      </c>
      <c r="G1290" s="1">
        <v>0.0</v>
      </c>
    </row>
    <row r="1291" ht="12.75" customHeight="1">
      <c r="A1291" s="2" t="str">
        <f>HYPERLINK("https://drive.google.com/file/d/1XAJKWJf547ME87OPtQlUrN1NnO9kACJW/view", "ISLE_SESS0181_BLOCKE_03_sprt1")</f>
        <v>ISLE_SESS0181_BLOCKE_03_sprt1</v>
      </c>
      <c r="B1291" s="1" t="s">
        <v>66</v>
      </c>
      <c r="C1291" s="1">
        <v>0.0</v>
      </c>
      <c r="D1291" s="1">
        <v>0.0</v>
      </c>
      <c r="E1291" s="1">
        <v>1.0</v>
      </c>
      <c r="F1291" s="1">
        <v>0.0</v>
      </c>
      <c r="G1291" s="1">
        <v>0.0</v>
      </c>
    </row>
    <row r="1292" ht="12.75" customHeight="1">
      <c r="A1292" s="2" t="str">
        <f>HYPERLINK("https://drive.google.com/file/d/1RtAFzzzUav04Vr2v2zWfPTlVc_0ynV5Y/view", "ISLE_SESS0181_BLOCKE_04_sprt1")</f>
        <v>ISLE_SESS0181_BLOCKE_04_sprt1</v>
      </c>
      <c r="B1292" s="1" t="s">
        <v>67</v>
      </c>
      <c r="C1292" s="1">
        <v>0.0</v>
      </c>
      <c r="D1292" s="1">
        <v>1.0</v>
      </c>
      <c r="E1292" s="1">
        <v>1.0</v>
      </c>
      <c r="F1292" s="1">
        <v>0.0</v>
      </c>
      <c r="G1292" s="1">
        <v>0.0</v>
      </c>
    </row>
    <row r="1293" ht="12.75" customHeight="1">
      <c r="A1293" s="2" t="str">
        <f>HYPERLINK("https://drive.google.com/file/d/1IM1-n4hw7T2tfByCiqEsvAOiUEfmDXeJ/view", "ISLE_SESS0181_BLOCKE_05_sprt1")</f>
        <v>ISLE_SESS0181_BLOCKE_05_sprt1</v>
      </c>
      <c r="B1293" s="1" t="s">
        <v>68</v>
      </c>
      <c r="C1293" s="1">
        <v>0.0</v>
      </c>
      <c r="D1293" s="1">
        <v>0.0</v>
      </c>
      <c r="E1293" s="1">
        <v>0.0</v>
      </c>
      <c r="F1293" s="1">
        <v>0.0</v>
      </c>
      <c r="G1293" s="1">
        <v>1.0</v>
      </c>
    </row>
    <row r="1294" ht="12.75" customHeight="1">
      <c r="A1294" s="2" t="str">
        <f>HYPERLINK("https://drive.google.com/file/d/1ak1KpOo4V7kkMoGnTWmrkZR9aCwv1Ovb/view", "ISLE_SESS0181_BLOCKE_06_sprt1")</f>
        <v>ISLE_SESS0181_BLOCKE_06_sprt1</v>
      </c>
      <c r="B1294" s="1" t="s">
        <v>69</v>
      </c>
      <c r="C1294" s="1">
        <v>0.0</v>
      </c>
      <c r="D1294" s="1">
        <v>0.0</v>
      </c>
      <c r="E1294" s="1">
        <v>1.0</v>
      </c>
      <c r="F1294" s="1">
        <v>0.0</v>
      </c>
      <c r="G1294" s="1">
        <v>0.0</v>
      </c>
    </row>
    <row r="1295" ht="12.75" customHeight="1">
      <c r="A1295" s="2" t="str">
        <f>HYPERLINK("https://drive.google.com/file/d/165uWmvFvjfW1tccqlE-r7w0wp0Mfi2dl/view", "ISLE_SESS0181_BLOCKE_12_sprt1")</f>
        <v>ISLE_SESS0181_BLOCKE_12_sprt1</v>
      </c>
      <c r="B1295" s="1" t="s">
        <v>73</v>
      </c>
      <c r="C1295" s="1">
        <v>0.0</v>
      </c>
      <c r="D1295" s="1">
        <v>1.0</v>
      </c>
      <c r="E1295" s="1">
        <v>0.0</v>
      </c>
      <c r="F1295" s="1">
        <v>0.0</v>
      </c>
      <c r="G1295" s="1">
        <v>1.0</v>
      </c>
    </row>
    <row r="1296" ht="12.75" customHeight="1">
      <c r="A1296" s="2" t="str">
        <f>HYPERLINK("https://drive.google.com/file/d/1qzbP0IPUzavhOyh6x-3EvJrPb8Yz2ccu/view", "ISLE_SESS0181_BLOCKE_13_sprt1")</f>
        <v>ISLE_SESS0181_BLOCKE_13_sprt1</v>
      </c>
      <c r="B1296" s="1" t="s">
        <v>74</v>
      </c>
      <c r="C1296" s="1">
        <v>1.0</v>
      </c>
      <c r="D1296" s="1">
        <v>1.0</v>
      </c>
      <c r="E1296" s="1">
        <v>0.0</v>
      </c>
      <c r="F1296" s="1">
        <v>0.0</v>
      </c>
      <c r="G1296" s="1">
        <v>0.0</v>
      </c>
    </row>
    <row r="1297" ht="12.75" customHeight="1">
      <c r="A1297" s="2" t="str">
        <f>HYPERLINK("https://drive.google.com/file/d/1NlWhaMPWK-MIw2mJ4YtRO9eU7fTsIXBx/view", "ISLE_SESS0181_BLOCKE_15_sprt1")</f>
        <v>ISLE_SESS0181_BLOCKE_15_sprt1</v>
      </c>
      <c r="B1297" s="1" t="s">
        <v>190</v>
      </c>
      <c r="C1297" s="1">
        <v>0.0</v>
      </c>
      <c r="D1297" s="1">
        <v>0.0</v>
      </c>
      <c r="E1297" s="1">
        <v>1.0</v>
      </c>
      <c r="F1297" s="1">
        <v>0.0</v>
      </c>
      <c r="G1297" s="1">
        <v>0.0</v>
      </c>
    </row>
    <row r="1298" ht="12.75" customHeight="1">
      <c r="A1298" s="2" t="str">
        <f>HYPERLINK("https://drive.google.com/file/d/1CAJeg-NgDJ3TjcKfjK7L1_AdONFXuRP2/view", "ISLE_SESS0181_BLOCKE_16_sprt1")</f>
        <v>ISLE_SESS0181_BLOCKE_16_sprt1</v>
      </c>
      <c r="B1298" s="1" t="s">
        <v>76</v>
      </c>
      <c r="C1298" s="1">
        <v>0.0</v>
      </c>
      <c r="D1298" s="1">
        <v>0.0</v>
      </c>
      <c r="E1298" s="1">
        <v>1.0</v>
      </c>
      <c r="F1298" s="1">
        <v>0.0</v>
      </c>
      <c r="G1298" s="1">
        <v>0.0</v>
      </c>
    </row>
    <row r="1299" ht="12.75" customHeight="1">
      <c r="A1299" s="2" t="str">
        <f>HYPERLINK("https://drive.google.com/file/d/1PcbUk_nVaLLI4dcfepZCAcgAjv17U3j-/view", "ISLE_SESS0181_BLOCKE_18_sprt1")</f>
        <v>ISLE_SESS0181_BLOCKE_18_sprt1</v>
      </c>
      <c r="B1299" s="1" t="s">
        <v>136</v>
      </c>
      <c r="C1299" s="1">
        <v>0.0</v>
      </c>
      <c r="D1299" s="1">
        <v>1.0</v>
      </c>
      <c r="E1299" s="1">
        <v>1.0</v>
      </c>
      <c r="F1299" s="1">
        <v>0.0</v>
      </c>
      <c r="G1299" s="1">
        <v>0.0</v>
      </c>
    </row>
    <row r="1300" ht="12.75" customHeight="1">
      <c r="A1300" s="2" t="str">
        <f>HYPERLINK("https://drive.google.com/file/d/1iZF-vKdt8NKClRJaWwC5AIcgAeWmExZe/view", "ISLE_SESS0181_BLOCKE_20_sprt1")</f>
        <v>ISLE_SESS0181_BLOCKE_20_sprt1</v>
      </c>
      <c r="B1300" s="1" t="s">
        <v>78</v>
      </c>
      <c r="C1300" s="1">
        <v>0.0</v>
      </c>
      <c r="D1300" s="1">
        <v>1.0</v>
      </c>
      <c r="E1300" s="1">
        <v>0.0</v>
      </c>
      <c r="F1300" s="1">
        <v>1.0</v>
      </c>
      <c r="G1300" s="1">
        <v>0.0</v>
      </c>
    </row>
    <row r="1301" ht="12.75" customHeight="1">
      <c r="A1301" s="2" t="str">
        <f>HYPERLINK("https://drive.google.com/file/d/1neNhla9S1FjtJjzDAgjTHbDJfmHZWFk6/view", "ISLE_SESS0181_BLOCKE_21_sprt1")</f>
        <v>ISLE_SESS0181_BLOCKE_21_sprt1</v>
      </c>
      <c r="B1301" s="1" t="s">
        <v>79</v>
      </c>
      <c r="C1301" s="1">
        <v>0.0</v>
      </c>
      <c r="D1301" s="1">
        <v>1.0</v>
      </c>
      <c r="E1301" s="1">
        <v>1.0</v>
      </c>
      <c r="F1301" s="1">
        <v>0.0</v>
      </c>
      <c r="G1301" s="1">
        <v>0.0</v>
      </c>
      <c r="H1301" s="1">
        <v>0.0</v>
      </c>
      <c r="I1301" s="1">
        <v>0.0</v>
      </c>
    </row>
    <row r="1302" ht="12.75" customHeight="1">
      <c r="A1302" s="2" t="str">
        <f>HYPERLINK("https://drive.google.com/file/d/1B5YDOB6sviOYTJLYpSYKmKu8T6DIlKmb/view", "ISLE_SESS0181_BLOCKE_22_sprt1")</f>
        <v>ISLE_SESS0181_BLOCKE_22_sprt1</v>
      </c>
      <c r="B1302" s="1" t="s">
        <v>137</v>
      </c>
      <c r="C1302" s="1">
        <v>0.0</v>
      </c>
      <c r="D1302" s="1">
        <v>1.0</v>
      </c>
      <c r="E1302" s="1">
        <v>0.0</v>
      </c>
      <c r="F1302" s="1">
        <v>0.0</v>
      </c>
      <c r="G1302" s="1">
        <v>0.0</v>
      </c>
    </row>
    <row r="1303" ht="12.75" customHeight="1">
      <c r="A1303" s="2" t="str">
        <f>HYPERLINK("https://drive.google.com/file/d/1_MHIEDOih-t2k-uW3i8GIprL-5DzB5HS/view", "ISLE_SESS0181_BLOCKE_24_sprt1")</f>
        <v>ISLE_SESS0181_BLOCKE_24_sprt1</v>
      </c>
      <c r="B1303" s="1" t="s">
        <v>81</v>
      </c>
      <c r="C1303" s="1">
        <v>0.0</v>
      </c>
      <c r="D1303" s="1">
        <v>1.0</v>
      </c>
      <c r="E1303" s="1">
        <v>0.0</v>
      </c>
      <c r="F1303" s="1">
        <v>0.0</v>
      </c>
      <c r="G1303" s="1">
        <v>0.0</v>
      </c>
    </row>
    <row r="1304" ht="12.75" customHeight="1">
      <c r="A1304" s="2" t="str">
        <f>HYPERLINK("https://drive.google.com/file/d/1RKATIIvPYMoDBLwskXN6LB1guuIJI9R0/view", "ISLE_SESS0181_BLOCKE_26_sprt1")</f>
        <v>ISLE_SESS0181_BLOCKE_26_sprt1</v>
      </c>
      <c r="B1304" s="1" t="s">
        <v>83</v>
      </c>
      <c r="C1304" s="1">
        <v>0.0</v>
      </c>
      <c r="D1304" s="1">
        <v>1.0</v>
      </c>
      <c r="E1304" s="1">
        <v>0.0</v>
      </c>
      <c r="F1304" s="1">
        <v>1.0</v>
      </c>
      <c r="G1304" s="1">
        <v>0.0</v>
      </c>
      <c r="H1304" s="1">
        <v>0.0</v>
      </c>
      <c r="I1304" s="1">
        <v>0.0</v>
      </c>
      <c r="J1304" s="1">
        <v>0.0</v>
      </c>
      <c r="K1304" s="1">
        <v>0.0</v>
      </c>
    </row>
    <row r="1305" ht="12.75" customHeight="1">
      <c r="A1305" s="2" t="str">
        <f>HYPERLINK("https://drive.google.com/file/d/1fLKVRLCqPeNEdrHc2pmEoPUm7iOmIaYj/view", "ISLE_SESS0181_BLOCKE_28_sprt1")</f>
        <v>ISLE_SESS0181_BLOCKE_28_sprt1</v>
      </c>
      <c r="B1305" s="1" t="s">
        <v>85</v>
      </c>
      <c r="C1305" s="1">
        <v>0.0</v>
      </c>
      <c r="D1305" s="1">
        <v>1.0</v>
      </c>
      <c r="E1305" s="1">
        <v>1.0</v>
      </c>
      <c r="F1305" s="1">
        <v>0.0</v>
      </c>
      <c r="G1305" s="1">
        <v>0.0</v>
      </c>
      <c r="H1305" s="1">
        <v>0.0</v>
      </c>
      <c r="I1305" s="1">
        <v>0.0</v>
      </c>
    </row>
    <row r="1306" ht="12.75" customHeight="1">
      <c r="A1306" s="2" t="str">
        <f>HYPERLINK("https://drive.google.com/file/d/1_1yhsDMHbWG0AJptmveY-Xra8_t7zDyz/view", "ISLE_SESS0181_BLOCKE_29_sprt1")</f>
        <v>ISLE_SESS0181_BLOCKE_29_sprt1</v>
      </c>
      <c r="B1306" s="1" t="s">
        <v>86</v>
      </c>
      <c r="C1306" s="1">
        <v>0.0</v>
      </c>
      <c r="D1306" s="1">
        <v>0.0</v>
      </c>
      <c r="E1306" s="1">
        <v>1.0</v>
      </c>
    </row>
    <row r="1307" ht="12.75" customHeight="1">
      <c r="A1307" s="2" t="str">
        <f>HYPERLINK("https://drive.google.com/file/d/1CgNwFkMbUZQO8-r_pUZpUURkBaM6Xs5T/view", "ISLE_SESS0181_BLOCKE_30_sprt1")</f>
        <v>ISLE_SESS0181_BLOCKE_30_sprt1</v>
      </c>
      <c r="B1307" s="1" t="s">
        <v>230</v>
      </c>
      <c r="C1307" s="1">
        <v>0.0</v>
      </c>
      <c r="D1307" s="1">
        <v>1.0</v>
      </c>
      <c r="E1307" s="1">
        <v>1.0</v>
      </c>
      <c r="F1307" s="1">
        <v>0.0</v>
      </c>
      <c r="G1307" s="1">
        <v>0.0</v>
      </c>
      <c r="H1307" s="1">
        <v>0.0</v>
      </c>
    </row>
    <row r="1308" ht="12.75" customHeight="1">
      <c r="A1308" s="2" t="str">
        <f>HYPERLINK("https://drive.google.com/file/d/1zEdM9N0qaYAtB2beIWQ1tLyY2qE0mTzq/view", "ISLE_SESS0181_BLOCKE_31_sprt1")</f>
        <v>ISLE_SESS0181_BLOCKE_31_sprt1</v>
      </c>
      <c r="B1308" s="1" t="s">
        <v>88</v>
      </c>
      <c r="C1308" s="1">
        <v>0.0</v>
      </c>
      <c r="D1308" s="1">
        <v>1.0</v>
      </c>
      <c r="E1308" s="1">
        <v>0.0</v>
      </c>
      <c r="F1308" s="1">
        <v>0.0</v>
      </c>
      <c r="G1308" s="1">
        <v>0.0</v>
      </c>
      <c r="H1308" s="1">
        <v>0.0</v>
      </c>
    </row>
    <row r="1309" ht="12.75" customHeight="1">
      <c r="A1309" s="2" t="str">
        <f>HYPERLINK("https://drive.google.com/file/d/16DTf6nAuFx60Egyb7aFCFtl0Youx0bSi/view", "ISLE_SESS0181_BLOCKE_33_sprt1")</f>
        <v>ISLE_SESS0181_BLOCKE_33_sprt1</v>
      </c>
      <c r="B1309" s="1" t="s">
        <v>89</v>
      </c>
      <c r="C1309" s="1">
        <v>0.0</v>
      </c>
      <c r="D1309" s="1">
        <v>1.0</v>
      </c>
      <c r="E1309" s="1">
        <v>0.0</v>
      </c>
      <c r="F1309" s="1">
        <v>0.0</v>
      </c>
      <c r="G1309" s="1">
        <v>1.0</v>
      </c>
      <c r="H1309" s="1">
        <v>0.0</v>
      </c>
      <c r="I1309" s="1">
        <v>0.0</v>
      </c>
      <c r="J1309" s="1">
        <v>0.0</v>
      </c>
      <c r="K1309" s="1">
        <v>0.0</v>
      </c>
    </row>
    <row r="1310" ht="12.75" customHeight="1">
      <c r="A1310" s="2" t="str">
        <f>HYPERLINK("https://drive.google.com/file/d/1TKpWzGA1R-5Eq8V0UgIJmUNSE2RHuxMN/view", "ISLE_SESS0181_BLOCKE_34_sprt1")</f>
        <v>ISLE_SESS0181_BLOCKE_34_sprt1</v>
      </c>
      <c r="B1310" s="1" t="s">
        <v>90</v>
      </c>
      <c r="C1310" s="1">
        <v>1.0</v>
      </c>
      <c r="D1310" s="1">
        <v>0.0</v>
      </c>
      <c r="E1310" s="1">
        <v>0.0</v>
      </c>
      <c r="F1310" s="1">
        <v>0.0</v>
      </c>
      <c r="G1310" s="1">
        <v>0.0</v>
      </c>
      <c r="H1310" s="1">
        <v>0.0</v>
      </c>
    </row>
    <row r="1311" ht="12.75" customHeight="1">
      <c r="A1311" s="2" t="str">
        <f>HYPERLINK("https://drive.google.com/file/d/12sXCFHiBFjq0Ga3ChTMS4lotXcLqSNWs/view", "ISLE_SESS0181_BLOCKE_36_sprt1")</f>
        <v>ISLE_SESS0181_BLOCKE_36_sprt1</v>
      </c>
      <c r="B1311" s="1" t="s">
        <v>172</v>
      </c>
      <c r="C1311" s="1">
        <v>0.0</v>
      </c>
      <c r="D1311" s="1">
        <v>0.0</v>
      </c>
      <c r="E1311" s="1">
        <v>0.0</v>
      </c>
      <c r="F1311" s="1">
        <v>0.0</v>
      </c>
      <c r="G1311" s="1">
        <v>1.0</v>
      </c>
      <c r="H1311" s="1">
        <v>0.0</v>
      </c>
      <c r="I1311" s="1">
        <v>0.0</v>
      </c>
      <c r="J1311" s="1">
        <v>0.0</v>
      </c>
      <c r="K1311" s="1">
        <v>0.0</v>
      </c>
    </row>
    <row r="1312" ht="12.75" customHeight="1">
      <c r="A1312" s="2" t="str">
        <f>HYPERLINK("https://drive.google.com/file/d/1HQWoWs6ZhNaerVeQoPoP0hZln-YVNI-Z/view", "ISLE_SESS0181_BLOCKE_37_sprt1")</f>
        <v>ISLE_SESS0181_BLOCKE_37_sprt1</v>
      </c>
      <c r="B1312" s="1" t="s">
        <v>191</v>
      </c>
      <c r="C1312" s="1">
        <v>1.0</v>
      </c>
      <c r="D1312" s="1">
        <v>0.0</v>
      </c>
      <c r="E1312" s="1">
        <v>0.0</v>
      </c>
      <c r="F1312" s="1">
        <v>1.0</v>
      </c>
      <c r="G1312" s="1">
        <v>0.0</v>
      </c>
      <c r="H1312" s="1">
        <v>0.0</v>
      </c>
    </row>
    <row r="1313" ht="12.75" customHeight="1">
      <c r="A1313" s="2" t="str">
        <f>HYPERLINK("https://drive.google.com/file/d/1P2Sinhh_wbDZVxPnJLiAwFelnJGJ-Pj_/view", "ISLE_SESS0181_BLOCKE_39_sprt1")</f>
        <v>ISLE_SESS0181_BLOCKE_39_sprt1</v>
      </c>
      <c r="B1313" s="1" t="s">
        <v>93</v>
      </c>
      <c r="C1313" s="1">
        <v>0.0</v>
      </c>
      <c r="D1313" s="1">
        <v>1.0</v>
      </c>
      <c r="E1313" s="1">
        <v>0.0</v>
      </c>
      <c r="F1313" s="1">
        <v>0.0</v>
      </c>
      <c r="G1313" s="1">
        <v>0.0</v>
      </c>
      <c r="H1313" s="1">
        <v>0.0</v>
      </c>
    </row>
    <row r="1314" ht="12.75" customHeight="1">
      <c r="A1314" s="2" t="str">
        <f>HYPERLINK("https://drive.google.com/file/d/1CyzWZUH9-qqn7P4sPNLH108I8cLD11e4/view", "ISLE_SESS0181_BLOCKE_40_sprt1")</f>
        <v>ISLE_SESS0181_BLOCKE_40_sprt1</v>
      </c>
      <c r="B1314" s="1" t="s">
        <v>139</v>
      </c>
      <c r="C1314" s="1">
        <v>0.0</v>
      </c>
      <c r="D1314" s="1">
        <v>0.0</v>
      </c>
      <c r="E1314" s="1">
        <v>0.0</v>
      </c>
      <c r="F1314" s="1">
        <v>0.0</v>
      </c>
      <c r="G1314" s="1">
        <v>1.0</v>
      </c>
      <c r="H1314" s="1">
        <v>0.0</v>
      </c>
      <c r="I1314" s="1">
        <v>0.0</v>
      </c>
      <c r="J1314" s="1">
        <v>0.0</v>
      </c>
    </row>
    <row r="1315" ht="12.75" customHeight="1">
      <c r="A1315" s="2" t="str">
        <f>HYPERLINK("https://drive.google.com/file/d/1J7NBgwg9bYwUWEpNTmI5b_biFW2N2tWG/view", "ISLE_SESS0181_BLOCKE_41_sprt1")</f>
        <v>ISLE_SESS0181_BLOCKE_41_sprt1</v>
      </c>
      <c r="B1315" s="1" t="s">
        <v>94</v>
      </c>
      <c r="C1315" s="1">
        <v>0.0</v>
      </c>
      <c r="D1315" s="1">
        <v>0.0</v>
      </c>
      <c r="E1315" s="1">
        <v>0.0</v>
      </c>
      <c r="F1315" s="1">
        <v>0.0</v>
      </c>
      <c r="G1315" s="1">
        <v>1.0</v>
      </c>
      <c r="H1315" s="1">
        <v>0.0</v>
      </c>
      <c r="I1315" s="1">
        <v>0.0</v>
      </c>
      <c r="J1315" s="1">
        <v>0.0</v>
      </c>
    </row>
    <row r="1316" ht="12.75" customHeight="1">
      <c r="A1316" s="2" t="str">
        <f>HYPERLINK("https://drive.google.com/file/d/1K2iWxXpDGQN5sIsqRC54ZLfGM0hpzV7G/view", "ISLE_SESS0181_BLOCKE_47_sprt1")</f>
        <v>ISLE_SESS0181_BLOCKE_47_sprt1</v>
      </c>
      <c r="B1316" s="1" t="s">
        <v>98</v>
      </c>
      <c r="C1316" s="1">
        <v>0.0</v>
      </c>
      <c r="D1316" s="1">
        <v>1.0</v>
      </c>
      <c r="E1316" s="1">
        <v>0.0</v>
      </c>
      <c r="F1316" s="1">
        <v>0.0</v>
      </c>
      <c r="G1316" s="1">
        <v>0.0</v>
      </c>
      <c r="H1316" s="1">
        <v>0.0</v>
      </c>
      <c r="I1316" s="1">
        <v>0.0</v>
      </c>
      <c r="J1316" s="1">
        <v>0.0</v>
      </c>
      <c r="K1316" s="1">
        <v>1.0</v>
      </c>
    </row>
    <row r="1317" ht="12.75" customHeight="1">
      <c r="A1317" s="2" t="str">
        <f>HYPERLINK("https://drive.google.com/file/d/1lV1cXVfAVxQT4y6S6GPfYbZpKgz691-_/view", "ISLE_SESS0181_BLOCKE_49_sprt1")</f>
        <v>ISLE_SESS0181_BLOCKE_49_sprt1</v>
      </c>
      <c r="B1317" s="1" t="s">
        <v>100</v>
      </c>
      <c r="C1317" s="1">
        <v>0.0</v>
      </c>
      <c r="D1317" s="1">
        <v>1.0</v>
      </c>
      <c r="E1317" s="1">
        <v>0.0</v>
      </c>
      <c r="F1317" s="1">
        <v>0.0</v>
      </c>
      <c r="G1317" s="1">
        <v>0.0</v>
      </c>
    </row>
    <row r="1318" ht="12.75" customHeight="1">
      <c r="A1318" s="2" t="str">
        <f>HYPERLINK("https://drive.google.com/file/d/1eBLMpuDkD-0VaDyRxDvoLxgtKjLOablt/view", "ISLE_SESS0181_BLOCKE_50_sprt1")</f>
        <v>ISLE_SESS0181_BLOCKE_50_sprt1</v>
      </c>
      <c r="B1318" s="1" t="s">
        <v>101</v>
      </c>
      <c r="C1318" s="1">
        <v>0.0</v>
      </c>
      <c r="D1318" s="1">
        <v>0.0</v>
      </c>
      <c r="E1318" s="1">
        <v>1.0</v>
      </c>
      <c r="F1318" s="1">
        <v>0.0</v>
      </c>
      <c r="G1318" s="1">
        <v>0.0</v>
      </c>
    </row>
    <row r="1319" ht="12.75" customHeight="1">
      <c r="A1319" s="2" t="str">
        <f>HYPERLINK("https://drive.google.com/file/d/1Q1USTdqPZ4TCVm7LaNsFXG7oN2eDrmx4/view", "ISLE_SESS0181_BLOCKE_52_sprt1")</f>
        <v>ISLE_SESS0181_BLOCKE_52_sprt1</v>
      </c>
      <c r="B1319" s="1" t="s">
        <v>103</v>
      </c>
      <c r="C1319" s="1">
        <v>0.0</v>
      </c>
      <c r="D1319" s="1">
        <v>0.0</v>
      </c>
      <c r="E1319" s="1">
        <v>0.0</v>
      </c>
      <c r="F1319" s="1">
        <v>0.0</v>
      </c>
      <c r="G1319" s="1">
        <v>1.0</v>
      </c>
    </row>
    <row r="1320" ht="12.75" customHeight="1">
      <c r="A1320" s="2" t="str">
        <f>HYPERLINK("https://drive.google.com/file/d/1UEWGIfsvVlQ_fEesn3aK4nx4cOcOC8FY/view", "ISLE_SESS0181_BLOCKE_54_sprt1")</f>
        <v>ISLE_SESS0181_BLOCKE_54_sprt1</v>
      </c>
      <c r="B1320" s="1" t="s">
        <v>142</v>
      </c>
      <c r="C1320" s="1">
        <v>0.0</v>
      </c>
      <c r="D1320" s="1">
        <v>1.0</v>
      </c>
      <c r="E1320" s="1">
        <v>0.0</v>
      </c>
      <c r="F1320" s="1">
        <v>0.0</v>
      </c>
      <c r="G1320" s="1">
        <v>1.0</v>
      </c>
      <c r="H1320" s="1">
        <v>0.0</v>
      </c>
      <c r="I1320" s="1">
        <v>0.0</v>
      </c>
      <c r="J1320" s="1">
        <v>0.0</v>
      </c>
      <c r="K1320" s="1">
        <v>0.0</v>
      </c>
    </row>
    <row r="1321" ht="12.75" customHeight="1">
      <c r="A1321" s="2" t="str">
        <f>HYPERLINK("https://drive.google.com/file/d/1Q5ojYT2sRvFSllVJDm34zd22p63waaaw/view", "ISLE_SESS0181_BLOCKE_55_sprt1")</f>
        <v>ISLE_SESS0181_BLOCKE_55_sprt1</v>
      </c>
      <c r="B1321" s="1" t="s">
        <v>195</v>
      </c>
      <c r="C1321" s="1">
        <v>0.0</v>
      </c>
      <c r="D1321" s="1">
        <v>1.0</v>
      </c>
      <c r="E1321" s="1">
        <v>0.0</v>
      </c>
      <c r="F1321" s="1">
        <v>0.0</v>
      </c>
      <c r="G1321" s="1">
        <v>1.0</v>
      </c>
      <c r="H1321" s="1">
        <v>0.0</v>
      </c>
      <c r="I1321" s="1">
        <v>0.0</v>
      </c>
      <c r="J1321" s="1">
        <v>0.0</v>
      </c>
      <c r="K1321" s="1">
        <v>0.0</v>
      </c>
      <c r="L1321" s="1">
        <v>0.0</v>
      </c>
    </row>
    <row r="1322" ht="12.75" customHeight="1">
      <c r="A1322" s="2" t="str">
        <f>HYPERLINK("https://drive.google.com/file/d/1A6oLjkunTyfzMcJOp5ddavRfsPt2dHSA/view", "ISLE_SESS0181_BLOCKE_56_sprt1")</f>
        <v>ISLE_SESS0181_BLOCKE_56_sprt1</v>
      </c>
      <c r="B1322" s="1" t="s">
        <v>104</v>
      </c>
      <c r="C1322" s="1">
        <v>0.0</v>
      </c>
      <c r="D1322" s="1">
        <v>1.0</v>
      </c>
      <c r="E1322" s="1">
        <v>0.0</v>
      </c>
      <c r="F1322" s="1">
        <v>0.0</v>
      </c>
      <c r="G1322" s="1">
        <v>0.0</v>
      </c>
      <c r="H1322" s="1">
        <v>0.0</v>
      </c>
      <c r="I1322" s="1">
        <v>1.0</v>
      </c>
    </row>
    <row r="1323" ht="12.75" customHeight="1">
      <c r="A1323" s="2" t="str">
        <f>HYPERLINK("https://drive.google.com/file/d/1588z4Uw1SSbfJcxaoVfyC811ccdrOkbw/view", "ISLE_SESS0181_BLOCKE_57_sprt1")</f>
        <v>ISLE_SESS0181_BLOCKE_57_sprt1</v>
      </c>
      <c r="B1323" s="1" t="s">
        <v>105</v>
      </c>
      <c r="C1323" s="1">
        <v>0.0</v>
      </c>
      <c r="D1323" s="1">
        <v>1.0</v>
      </c>
      <c r="E1323" s="1">
        <v>0.0</v>
      </c>
      <c r="F1323" s="1">
        <v>1.0</v>
      </c>
    </row>
    <row r="1324" ht="12.75" customHeight="1">
      <c r="A1324" s="2" t="str">
        <f>HYPERLINK("https://drive.google.com/file/d/1PzRzWIWET6PKOoi_ldDh2hVuwbn4e5Qk/view", "ISLE_SESS0181_BLOCKE_58_sprt1")</f>
        <v>ISLE_SESS0181_BLOCKE_58_sprt1</v>
      </c>
      <c r="B1324" s="1" t="s">
        <v>143</v>
      </c>
      <c r="C1324" s="1">
        <v>0.0</v>
      </c>
      <c r="D1324" s="1">
        <v>1.0</v>
      </c>
      <c r="E1324" s="1">
        <v>0.0</v>
      </c>
      <c r="F1324" s="1">
        <v>0.0</v>
      </c>
      <c r="G1324" s="1">
        <v>0.0</v>
      </c>
    </row>
    <row r="1325" ht="12.75" customHeight="1">
      <c r="A1325" s="2" t="str">
        <f>HYPERLINK("https://drive.google.com/file/d/11cQOiNI7wjdnzz6RpbIVpJvPxOrCL-Bp/view", "ISLE_SESS0181_BLOCKE_59_sprt1")</f>
        <v>ISLE_SESS0181_BLOCKE_59_sprt1</v>
      </c>
      <c r="B1325" s="1" t="s">
        <v>106</v>
      </c>
      <c r="C1325" s="1">
        <v>1.0</v>
      </c>
      <c r="D1325" s="1">
        <v>0.0</v>
      </c>
      <c r="E1325" s="1">
        <v>1.0</v>
      </c>
      <c r="F1325" s="1">
        <v>0.0</v>
      </c>
      <c r="G1325" s="1">
        <v>1.0</v>
      </c>
      <c r="H1325" s="1">
        <v>0.0</v>
      </c>
      <c r="I1325" s="1">
        <v>0.0</v>
      </c>
      <c r="J1325" s="1">
        <v>0.0</v>
      </c>
    </row>
    <row r="1326" ht="12.75" customHeight="1">
      <c r="A1326" s="2" t="str">
        <f>HYPERLINK("https://drive.google.com/file/d/19EZXE9mWYQhFp88aIhusWdSTiTdzQSqj/view", "ISLE_SESS0181_BLOCKE_60_sprt1")</f>
        <v>ISLE_SESS0181_BLOCKE_60_sprt1</v>
      </c>
      <c r="B1326" s="1" t="s">
        <v>196</v>
      </c>
      <c r="C1326" s="1">
        <v>0.0</v>
      </c>
      <c r="D1326" s="1">
        <v>0.0</v>
      </c>
      <c r="E1326" s="1">
        <v>0.0</v>
      </c>
      <c r="F1326" s="1">
        <v>1.0</v>
      </c>
      <c r="G1326" s="1">
        <v>0.0</v>
      </c>
      <c r="H1326" s="1">
        <v>0.0</v>
      </c>
      <c r="I1326" s="1">
        <v>0.0</v>
      </c>
      <c r="J1326" s="1">
        <v>0.0</v>
      </c>
      <c r="K1326" s="1">
        <v>0.0</v>
      </c>
      <c r="L1326" s="1">
        <v>0.0</v>
      </c>
    </row>
    <row r="1327" ht="12.75" customHeight="1">
      <c r="A1327" s="2" t="str">
        <f>HYPERLINK("https://drive.google.com/file/d/10JKlHuf0Ok0ByFUP9DQgaTrwcLkb-eiR/view", "ISLE_SESS0181_BLOCKE_61_sprt1")</f>
        <v>ISLE_SESS0181_BLOCKE_61_sprt1</v>
      </c>
      <c r="B1327" s="1" t="s">
        <v>107</v>
      </c>
      <c r="C1327" s="1">
        <v>0.0</v>
      </c>
      <c r="D1327" s="1">
        <v>0.0</v>
      </c>
      <c r="E1327" s="1">
        <v>1.0</v>
      </c>
      <c r="F1327" s="1">
        <v>0.0</v>
      </c>
      <c r="G1327" s="1">
        <v>0.0</v>
      </c>
      <c r="H1327" s="1">
        <v>1.0</v>
      </c>
      <c r="I1327" s="1">
        <v>0.0</v>
      </c>
    </row>
    <row r="1328" ht="12.75" customHeight="1">
      <c r="A1328" s="2" t="str">
        <f>HYPERLINK("https://drive.google.com/file/d/170MUcnvR3HbE0OTZN8-OcsTV3KSVGt_6/view", "ISLE_SESS0181_BLOCKE_63_sprt1")</f>
        <v>ISLE_SESS0181_BLOCKE_63_sprt1</v>
      </c>
      <c r="B1328" s="1" t="s">
        <v>109</v>
      </c>
      <c r="C1328" s="1">
        <v>0.0</v>
      </c>
      <c r="D1328" s="1">
        <v>0.0</v>
      </c>
      <c r="E1328" s="1">
        <v>0.0</v>
      </c>
      <c r="F1328" s="1">
        <v>0.0</v>
      </c>
      <c r="G1328" s="1">
        <v>1.0</v>
      </c>
      <c r="H1328" s="1">
        <v>1.0</v>
      </c>
      <c r="I1328" s="1">
        <v>0.0</v>
      </c>
      <c r="J1328" s="1">
        <v>0.0</v>
      </c>
    </row>
    <row r="1329" ht="12.75" customHeight="1">
      <c r="A1329" s="2" t="str">
        <f>HYPERLINK("https://drive.google.com/file/d/1jrBtmAKsZDWFjXnM3XcRJbZ9lBmoY40a/view", "ISLE_SESS0181_BLOCKF_01_sprt1")</f>
        <v>ISLE_SESS0181_BLOCKF_01_sprt1</v>
      </c>
      <c r="B1329" s="1" t="s">
        <v>144</v>
      </c>
      <c r="C1329" s="1">
        <v>0.0</v>
      </c>
      <c r="D1329" s="1">
        <v>0.0</v>
      </c>
      <c r="E1329" s="1">
        <v>0.0</v>
      </c>
      <c r="F1329" s="1">
        <v>1.0</v>
      </c>
      <c r="G1329" s="1">
        <v>0.0</v>
      </c>
      <c r="H1329" s="1">
        <v>0.0</v>
      </c>
      <c r="I1329" s="1">
        <v>1.0</v>
      </c>
      <c r="J1329" s="1">
        <v>0.0</v>
      </c>
      <c r="K1329" s="1">
        <v>0.0</v>
      </c>
      <c r="L1329" s="1">
        <v>1.0</v>
      </c>
      <c r="M1329" s="1">
        <v>0.0</v>
      </c>
    </row>
    <row r="1330" ht="12.75" customHeight="1">
      <c r="A1330" s="2" t="str">
        <f>HYPERLINK("https://drive.google.com/file/d/1K7n3M7vmyrPjCdMD9XDJHSAM54GZbRNb/view", "ISLE_SESS0181_BLOCKF_02_sprt1")</f>
        <v>ISLE_SESS0181_BLOCKF_02_sprt1</v>
      </c>
      <c r="B1330" s="1" t="s">
        <v>198</v>
      </c>
      <c r="C1330" s="1">
        <v>0.0</v>
      </c>
      <c r="D1330" s="1">
        <v>0.0</v>
      </c>
      <c r="E1330" s="1">
        <v>0.0</v>
      </c>
      <c r="F1330" s="1">
        <v>1.0</v>
      </c>
      <c r="G1330" s="1">
        <v>0.0</v>
      </c>
      <c r="H1330" s="1">
        <v>0.0</v>
      </c>
      <c r="I1330" s="1">
        <v>0.0</v>
      </c>
      <c r="J1330" s="1">
        <v>0.0</v>
      </c>
      <c r="K1330" s="1">
        <v>0.0</v>
      </c>
      <c r="L1330" s="1">
        <v>0.0</v>
      </c>
      <c r="M1330" s="1">
        <v>1.0</v>
      </c>
      <c r="N1330" s="1">
        <v>0.0</v>
      </c>
    </row>
    <row r="1331" ht="12.75" customHeight="1">
      <c r="A1331" s="2" t="str">
        <f>HYPERLINK("https://drive.google.com/file/d/1jbEwoPkSvktjDSvrOuHLWRrTesrDNoTU/view", "ISLE_SESS0181_BLOCKF_03_sprt1")</f>
        <v>ISLE_SESS0181_BLOCKF_03_sprt1</v>
      </c>
      <c r="B1331" s="1" t="s">
        <v>145</v>
      </c>
      <c r="C1331" s="1">
        <v>0.0</v>
      </c>
      <c r="D1331" s="1">
        <v>0.0</v>
      </c>
      <c r="E1331" s="1">
        <v>1.0</v>
      </c>
      <c r="F1331" s="1">
        <v>0.0</v>
      </c>
      <c r="G1331" s="1">
        <v>0.0</v>
      </c>
      <c r="H1331" s="1">
        <v>0.0</v>
      </c>
      <c r="I1331" s="1">
        <v>1.0</v>
      </c>
      <c r="J1331" s="1">
        <v>0.0</v>
      </c>
      <c r="K1331" s="1">
        <v>0.0</v>
      </c>
      <c r="L1331" s="1">
        <v>0.0</v>
      </c>
      <c r="M1331" s="1">
        <v>0.0</v>
      </c>
    </row>
    <row r="1332" ht="12.75" customHeight="1">
      <c r="A1332" s="2" t="str">
        <f>HYPERLINK("https://drive.google.com/file/d/1LihKAHTrJ-04CDKinAX35BVcfK_E5y19/view", "ISLE_SESS0181_BLOCKF_04_sprt1")</f>
        <v>ISLE_SESS0181_BLOCKF_04_sprt1</v>
      </c>
      <c r="B1332" s="1" t="s">
        <v>178</v>
      </c>
      <c r="C1332" s="1">
        <v>0.0</v>
      </c>
      <c r="D1332" s="1">
        <v>0.0</v>
      </c>
      <c r="E1332" s="1">
        <v>0.0</v>
      </c>
      <c r="F1332" s="1">
        <v>1.0</v>
      </c>
      <c r="G1332" s="1">
        <v>0.0</v>
      </c>
      <c r="H1332" s="1">
        <v>0.0</v>
      </c>
      <c r="I1332" s="1">
        <v>1.0</v>
      </c>
      <c r="J1332" s="1">
        <v>0.0</v>
      </c>
      <c r="K1332" s="1">
        <v>0.0</v>
      </c>
      <c r="L1332" s="1">
        <v>1.0</v>
      </c>
      <c r="M1332" s="1">
        <v>0.0</v>
      </c>
      <c r="N1332" s="1">
        <v>0.0</v>
      </c>
      <c r="O1332" s="1">
        <v>0.0</v>
      </c>
    </row>
    <row r="1333" ht="12.75" customHeight="1">
      <c r="A1333" s="2" t="str">
        <f>HYPERLINK("https://drive.google.com/file/d/1ercW5hYqGXie9R3KnIgsSdjCuaF90uJE/view", "ISLE_SESS0181_BLOCKF_06_sprt1")</f>
        <v>ISLE_SESS0181_BLOCKF_06_sprt1</v>
      </c>
      <c r="B1333" s="1" t="s">
        <v>146</v>
      </c>
      <c r="C1333" s="1">
        <v>0.0</v>
      </c>
      <c r="D1333" s="1">
        <v>0.0</v>
      </c>
      <c r="E1333" s="1">
        <v>0.0</v>
      </c>
      <c r="F1333" s="1">
        <v>1.0</v>
      </c>
      <c r="G1333" s="1">
        <v>1.0</v>
      </c>
      <c r="H1333" s="1">
        <v>0.0</v>
      </c>
      <c r="I1333" s="1">
        <v>0.0</v>
      </c>
      <c r="J1333" s="1">
        <v>1.0</v>
      </c>
      <c r="K1333" s="1">
        <v>0.0</v>
      </c>
      <c r="L1333" s="1">
        <v>1.0</v>
      </c>
      <c r="M1333" s="1">
        <v>0.0</v>
      </c>
      <c r="N1333" s="1">
        <v>0.0</v>
      </c>
      <c r="O1333" s="1">
        <v>0.0</v>
      </c>
      <c r="P1333" s="1">
        <v>0.0</v>
      </c>
      <c r="Q1333" s="1">
        <v>0.0</v>
      </c>
    </row>
    <row r="1334" ht="12.75" customHeight="1">
      <c r="A1334" s="2" t="str">
        <f>HYPERLINK("https://drive.google.com/file/d/16ohoS5tBJtWVN6519KC-kotActXAdD0n/view", "ISLE_SESS0181_BLOCKF_07_sprt1")</f>
        <v>ISLE_SESS0181_BLOCKF_07_sprt1</v>
      </c>
      <c r="B1334" s="1" t="s">
        <v>111</v>
      </c>
      <c r="C1334" s="1">
        <v>0.0</v>
      </c>
      <c r="D1334" s="1">
        <v>0.0</v>
      </c>
      <c r="E1334" s="1">
        <v>1.0</v>
      </c>
      <c r="F1334" s="1">
        <v>0.0</v>
      </c>
      <c r="G1334" s="1">
        <v>0.0</v>
      </c>
      <c r="H1334" s="1">
        <v>0.0</v>
      </c>
      <c r="I1334" s="1">
        <v>1.0</v>
      </c>
      <c r="J1334" s="1">
        <v>0.0</v>
      </c>
      <c r="K1334" s="1">
        <v>0.0</v>
      </c>
      <c r="L1334" s="1">
        <v>1.0</v>
      </c>
      <c r="M1334" s="1">
        <v>0.0</v>
      </c>
      <c r="N1334" s="1">
        <v>0.0</v>
      </c>
      <c r="O1334" s="1">
        <v>0.0</v>
      </c>
      <c r="P1334" s="1">
        <v>0.0</v>
      </c>
      <c r="Q1334" s="1">
        <v>0.0</v>
      </c>
      <c r="R1334" s="1">
        <v>0.0</v>
      </c>
      <c r="S1334" s="1">
        <v>0.0</v>
      </c>
      <c r="T1334" s="1">
        <v>0.0</v>
      </c>
      <c r="U1334" s="1">
        <v>0.0</v>
      </c>
    </row>
    <row r="1335" ht="12.75" customHeight="1">
      <c r="A1335" s="2" t="str">
        <f>HYPERLINK("https://drive.google.com/file/d/1kjPEugRUpilXm4y10g2myvhvL9DLEx7N/view", "ISLE_SESS0181_BLOCKF_08_sprt1")</f>
        <v>ISLE_SESS0181_BLOCKF_08_sprt1</v>
      </c>
      <c r="B1335" s="1" t="s">
        <v>147</v>
      </c>
      <c r="C1335" s="1">
        <v>0.0</v>
      </c>
      <c r="D1335" s="1">
        <v>0.0</v>
      </c>
      <c r="E1335" s="1">
        <v>0.0</v>
      </c>
      <c r="F1335" s="1">
        <v>0.0</v>
      </c>
      <c r="G1335" s="1">
        <v>0.0</v>
      </c>
      <c r="H1335" s="1">
        <v>0.0</v>
      </c>
      <c r="I1335" s="1">
        <v>0.0</v>
      </c>
      <c r="J1335" s="1">
        <v>0.0</v>
      </c>
      <c r="K1335" s="1">
        <v>0.0</v>
      </c>
      <c r="L1335" s="1">
        <v>0.0</v>
      </c>
      <c r="M1335" s="1">
        <v>0.0</v>
      </c>
      <c r="N1335" s="1">
        <v>0.0</v>
      </c>
      <c r="O1335" s="1">
        <v>1.0</v>
      </c>
      <c r="P1335" s="1">
        <v>0.0</v>
      </c>
      <c r="Q1335" s="1">
        <v>0.0</v>
      </c>
      <c r="R1335" s="1">
        <v>1.0</v>
      </c>
      <c r="S1335" s="1">
        <v>0.0</v>
      </c>
      <c r="T1335" s="1">
        <v>0.0</v>
      </c>
      <c r="U1335" s="1">
        <v>0.0</v>
      </c>
      <c r="V1335" s="1">
        <v>1.0</v>
      </c>
      <c r="W1335" s="1">
        <v>1.0</v>
      </c>
    </row>
    <row r="1336" ht="12.75" customHeight="1">
      <c r="A1336" s="2" t="str">
        <f>HYPERLINK("https://drive.google.com/file/d/17LQfXKYOt9zRjMGYXo7H87Pcg4ijVFJJ/view", "ISLE_SESS0181_BLOCKF_09_sprt1")</f>
        <v>ISLE_SESS0181_BLOCKF_09_sprt1</v>
      </c>
      <c r="B1336" s="1" t="s">
        <v>113</v>
      </c>
      <c r="C1336" s="1">
        <v>0.0</v>
      </c>
      <c r="D1336" s="1">
        <v>0.0</v>
      </c>
      <c r="E1336" s="1">
        <v>0.0</v>
      </c>
      <c r="F1336" s="1">
        <v>1.0</v>
      </c>
      <c r="G1336" s="1">
        <v>0.0</v>
      </c>
      <c r="H1336" s="1">
        <v>1.0</v>
      </c>
      <c r="I1336" s="1">
        <v>0.0</v>
      </c>
      <c r="J1336" s="1">
        <v>0.0</v>
      </c>
      <c r="K1336" s="1">
        <v>1.0</v>
      </c>
      <c r="L1336" s="1">
        <v>0.0</v>
      </c>
      <c r="M1336" s="1">
        <v>1.0</v>
      </c>
      <c r="N1336" s="1">
        <v>0.0</v>
      </c>
      <c r="O1336" s="1">
        <v>0.0</v>
      </c>
      <c r="P1336" s="1">
        <v>0.0</v>
      </c>
      <c r="Q1336" s="1">
        <v>0.0</v>
      </c>
      <c r="R1336" s="1">
        <v>1.0</v>
      </c>
    </row>
    <row r="1337" ht="12.75" customHeight="1">
      <c r="A1337" s="2" t="str">
        <f>HYPERLINK("https://drive.google.com/file/d/12xLLUe12nO0QvH4MtKpiNR2ER0UdR9Da/view", "ISLE_SESS0181_BLOCKG_03_sprt1")</f>
        <v>ISLE_SESS0181_BLOCKG_03_sprt1</v>
      </c>
      <c r="B1337" s="1" t="s">
        <v>116</v>
      </c>
      <c r="C1337" s="1">
        <v>0.0</v>
      </c>
      <c r="D1337" s="1">
        <v>1.0</v>
      </c>
      <c r="E1337" s="1">
        <v>0.0</v>
      </c>
      <c r="F1337" s="1">
        <v>0.0</v>
      </c>
      <c r="G1337" s="1">
        <v>0.0</v>
      </c>
      <c r="H1337" s="1">
        <v>1.0</v>
      </c>
      <c r="I1337" s="1">
        <v>0.0</v>
      </c>
      <c r="J1337" s="1">
        <v>0.0</v>
      </c>
      <c r="K1337" s="1">
        <v>0.0</v>
      </c>
      <c r="L1337" s="1">
        <v>0.0</v>
      </c>
    </row>
    <row r="1338" ht="12.75" customHeight="1">
      <c r="A1338" s="2" t="str">
        <f>HYPERLINK("https://drive.google.com/file/d/12kNhITgqvi2B5xcxHTqk49kHQ9W7k70y/view", "ISLE_SESS0181_BLOCKG_04_sprt1")</f>
        <v>ISLE_SESS0181_BLOCKG_04_sprt1</v>
      </c>
      <c r="B1338" s="1" t="s">
        <v>148</v>
      </c>
      <c r="C1338" s="1">
        <v>1.0</v>
      </c>
      <c r="D1338" s="1">
        <v>1.0</v>
      </c>
      <c r="E1338" s="1">
        <v>0.0</v>
      </c>
      <c r="F1338" s="1">
        <v>0.0</v>
      </c>
      <c r="G1338" s="1">
        <v>0.0</v>
      </c>
      <c r="H1338" s="1">
        <v>0.0</v>
      </c>
      <c r="I1338" s="1">
        <v>0.0</v>
      </c>
      <c r="J1338" s="1">
        <v>0.0</v>
      </c>
    </row>
    <row r="1339" ht="12.75" customHeight="1">
      <c r="A1339" s="2" t="str">
        <f>HYPERLINK("https://drive.google.com/file/d/1sjaTn-m9IZ0EmnJt91aDrxy9BHrbjmNV/view", "ISLE_SESS0181_BLOCKG_05_sprt1")</f>
        <v>ISLE_SESS0181_BLOCKG_05_sprt1</v>
      </c>
      <c r="B1339" s="1" t="s">
        <v>117</v>
      </c>
      <c r="C1339" s="1">
        <v>0.0</v>
      </c>
      <c r="D1339" s="1">
        <v>0.0</v>
      </c>
      <c r="E1339" s="1">
        <v>0.0</v>
      </c>
      <c r="F1339" s="1">
        <v>0.0</v>
      </c>
      <c r="G1339" s="1">
        <v>1.0</v>
      </c>
      <c r="H1339" s="1">
        <v>0.0</v>
      </c>
      <c r="I1339" s="1">
        <v>0.0</v>
      </c>
      <c r="J1339" s="1">
        <v>0.0</v>
      </c>
      <c r="K1339" s="1">
        <v>1.0</v>
      </c>
      <c r="L1339" s="1">
        <v>0.0</v>
      </c>
      <c r="M1339" s="1">
        <v>0.0</v>
      </c>
    </row>
    <row r="1340" ht="12.75" customHeight="1">
      <c r="A1340" s="2" t="str">
        <f>HYPERLINK("https://drive.google.com/file/d/1tvEi_aL4S1ia2EOtiPF-b03nL6u6_3fz/view", "ISLE_SESS0181_BLOCKG_06_sprt1")</f>
        <v>ISLE_SESS0181_BLOCKG_06_sprt1</v>
      </c>
      <c r="B1340" s="1" t="s">
        <v>184</v>
      </c>
      <c r="C1340" s="1">
        <v>1.0</v>
      </c>
      <c r="D1340" s="1">
        <v>1.0</v>
      </c>
      <c r="E1340" s="1">
        <v>0.0</v>
      </c>
      <c r="F1340" s="1">
        <v>0.0</v>
      </c>
      <c r="G1340" s="1">
        <v>0.0</v>
      </c>
      <c r="H1340" s="1">
        <v>0.0</v>
      </c>
      <c r="I1340" s="1">
        <v>0.0</v>
      </c>
    </row>
    <row r="1341" ht="12.75" customHeight="1">
      <c r="A1341" s="2" t="str">
        <f>HYPERLINK("https://drive.google.com/file/d/1g1E8fpAzSQEGyLkpXO1wJ5_CiXlz-f3j/view", "ISLE_SESS0181_BLOCKG_07_sprt1")</f>
        <v>ISLE_SESS0181_BLOCKG_07_sprt1</v>
      </c>
      <c r="B1341" s="1" t="s">
        <v>118</v>
      </c>
      <c r="C1341" s="1">
        <v>0.0</v>
      </c>
      <c r="D1341" s="1">
        <v>0.0</v>
      </c>
      <c r="E1341" s="1">
        <v>0.0</v>
      </c>
      <c r="F1341" s="1">
        <v>0.0</v>
      </c>
      <c r="G1341" s="1">
        <v>0.0</v>
      </c>
      <c r="H1341" s="1">
        <v>0.0</v>
      </c>
      <c r="I1341" s="1">
        <v>1.0</v>
      </c>
      <c r="J1341" s="1">
        <v>0.0</v>
      </c>
      <c r="K1341" s="1">
        <v>0.0</v>
      </c>
      <c r="L1341" s="1">
        <v>0.0</v>
      </c>
      <c r="M1341" s="1">
        <v>0.0</v>
      </c>
      <c r="N1341" s="1">
        <v>0.0</v>
      </c>
    </row>
    <row r="1342" ht="12.75" customHeight="1">
      <c r="A1342" s="2" t="str">
        <f>HYPERLINK("https://drive.google.com/file/d/132hZbZvyp-r7cTX9w_6zEsRC0lBJVR24/view", "ISLE_SESS0181_BLOCKG_08_sprt1")</f>
        <v>ISLE_SESS0181_BLOCKG_08_sprt1</v>
      </c>
      <c r="B1342" s="1" t="s">
        <v>119</v>
      </c>
      <c r="C1342" s="1">
        <v>0.0</v>
      </c>
      <c r="D1342" s="1">
        <v>0.0</v>
      </c>
      <c r="E1342" s="1">
        <v>0.0</v>
      </c>
      <c r="F1342" s="1">
        <v>1.0</v>
      </c>
      <c r="G1342" s="1">
        <v>0.0</v>
      </c>
      <c r="H1342" s="1">
        <v>0.0</v>
      </c>
      <c r="I1342" s="1">
        <v>0.0</v>
      </c>
      <c r="J1342" s="1">
        <v>1.0</v>
      </c>
      <c r="K1342" s="1">
        <v>1.0</v>
      </c>
      <c r="L1342" s="1">
        <v>0.0</v>
      </c>
      <c r="M1342" s="1">
        <v>0.0</v>
      </c>
      <c r="N1342" s="1">
        <v>0.0</v>
      </c>
    </row>
    <row r="1343" ht="12.75" customHeight="1">
      <c r="A1343" s="2" t="str">
        <f>HYPERLINK("https://drive.google.com/file/d/1DnHcH5Om7xZXn7AKdpHmRCzaMqxld66H/view", "ISLE_SESS0181_BLOCKG_09_sprt1")</f>
        <v>ISLE_SESS0181_BLOCKG_09_sprt1</v>
      </c>
      <c r="B1343" s="1" t="s">
        <v>120</v>
      </c>
      <c r="C1343" s="1">
        <v>1.0</v>
      </c>
      <c r="D1343" s="1">
        <v>1.0</v>
      </c>
      <c r="E1343" s="1">
        <v>0.0</v>
      </c>
      <c r="F1343" s="1">
        <v>0.0</v>
      </c>
      <c r="G1343" s="1">
        <v>0.0</v>
      </c>
      <c r="H1343" s="1">
        <v>0.0</v>
      </c>
      <c r="I1343" s="1">
        <v>0.0</v>
      </c>
      <c r="J1343" s="1">
        <v>0.0</v>
      </c>
      <c r="K1343" s="1">
        <v>0.0</v>
      </c>
      <c r="L1343" s="1">
        <v>0.0</v>
      </c>
      <c r="M1343" s="1">
        <v>0.0</v>
      </c>
      <c r="N1343" s="1">
        <v>0.0</v>
      </c>
      <c r="O1343" s="1">
        <v>0.0</v>
      </c>
    </row>
    <row r="1344" ht="12.75" customHeight="1">
      <c r="A1344" s="2" t="str">
        <f>HYPERLINK("https://drive.google.com/file/d/1rR-jsW8kWNVSlwbvysmYayGSlkY7dEzi/view", "ISLE_SESS0181_BLOCKG_11_sprt1")</f>
        <v>ISLE_SESS0181_BLOCKG_11_sprt1</v>
      </c>
      <c r="B1344" s="1" t="s">
        <v>188</v>
      </c>
      <c r="C1344" s="1">
        <v>0.0</v>
      </c>
      <c r="D1344" s="1">
        <v>1.0</v>
      </c>
      <c r="E1344" s="1">
        <v>0.0</v>
      </c>
      <c r="F1344" s="1">
        <v>0.0</v>
      </c>
      <c r="G1344" s="1">
        <v>0.0</v>
      </c>
      <c r="H1344" s="1">
        <v>1.0</v>
      </c>
      <c r="I1344" s="1">
        <v>0.0</v>
      </c>
      <c r="J1344" s="1">
        <v>0.0</v>
      </c>
      <c r="K1344" s="1">
        <v>1.0</v>
      </c>
      <c r="L1344" s="1">
        <v>0.0</v>
      </c>
    </row>
    <row r="1345" ht="12.75" customHeight="1">
      <c r="A1345" s="2" t="str">
        <f>HYPERLINK("https://drive.google.com/file/d/1l4XR74vZJBf7u4yhNDKXHXnN8BUBj71p/view", "ISLE_SESS0182_BLOCKD01_01_sprt1")</f>
        <v>ISLE_SESS0182_BLOCKD01_01_sprt1</v>
      </c>
      <c r="B1345" s="1" t="s">
        <v>2</v>
      </c>
      <c r="C1345" s="1">
        <v>0.0</v>
      </c>
      <c r="D1345" s="1">
        <v>0.0</v>
      </c>
      <c r="E1345" s="1">
        <v>1.0</v>
      </c>
      <c r="F1345" s="1">
        <v>0.0</v>
      </c>
      <c r="G1345" s="1">
        <v>1.0</v>
      </c>
    </row>
    <row r="1346" ht="12.75" customHeight="1">
      <c r="A1346" s="2" t="str">
        <f>HYPERLINK("https://drive.google.com/file/d/1rg_OXWLjcJtO2WGNh3O0ExaWzW-SBqQK/view", "ISLE_SESS0182_BLOCKD01_02_sprt1")</f>
        <v>ISLE_SESS0182_BLOCKD01_02_sprt1</v>
      </c>
      <c r="B1346" s="1" t="s">
        <v>3</v>
      </c>
      <c r="C1346" s="1">
        <v>0.0</v>
      </c>
      <c r="D1346" s="1">
        <v>0.0</v>
      </c>
      <c r="E1346" s="1">
        <v>1.0</v>
      </c>
      <c r="F1346" s="1">
        <v>0.0</v>
      </c>
      <c r="G1346" s="1">
        <v>1.0</v>
      </c>
    </row>
    <row r="1347" ht="12.75" customHeight="1">
      <c r="A1347" s="2" t="str">
        <f>HYPERLINK("https://drive.google.com/file/d/1-PVsR34--rwOXHYAdTKjX4rIfOBSKaHl/view", "ISLE_SESS0182_BLOCKD01_03_sprt1")</f>
        <v>ISLE_SESS0182_BLOCKD01_03_sprt1</v>
      </c>
      <c r="B1347" s="1" t="s">
        <v>4</v>
      </c>
      <c r="C1347" s="1">
        <v>0.0</v>
      </c>
      <c r="D1347" s="1">
        <v>0.0</v>
      </c>
      <c r="E1347" s="1">
        <v>1.0</v>
      </c>
      <c r="F1347" s="1">
        <v>0.0</v>
      </c>
      <c r="G1347" s="1">
        <v>0.0</v>
      </c>
    </row>
    <row r="1348" ht="12.75" customHeight="1">
      <c r="A1348" s="2" t="str">
        <f>HYPERLINK("https://drive.google.com/file/d/1B4HcSphlWtf64NCy2h1PmnnS5W5Rbp8w/view", "ISLE_SESS0182_BLOCKD01_04_sprt1")</f>
        <v>ISLE_SESS0182_BLOCKD01_04_sprt1</v>
      </c>
      <c r="B1348" s="1" t="s">
        <v>5</v>
      </c>
      <c r="C1348" s="1">
        <v>0.0</v>
      </c>
      <c r="D1348" s="1">
        <v>0.0</v>
      </c>
      <c r="E1348" s="1">
        <v>1.0</v>
      </c>
      <c r="F1348" s="1">
        <v>0.0</v>
      </c>
      <c r="G1348" s="1">
        <v>0.0</v>
      </c>
    </row>
    <row r="1349" ht="12.75" customHeight="1">
      <c r="A1349" s="2" t="str">
        <f>HYPERLINK("https://drive.google.com/file/d/1yupO3PzxyF7I8skteFDnYRJqGSeNNrKq/view", "ISLE_SESS0182_BLOCKD01_06_sprt1")</f>
        <v>ISLE_SESS0182_BLOCKD01_06_sprt1</v>
      </c>
      <c r="B1349" s="1" t="s">
        <v>7</v>
      </c>
      <c r="C1349" s="1">
        <v>0.0</v>
      </c>
      <c r="D1349" s="1">
        <v>0.0</v>
      </c>
      <c r="E1349" s="1">
        <v>1.0</v>
      </c>
      <c r="F1349" s="1">
        <v>0.0</v>
      </c>
      <c r="G1349" s="1">
        <v>1.0</v>
      </c>
    </row>
    <row r="1350" ht="12.75" customHeight="1">
      <c r="A1350" s="2" t="str">
        <f>HYPERLINK("https://drive.google.com/file/d/1EG4P5skgjRTVsTFCANUprh9WgQkgMXnJ/view", "ISLE_SESS0182_BLOCKD01_07_sprt1")</f>
        <v>ISLE_SESS0182_BLOCKD01_07_sprt1</v>
      </c>
      <c r="B1350" s="1" t="s">
        <v>8</v>
      </c>
      <c r="C1350" s="1">
        <v>0.0</v>
      </c>
      <c r="D1350" s="1">
        <v>0.0</v>
      </c>
      <c r="E1350" s="1">
        <v>1.0</v>
      </c>
      <c r="F1350" s="1">
        <v>0.0</v>
      </c>
      <c r="G1350" s="1">
        <v>1.0</v>
      </c>
    </row>
    <row r="1351" ht="12.75" customHeight="1">
      <c r="A1351" s="2" t="str">
        <f>HYPERLINK("https://drive.google.com/file/d/1CMj-CtgwdFadbPxhJHLxd9uM9J5PUMUL/view", "ISLE_SESS0182_BLOCKD01_08_sprt1")</f>
        <v>ISLE_SESS0182_BLOCKD01_08_sprt1</v>
      </c>
      <c r="B1351" s="1" t="s">
        <v>9</v>
      </c>
      <c r="C1351" s="1">
        <v>0.0</v>
      </c>
      <c r="D1351" s="1">
        <v>0.0</v>
      </c>
      <c r="E1351" s="1">
        <v>1.0</v>
      </c>
      <c r="F1351" s="1">
        <v>0.0</v>
      </c>
      <c r="G1351" s="1">
        <v>0.0</v>
      </c>
    </row>
    <row r="1352" ht="12.75" customHeight="1">
      <c r="A1352" s="2" t="str">
        <f>HYPERLINK("https://drive.google.com/file/d/1Ol_REkhhk9Uf600KnzmTolwQiAGQmPlF/view", "ISLE_SESS0182_BLOCKD01_09_sprt1")</f>
        <v>ISLE_SESS0182_BLOCKD01_09_sprt1</v>
      </c>
      <c r="B1352" s="1" t="s">
        <v>10</v>
      </c>
      <c r="C1352" s="1">
        <v>0.0</v>
      </c>
      <c r="D1352" s="1">
        <v>0.0</v>
      </c>
      <c r="E1352" s="1">
        <v>1.0</v>
      </c>
      <c r="F1352" s="1">
        <v>0.0</v>
      </c>
      <c r="G1352" s="1">
        <v>0.0</v>
      </c>
    </row>
    <row r="1353" ht="12.75" customHeight="1">
      <c r="A1353" s="2" t="str">
        <f>HYPERLINK("https://drive.google.com/file/d/1AHCGLCMbZvZhxK5yqHzhfzLkdKq2iTR0/view", "ISLE_SESS0182_BLOCKD01_10_sprt1")</f>
        <v>ISLE_SESS0182_BLOCKD01_10_sprt1</v>
      </c>
      <c r="B1353" s="1" t="s">
        <v>11</v>
      </c>
      <c r="C1353" s="1">
        <v>0.0</v>
      </c>
      <c r="D1353" s="1">
        <v>0.0</v>
      </c>
      <c r="E1353" s="1">
        <v>1.0</v>
      </c>
      <c r="F1353" s="1">
        <v>0.0</v>
      </c>
      <c r="G1353" s="1">
        <v>0.0</v>
      </c>
    </row>
    <row r="1354" ht="12.75" customHeight="1">
      <c r="A1354" s="2" t="str">
        <f>HYPERLINK("https://drive.google.com/file/d/1hyMhk6_IxWI19zT7cYshbHBeaU_h0a5C/view", "ISLE_SESS0182_BLOCKD01_11_sprt1")</f>
        <v>ISLE_SESS0182_BLOCKD01_11_sprt1</v>
      </c>
      <c r="B1354" s="1" t="s">
        <v>12</v>
      </c>
      <c r="C1354" s="1">
        <v>0.0</v>
      </c>
      <c r="D1354" s="1">
        <v>0.0</v>
      </c>
      <c r="E1354" s="1">
        <v>1.0</v>
      </c>
      <c r="F1354" s="1">
        <v>0.0</v>
      </c>
      <c r="G1354" s="1">
        <v>0.0</v>
      </c>
    </row>
    <row r="1355" ht="12.75" customHeight="1">
      <c r="A1355" s="2" t="str">
        <f>HYPERLINK("https://drive.google.com/file/d/1JN6J-2eXW23v29x8jdSDJoKhqyld3jD3/view", "ISLE_SESS0182_BLOCKD01_12_sprt1")</f>
        <v>ISLE_SESS0182_BLOCKD01_12_sprt1</v>
      </c>
      <c r="B1355" s="1" t="s">
        <v>13</v>
      </c>
      <c r="C1355" s="1">
        <v>0.0</v>
      </c>
      <c r="D1355" s="1">
        <v>0.0</v>
      </c>
      <c r="E1355" s="1">
        <v>1.0</v>
      </c>
      <c r="F1355" s="1">
        <v>0.0</v>
      </c>
      <c r="G1355" s="1">
        <v>0.0</v>
      </c>
    </row>
    <row r="1356" ht="12.75" customHeight="1">
      <c r="A1356" s="2" t="str">
        <f>HYPERLINK("https://drive.google.com/file/d/11LR2-CSK8fipwOTRZmhXnN2xBKMu-qGj/view", "ISLE_SESS0182_BLOCKD01_13_sprt1")</f>
        <v>ISLE_SESS0182_BLOCKD01_13_sprt1</v>
      </c>
      <c r="B1356" s="1" t="s">
        <v>14</v>
      </c>
      <c r="C1356" s="1">
        <v>0.0</v>
      </c>
      <c r="D1356" s="1">
        <v>0.0</v>
      </c>
      <c r="E1356" s="1">
        <v>1.0</v>
      </c>
      <c r="F1356" s="1">
        <v>0.0</v>
      </c>
      <c r="G1356" s="1">
        <v>0.0</v>
      </c>
    </row>
    <row r="1357" ht="12.75" customHeight="1">
      <c r="A1357" s="2" t="str">
        <f>HYPERLINK("https://drive.google.com/file/d/1PkpFwaqgSeBzalyMRCP97EBBnyV7OZn9/view", "ISLE_SESS0182_BLOCKD01_14_sprt1")</f>
        <v>ISLE_SESS0182_BLOCKD01_14_sprt1</v>
      </c>
      <c r="B1357" s="1" t="s">
        <v>122</v>
      </c>
      <c r="C1357" s="1">
        <v>0.0</v>
      </c>
      <c r="D1357" s="1">
        <v>0.0</v>
      </c>
      <c r="E1357" s="1">
        <v>1.0</v>
      </c>
      <c r="F1357" s="1">
        <v>0.0</v>
      </c>
      <c r="G1357" s="1">
        <v>0.0</v>
      </c>
    </row>
    <row r="1358" ht="12.75" customHeight="1">
      <c r="A1358" s="2" t="str">
        <f>HYPERLINK("https://drive.google.com/file/d/1-aMP0YK0UMNT4V3hqmvC51ARFjWGp400/view", "ISLE_SESS0182_BLOCKD01_15_sprt1")</f>
        <v>ISLE_SESS0182_BLOCKD01_15_sprt1</v>
      </c>
      <c r="B1358" s="1" t="s">
        <v>15</v>
      </c>
      <c r="C1358" s="1">
        <v>0.0</v>
      </c>
      <c r="D1358" s="1">
        <v>0.0</v>
      </c>
      <c r="E1358" s="1">
        <v>1.0</v>
      </c>
      <c r="F1358" s="1">
        <v>0.0</v>
      </c>
      <c r="G1358" s="1">
        <v>0.0</v>
      </c>
    </row>
    <row r="1359" ht="12.75" customHeight="1">
      <c r="A1359" s="2" t="str">
        <f>HYPERLINK("https://drive.google.com/file/d/1J1UIvRtPBu04iib8n5BfnZFpvHgh8WoO/view", "ISLE_SESS0182_BLOCKD01_16_sprt1")</f>
        <v>ISLE_SESS0182_BLOCKD01_16_sprt1</v>
      </c>
      <c r="B1359" s="1" t="s">
        <v>16</v>
      </c>
      <c r="C1359" s="1">
        <v>0.0</v>
      </c>
      <c r="D1359" s="1">
        <v>0.0</v>
      </c>
      <c r="E1359" s="1">
        <v>1.0</v>
      </c>
      <c r="F1359" s="1">
        <v>0.0</v>
      </c>
      <c r="G1359" s="1">
        <v>1.0</v>
      </c>
    </row>
    <row r="1360" ht="12.75" customHeight="1">
      <c r="A1360" s="2" t="str">
        <f>HYPERLINK("https://drive.google.com/file/d/1zfyA6MTRbi-0Xzgq96JcpGNGf2MJQ5Pk/view", "ISLE_SESS0182_BLOCKD01_17_sprt1")</f>
        <v>ISLE_SESS0182_BLOCKD01_17_sprt1</v>
      </c>
      <c r="B1360" s="1" t="s">
        <v>17</v>
      </c>
      <c r="C1360" s="1">
        <v>0.0</v>
      </c>
      <c r="D1360" s="1">
        <v>0.0</v>
      </c>
      <c r="E1360" s="1">
        <v>1.0</v>
      </c>
      <c r="F1360" s="1">
        <v>0.0</v>
      </c>
      <c r="G1360" s="1">
        <v>1.0</v>
      </c>
    </row>
    <row r="1361" ht="12.75" customHeight="1">
      <c r="A1361" s="2" t="str">
        <f>HYPERLINK("https://drive.google.com/file/d/1hgBU-mFXLD9RCjljUez2V9ekBkSLwPmp/view", "ISLE_SESS0182_BLOCKD01_18_sprt1")</f>
        <v>ISLE_SESS0182_BLOCKD01_18_sprt1</v>
      </c>
      <c r="B1361" s="1" t="s">
        <v>149</v>
      </c>
      <c r="C1361" s="1">
        <v>0.0</v>
      </c>
      <c r="D1361" s="1">
        <v>0.0</v>
      </c>
      <c r="E1361" s="1">
        <v>1.0</v>
      </c>
      <c r="F1361" s="1">
        <v>0.0</v>
      </c>
      <c r="G1361" s="1">
        <v>0.0</v>
      </c>
    </row>
    <row r="1362" ht="12.75" customHeight="1">
      <c r="A1362" s="2" t="str">
        <f>HYPERLINK("https://drive.google.com/file/d/1RwIcFpQa_TUjys-sBlukrLtKNsMYv9hj/view", "ISLE_SESS0182_BLOCKD01_19_sprt1")</f>
        <v>ISLE_SESS0182_BLOCKD01_19_sprt1</v>
      </c>
      <c r="B1362" s="1" t="s">
        <v>123</v>
      </c>
      <c r="C1362" s="1">
        <v>0.0</v>
      </c>
      <c r="D1362" s="1">
        <v>0.0</v>
      </c>
      <c r="E1362" s="1">
        <v>1.0</v>
      </c>
      <c r="F1362" s="1">
        <v>0.0</v>
      </c>
      <c r="G1362" s="1">
        <v>1.0</v>
      </c>
    </row>
    <row r="1363" ht="12.75" customHeight="1">
      <c r="A1363" s="2" t="str">
        <f>HYPERLINK("https://drive.google.com/file/d/1NspM22oHIm8TZ7mF0wE7TbXxucoqla2S/view", "ISLE_SESS0182_BLOCKD01_20_sprt1")</f>
        <v>ISLE_SESS0182_BLOCKD01_20_sprt1</v>
      </c>
      <c r="B1363" s="1" t="s">
        <v>18</v>
      </c>
      <c r="C1363" s="1">
        <v>0.0</v>
      </c>
      <c r="D1363" s="1">
        <v>0.0</v>
      </c>
      <c r="E1363" s="1">
        <v>1.0</v>
      </c>
      <c r="F1363" s="1">
        <v>0.0</v>
      </c>
      <c r="G1363" s="1">
        <v>0.0</v>
      </c>
    </row>
    <row r="1364" ht="12.75" customHeight="1">
      <c r="A1364" s="2" t="str">
        <f>HYPERLINK("https://drive.google.com/file/d/1DbW-wc5HXfZO4ij-UCRX9lgM2BG7qAxl/view", "ISLE_SESS0182_BLOCKD01_21_sprt1")</f>
        <v>ISLE_SESS0182_BLOCKD01_21_sprt1</v>
      </c>
      <c r="B1364" s="1" t="s">
        <v>19</v>
      </c>
      <c r="C1364" s="1">
        <v>0.0</v>
      </c>
      <c r="D1364" s="1">
        <v>0.0</v>
      </c>
      <c r="E1364" s="1">
        <v>1.0</v>
      </c>
      <c r="F1364" s="1">
        <v>0.0</v>
      </c>
      <c r="G1364" s="1">
        <v>0.0</v>
      </c>
    </row>
    <row r="1365" ht="12.75" customHeight="1">
      <c r="A1365" s="2" t="str">
        <f>HYPERLINK("https://drive.google.com/file/d/1KZYAmlSmDZBm37MIk4JV8vnR-Ms6KR10/view", "ISLE_SESS0182_BLOCKD01_22_sprt1")</f>
        <v>ISLE_SESS0182_BLOCKD01_22_sprt1</v>
      </c>
      <c r="B1365" s="1" t="s">
        <v>150</v>
      </c>
      <c r="C1365" s="1">
        <v>0.0</v>
      </c>
      <c r="D1365" s="1">
        <v>0.0</v>
      </c>
      <c r="E1365" s="1">
        <v>1.0</v>
      </c>
      <c r="F1365" s="1">
        <v>0.0</v>
      </c>
      <c r="G1365" s="1">
        <v>0.0</v>
      </c>
    </row>
    <row r="1366" ht="12.75" customHeight="1">
      <c r="A1366" s="2" t="str">
        <f>HYPERLINK("https://drive.google.com/file/d/1BoPCOrDYm2UUMOmAoy_0IvfwWu7xU_xn/view", "ISLE_SESS0182_BLOCKD01_23_sprt1")</f>
        <v>ISLE_SESS0182_BLOCKD01_23_sprt1</v>
      </c>
      <c r="B1366" s="1" t="s">
        <v>20</v>
      </c>
      <c r="C1366" s="1">
        <v>0.0</v>
      </c>
      <c r="D1366" s="1">
        <v>0.0</v>
      </c>
      <c r="E1366" s="1">
        <v>1.0</v>
      </c>
      <c r="F1366" s="1">
        <v>0.0</v>
      </c>
      <c r="G1366" s="1">
        <v>1.0</v>
      </c>
    </row>
    <row r="1367" ht="12.75" customHeight="1">
      <c r="A1367" s="2" t="str">
        <f>HYPERLINK("https://drive.google.com/file/d/1atsl_6wWn_-5f0ihZ1S3odhzj9fYO8P5/view", "ISLE_SESS0182_BLOCKD01_24_sprt1")</f>
        <v>ISLE_SESS0182_BLOCKD01_24_sprt1</v>
      </c>
      <c r="B1367" s="1" t="s">
        <v>21</v>
      </c>
      <c r="C1367" s="1">
        <v>0.0</v>
      </c>
      <c r="D1367" s="1">
        <v>0.0</v>
      </c>
      <c r="E1367" s="1">
        <v>1.0</v>
      </c>
      <c r="F1367" s="1">
        <v>0.0</v>
      </c>
      <c r="G1367" s="1">
        <v>0.0</v>
      </c>
    </row>
    <row r="1368" ht="12.75" customHeight="1">
      <c r="A1368" s="2" t="str">
        <f>HYPERLINK("https://drive.google.com/file/d/1Lt3lbmGw-2Rxx4Th2c_qVHM8cwXh8nFL/view", "ISLE_SESS0182_BLOCKD01_25_sprt1")</f>
        <v>ISLE_SESS0182_BLOCKD01_25_sprt1</v>
      </c>
      <c r="B1368" s="1" t="s">
        <v>22</v>
      </c>
      <c r="C1368" s="1">
        <v>0.0</v>
      </c>
      <c r="D1368" s="1">
        <v>0.0</v>
      </c>
      <c r="E1368" s="1">
        <v>1.0</v>
      </c>
      <c r="F1368" s="1">
        <v>0.0</v>
      </c>
      <c r="G1368" s="1">
        <v>1.0</v>
      </c>
    </row>
    <row r="1369" ht="12.75" customHeight="1">
      <c r="A1369" s="2" t="str">
        <f>HYPERLINK("https://drive.google.com/file/d/1LVpOvvJuxiPlIJ4tuXNWlcyK3Nf4rQIG/view", "ISLE_SESS0182_BLOCKD01_26_sprt1")</f>
        <v>ISLE_SESS0182_BLOCKD01_26_sprt1</v>
      </c>
      <c r="B1369" s="1" t="s">
        <v>23</v>
      </c>
      <c r="C1369" s="1">
        <v>0.0</v>
      </c>
      <c r="D1369" s="1">
        <v>0.0</v>
      </c>
      <c r="E1369" s="1">
        <v>1.0</v>
      </c>
      <c r="F1369" s="1">
        <v>0.0</v>
      </c>
      <c r="G1369" s="1">
        <v>1.0</v>
      </c>
    </row>
    <row r="1370" ht="12.75" customHeight="1">
      <c r="A1370" s="2" t="str">
        <f>HYPERLINK("https://drive.google.com/file/d/1UH4fymIoXDOOnguzsOQc6GIfOBDOQESi/view", "ISLE_SESS0182_BLOCKD01_28_sprt1")</f>
        <v>ISLE_SESS0182_BLOCKD01_28_sprt1</v>
      </c>
      <c r="B1370" s="1" t="s">
        <v>124</v>
      </c>
      <c r="C1370" s="1">
        <v>0.0</v>
      </c>
      <c r="D1370" s="1">
        <v>0.0</v>
      </c>
      <c r="E1370" s="1">
        <v>1.0</v>
      </c>
      <c r="F1370" s="1">
        <v>0.0</v>
      </c>
      <c r="G1370" s="1">
        <v>0.0</v>
      </c>
    </row>
    <row r="1371" ht="12.75" customHeight="1">
      <c r="A1371" s="2" t="str">
        <f>HYPERLINK("https://drive.google.com/file/d/1Cg-YCTIvcLmMY1SS_mkxs3kjFWYpdC-n/view", "ISLE_SESS0182_BLOCKD01_29_sprt1")</f>
        <v>ISLE_SESS0182_BLOCKD01_29_sprt1</v>
      </c>
      <c r="B1371" s="1" t="s">
        <v>25</v>
      </c>
      <c r="C1371" s="1">
        <v>0.0</v>
      </c>
      <c r="D1371" s="1">
        <v>0.0</v>
      </c>
      <c r="E1371" s="1">
        <v>1.0</v>
      </c>
      <c r="F1371" s="1">
        <v>0.0</v>
      </c>
      <c r="G1371" s="1">
        <v>0.0</v>
      </c>
    </row>
    <row r="1372" ht="12.75" customHeight="1">
      <c r="A1372" s="2" t="str">
        <f>HYPERLINK("https://drive.google.com/file/d/19W2c_pSmVrY77x6_k_WLmW9fck3zV5bG/view", "ISLE_SESS0182_BLOCKD01_30_sprt1")</f>
        <v>ISLE_SESS0182_BLOCKD01_30_sprt1</v>
      </c>
      <c r="B1372" s="1" t="s">
        <v>26</v>
      </c>
      <c r="C1372" s="1">
        <v>0.0</v>
      </c>
      <c r="D1372" s="1">
        <v>0.0</v>
      </c>
      <c r="E1372" s="1">
        <v>1.0</v>
      </c>
      <c r="F1372" s="1">
        <v>0.0</v>
      </c>
      <c r="G1372" s="1">
        <v>0.0</v>
      </c>
    </row>
    <row r="1373" ht="12.75" customHeight="1">
      <c r="A1373" s="2" t="str">
        <f>HYPERLINK("https://drive.google.com/file/d/1D43M4AtO7KRA-rj3nQDxO_f-U26o2IIZ/view", "ISLE_SESS0182_BLOCKD01_31_sprt1")</f>
        <v>ISLE_SESS0182_BLOCKD01_31_sprt1</v>
      </c>
      <c r="B1373" s="1" t="s">
        <v>27</v>
      </c>
      <c r="C1373" s="1">
        <v>0.0</v>
      </c>
      <c r="D1373" s="1">
        <v>0.0</v>
      </c>
      <c r="E1373" s="1">
        <v>0.0</v>
      </c>
      <c r="F1373" s="1">
        <v>1.0</v>
      </c>
      <c r="G1373" s="1">
        <v>0.0</v>
      </c>
      <c r="H1373" s="1">
        <v>0.0</v>
      </c>
      <c r="I1373" s="1">
        <v>0.0</v>
      </c>
      <c r="J1373" s="1">
        <v>1.0</v>
      </c>
    </row>
    <row r="1374" ht="12.75" customHeight="1">
      <c r="A1374" s="2" t="str">
        <f>HYPERLINK("https://drive.google.com/file/d/1SEhfX4zcnRZYQ_c_k1_fRwk9zwmLI1mU/view", "ISLE_SESS0182_BLOCKD01_33_sprt1")</f>
        <v>ISLE_SESS0182_BLOCKD01_33_sprt1</v>
      </c>
      <c r="B1374" s="1" t="s">
        <v>28</v>
      </c>
      <c r="C1374" s="1">
        <v>0.0</v>
      </c>
      <c r="D1374" s="1">
        <v>1.0</v>
      </c>
      <c r="E1374" s="1">
        <v>0.0</v>
      </c>
      <c r="F1374" s="1">
        <v>1.0</v>
      </c>
    </row>
    <row r="1375" ht="12.75" customHeight="1">
      <c r="A1375" s="2" t="str">
        <f>HYPERLINK("https://drive.google.com/file/d/1Fpa5gCtnGdKed2exVFuFq8zwTgccFcOs/view", "ISLE_SESS0182_BLOCKD01_34_sprt1")</f>
        <v>ISLE_SESS0182_BLOCKD01_34_sprt1</v>
      </c>
      <c r="B1375" s="1" t="s">
        <v>29</v>
      </c>
      <c r="C1375" s="1">
        <v>0.0</v>
      </c>
      <c r="D1375" s="1">
        <v>1.0</v>
      </c>
      <c r="E1375" s="1">
        <v>0.0</v>
      </c>
      <c r="F1375" s="1">
        <v>1.0</v>
      </c>
    </row>
    <row r="1376" ht="12.75" customHeight="1">
      <c r="A1376" s="2" t="str">
        <f>HYPERLINK("https://drive.google.com/file/d/1G-nYywH9syFrOkfRQ8EZhuCNkS2rKtvY/view", "ISLE_SESS0182_BLOCKD01_35_sprt1")</f>
        <v>ISLE_SESS0182_BLOCKD01_35_sprt1</v>
      </c>
      <c r="B1376" s="1" t="s">
        <v>30</v>
      </c>
      <c r="C1376" s="1">
        <v>0.0</v>
      </c>
      <c r="D1376" s="1">
        <v>1.0</v>
      </c>
      <c r="E1376" s="1">
        <v>0.0</v>
      </c>
      <c r="F1376" s="1">
        <v>1.0</v>
      </c>
    </row>
    <row r="1377" ht="12.75" customHeight="1">
      <c r="A1377" s="2" t="str">
        <f>HYPERLINK("https://drive.google.com/file/d/13auSFmyBT1l2DnuVlPsblG1oBHUjvSOq/view", "ISLE_SESS0182_BLOCKD01_37_sprt1")</f>
        <v>ISLE_SESS0182_BLOCKD01_37_sprt1</v>
      </c>
      <c r="B1377" s="1" t="s">
        <v>31</v>
      </c>
      <c r="C1377" s="1">
        <v>0.0</v>
      </c>
      <c r="D1377" s="1">
        <v>0.0</v>
      </c>
      <c r="E1377" s="1">
        <v>1.0</v>
      </c>
    </row>
    <row r="1378" ht="12.75" customHeight="1">
      <c r="A1378" s="2" t="str">
        <f>HYPERLINK("https://drive.google.com/file/d/1NJuVwW158E2wvTTHYgbrWcPm9-6v_s3q/view", "ISLE_SESS0182_BLOCKD01_38_sprt1")</f>
        <v>ISLE_SESS0182_BLOCKD01_38_sprt1</v>
      </c>
      <c r="B1378" s="1" t="s">
        <v>32</v>
      </c>
      <c r="C1378" s="1">
        <v>1.0</v>
      </c>
      <c r="D1378" s="1">
        <v>0.0</v>
      </c>
    </row>
    <row r="1379" ht="12.75" customHeight="1">
      <c r="A1379" s="2" t="str">
        <f>HYPERLINK("https://drive.google.com/file/d/14QkD8DZiukjHIT_cSvB_d88nSrrzHsBL/view", "ISLE_SESS0182_BLOCKD01_39_sprt1")</f>
        <v>ISLE_SESS0182_BLOCKD01_39_sprt1</v>
      </c>
      <c r="B1379" s="1" t="s">
        <v>200</v>
      </c>
      <c r="C1379" s="1">
        <v>0.0</v>
      </c>
      <c r="D1379" s="1">
        <v>0.0</v>
      </c>
      <c r="E1379" s="1">
        <v>1.0</v>
      </c>
    </row>
    <row r="1380" ht="12.75" customHeight="1">
      <c r="A1380" s="2" t="str">
        <f>HYPERLINK("https://drive.google.com/file/d/1Irn_SI9yoHBS6WR1y-dg_Zjdr3508gDB/view", "ISLE_SESS0182_BLOCKD01_40_sprt1")</f>
        <v>ISLE_SESS0182_BLOCKD01_40_sprt1</v>
      </c>
      <c r="B1380" s="1" t="s">
        <v>33</v>
      </c>
      <c r="C1380" s="1">
        <v>0.0</v>
      </c>
      <c r="D1380" s="1">
        <v>0.0</v>
      </c>
      <c r="E1380" s="1">
        <v>1.0</v>
      </c>
    </row>
    <row r="1381" ht="12.75" customHeight="1">
      <c r="A1381" s="2" t="str">
        <f>HYPERLINK("https://drive.google.com/file/d/1b-7swnKsBHPVHvaGDcSYp9YR01wdoyfR/view", "ISLE_SESS0182_BLOCKD01_41_sprt1")</f>
        <v>ISLE_SESS0182_BLOCKD01_41_sprt1</v>
      </c>
      <c r="B1381" s="1" t="s">
        <v>34</v>
      </c>
      <c r="C1381" s="1">
        <v>0.0</v>
      </c>
      <c r="D1381" s="1">
        <v>0.0</v>
      </c>
      <c r="E1381" s="1">
        <v>1.0</v>
      </c>
      <c r="F1381" s="1">
        <v>0.0</v>
      </c>
      <c r="G1381" s="1">
        <v>0.0</v>
      </c>
      <c r="H1381" s="1">
        <v>1.0</v>
      </c>
    </row>
    <row r="1382" ht="12.75" customHeight="1">
      <c r="A1382" s="2" t="str">
        <f>HYPERLINK("https://drive.google.com/file/d/1H34hRUXn-Zy8PW5YyHAyDCRCYY02z5xC/view", "ISLE_SESS0182_BLOCKD01_42_sprt1")</f>
        <v>ISLE_SESS0182_BLOCKD01_42_sprt1</v>
      </c>
      <c r="B1382" s="1" t="s">
        <v>189</v>
      </c>
      <c r="C1382" s="1">
        <v>0.0</v>
      </c>
      <c r="D1382" s="1">
        <v>0.0</v>
      </c>
      <c r="E1382" s="1">
        <v>1.0</v>
      </c>
      <c r="F1382" s="1">
        <v>0.0</v>
      </c>
      <c r="G1382" s="1">
        <v>0.0</v>
      </c>
      <c r="H1382" s="1">
        <v>1.0</v>
      </c>
    </row>
    <row r="1383" ht="12.75" customHeight="1">
      <c r="A1383" s="2" t="str">
        <f>HYPERLINK("https://drive.google.com/file/d/1zaaRlIiGqGmr2aEdp0suuN7M4JBxZtkH/view", "ISLE_SESS0182_BLOCKD01_43_sprt1")</f>
        <v>ISLE_SESS0182_BLOCKD01_43_sprt1</v>
      </c>
      <c r="B1383" s="1" t="s">
        <v>35</v>
      </c>
      <c r="C1383" s="1">
        <v>0.0</v>
      </c>
      <c r="D1383" s="1">
        <v>0.0</v>
      </c>
      <c r="E1383" s="1">
        <v>1.0</v>
      </c>
      <c r="F1383" s="1">
        <v>0.0</v>
      </c>
      <c r="G1383" s="1">
        <v>0.0</v>
      </c>
      <c r="H1383" s="1">
        <v>1.0</v>
      </c>
    </row>
    <row r="1384" ht="12.75" customHeight="1">
      <c r="A1384" s="2" t="str">
        <f>HYPERLINK("https://drive.google.com/file/d/17vKpTtH_yVflJ-DCgkKfHramisMAlQa6/view", "ISLE_SESS0182_BLOCKD01_44_sprt1")</f>
        <v>ISLE_SESS0182_BLOCKD01_44_sprt1</v>
      </c>
      <c r="B1384" s="1" t="s">
        <v>36</v>
      </c>
      <c r="C1384" s="1">
        <v>1.0</v>
      </c>
      <c r="D1384" s="1">
        <v>0.0</v>
      </c>
      <c r="E1384" s="1">
        <v>1.0</v>
      </c>
      <c r="F1384" s="1">
        <v>0.0</v>
      </c>
      <c r="G1384" s="1">
        <v>0.0</v>
      </c>
      <c r="H1384" s="1">
        <v>1.0</v>
      </c>
    </row>
    <row r="1385" ht="12.75" customHeight="1">
      <c r="A1385" s="2" t="str">
        <f>HYPERLINK("https://drive.google.com/file/d/1K8VNVE35omIYerbYOoSycNAfVEYGJi6F/view", "ISLE_SESS0182_BLOCKD01_45_sprt1")</f>
        <v>ISLE_SESS0182_BLOCKD01_45_sprt1</v>
      </c>
      <c r="B1385" s="1" t="s">
        <v>125</v>
      </c>
      <c r="C1385" s="1">
        <v>0.0</v>
      </c>
      <c r="D1385" s="1">
        <v>0.0</v>
      </c>
      <c r="E1385" s="1">
        <v>1.0</v>
      </c>
      <c r="F1385" s="1">
        <v>0.0</v>
      </c>
      <c r="G1385" s="1">
        <v>0.0</v>
      </c>
      <c r="H1385" s="1">
        <v>1.0</v>
      </c>
    </row>
    <row r="1386" ht="12.75" customHeight="1">
      <c r="A1386" s="2" t="str">
        <f>HYPERLINK("https://drive.google.com/file/d/1cciV2er8FDNr79TK7ZoolqHq1TcPCed3/view", "ISLE_SESS0182_BLOCKD01_46_sprt1")</f>
        <v>ISLE_SESS0182_BLOCKD01_46_sprt1</v>
      </c>
      <c r="B1386" s="1" t="s">
        <v>37</v>
      </c>
      <c r="C1386" s="1">
        <v>0.0</v>
      </c>
      <c r="D1386" s="1">
        <v>0.0</v>
      </c>
      <c r="E1386" s="1">
        <v>1.0</v>
      </c>
      <c r="F1386" s="1">
        <v>0.0</v>
      </c>
      <c r="G1386" s="1">
        <v>0.0</v>
      </c>
      <c r="H1386" s="1">
        <v>1.0</v>
      </c>
    </row>
    <row r="1387" ht="12.75" customHeight="1">
      <c r="A1387" s="2" t="str">
        <f>HYPERLINK("https://drive.google.com/file/d/1MG-XJ_HjiUhhYeK3j-M4jCFuUv4F2jUi/view", "ISLE_SESS0182_BLOCKD01_47_sprt1")</f>
        <v>ISLE_SESS0182_BLOCKD01_47_sprt1</v>
      </c>
      <c r="B1387" s="1" t="s">
        <v>206</v>
      </c>
      <c r="C1387" s="1">
        <v>0.0</v>
      </c>
      <c r="D1387" s="1">
        <v>0.0</v>
      </c>
      <c r="E1387" s="1">
        <v>1.0</v>
      </c>
      <c r="F1387" s="1">
        <v>0.0</v>
      </c>
      <c r="G1387" s="1">
        <v>0.0</v>
      </c>
      <c r="H1387" s="1">
        <v>1.0</v>
      </c>
      <c r="I1387" s="1">
        <v>0.0</v>
      </c>
      <c r="J1387" s="1">
        <v>0.0</v>
      </c>
      <c r="K1387" s="1">
        <v>1.0</v>
      </c>
    </row>
    <row r="1388" ht="12.75" customHeight="1">
      <c r="A1388" s="2" t="str">
        <f>HYPERLINK("https://drive.google.com/file/d/1VPIuooEjcbM0SBvf-m1DR46GYnB8j-hN/view", "ISLE_SESS0182_BLOCKD01_48_sprt1")</f>
        <v>ISLE_SESS0182_BLOCKD01_48_sprt1</v>
      </c>
      <c r="B1388" s="1" t="s">
        <v>38</v>
      </c>
      <c r="C1388" s="1">
        <v>0.0</v>
      </c>
      <c r="D1388" s="1">
        <v>0.0</v>
      </c>
      <c r="E1388" s="1">
        <v>1.0</v>
      </c>
      <c r="F1388" s="1">
        <v>0.0</v>
      </c>
      <c r="G1388" s="1">
        <v>0.0</v>
      </c>
      <c r="H1388" s="1">
        <v>1.0</v>
      </c>
    </row>
    <row r="1389" ht="12.75" customHeight="1">
      <c r="A1389" s="2" t="str">
        <f>HYPERLINK("https://drive.google.com/file/d/1fNbBQEY7pZhZkoDTQHgzD3ZQlqexMcB0/view", "ISLE_SESS0182_BLOCKD01_50_sprt1")</f>
        <v>ISLE_SESS0182_BLOCKD01_50_sprt1</v>
      </c>
      <c r="B1389" s="1" t="s">
        <v>39</v>
      </c>
      <c r="C1389" s="1">
        <v>0.0</v>
      </c>
      <c r="D1389" s="1">
        <v>0.0</v>
      </c>
      <c r="E1389" s="1">
        <v>1.0</v>
      </c>
    </row>
    <row r="1390" ht="12.75" customHeight="1">
      <c r="A1390" s="2" t="str">
        <f>HYPERLINK("https://drive.google.com/file/d/1Q5KT5PP41O5M889BqZaqvUP-Jw8arBzo/view", "ISLE_SESS0182_BLOCKD01_52_sprt1")</f>
        <v>ISLE_SESS0182_BLOCKD01_52_sprt1</v>
      </c>
      <c r="B1390" s="1" t="s">
        <v>41</v>
      </c>
      <c r="C1390" s="1">
        <v>0.0</v>
      </c>
      <c r="D1390" s="1">
        <v>1.0</v>
      </c>
      <c r="E1390" s="1">
        <v>1.0</v>
      </c>
    </row>
    <row r="1391" ht="12.75" customHeight="1">
      <c r="A1391" s="2" t="str">
        <f>HYPERLINK("https://drive.google.com/file/d/11cBDk4A_84RoD7U0duN8wDwNNYQUAasg/view", "ISLE_SESS0182_BLOCKD01_54_sprt1")</f>
        <v>ISLE_SESS0182_BLOCKD01_54_sprt1</v>
      </c>
      <c r="B1391" s="1" t="s">
        <v>128</v>
      </c>
      <c r="C1391" s="1">
        <v>0.0</v>
      </c>
      <c r="D1391" s="1">
        <v>1.0</v>
      </c>
      <c r="E1391" s="1">
        <v>0.0</v>
      </c>
    </row>
    <row r="1392" ht="12.75" customHeight="1">
      <c r="A1392" s="2" t="str">
        <f>HYPERLINK("https://drive.google.com/file/d/14nCQxrN60zq706AHtFU3Te4Crel9Q44y/view", "ISLE_SESS0182_BLOCKD01_55_sprt1")</f>
        <v>ISLE_SESS0182_BLOCKD01_55_sprt1</v>
      </c>
      <c r="B1392" s="1" t="s">
        <v>129</v>
      </c>
      <c r="C1392" s="1">
        <v>0.0</v>
      </c>
      <c r="D1392" s="1">
        <v>0.0</v>
      </c>
      <c r="E1392" s="1">
        <v>0.0</v>
      </c>
      <c r="F1392" s="1">
        <v>1.0</v>
      </c>
      <c r="G1392" s="1">
        <v>0.0</v>
      </c>
      <c r="H1392" s="1">
        <v>1.0</v>
      </c>
      <c r="I1392" s="1">
        <v>0.0</v>
      </c>
    </row>
    <row r="1393" ht="12.75" customHeight="1">
      <c r="A1393" s="2" t="str">
        <f>HYPERLINK("https://drive.google.com/file/d/1mAtWNKzHB0XjEYCc8z37yvKOgQA-Oihp/view", "ISLE_SESS0182_BLOCKD01_56_sprt1")</f>
        <v>ISLE_SESS0182_BLOCKD01_56_sprt1</v>
      </c>
      <c r="B1393" s="1" t="s">
        <v>42</v>
      </c>
      <c r="C1393" s="1">
        <v>0.0</v>
      </c>
      <c r="D1393" s="1">
        <v>1.0</v>
      </c>
      <c r="E1393" s="1">
        <v>0.0</v>
      </c>
    </row>
    <row r="1394" ht="12.75" customHeight="1">
      <c r="A1394" s="2" t="str">
        <f>HYPERLINK("https://drive.google.com/file/d/1UqzgmRrBIDwL2j2IwNn9qXBs-vQOwbDV/view", "ISLE_SESS0182_BLOCKD01_61_sprt1")</f>
        <v>ISLE_SESS0182_BLOCKD01_61_sprt1</v>
      </c>
      <c r="B1394" s="1" t="s">
        <v>46</v>
      </c>
      <c r="C1394" s="1">
        <v>0.0</v>
      </c>
      <c r="D1394" s="1">
        <v>1.0</v>
      </c>
    </row>
    <row r="1395" ht="12.75" customHeight="1">
      <c r="A1395" s="2" t="str">
        <f>HYPERLINK("https://drive.google.com/file/d/1-PUtsXRHPncrGQhSfHAJoffYl3kBWP1v/view", "ISLE_SESS0182_BLOCKD01_62_sprt1")</f>
        <v>ISLE_SESS0182_BLOCKD01_62_sprt1</v>
      </c>
      <c r="B1395" s="1" t="s">
        <v>47</v>
      </c>
      <c r="C1395" s="1">
        <v>1.0</v>
      </c>
      <c r="D1395" s="1">
        <v>0.0</v>
      </c>
    </row>
    <row r="1396" ht="12.75" customHeight="1">
      <c r="A1396" s="2" t="str">
        <f>HYPERLINK("https://drive.google.com/file/d/1dwbZ28WakWUmo6CRAOgnwgyw8QNLd_Rw/view", "ISLE_SESS0182_BLOCKD01_63_sprt1")</f>
        <v>ISLE_SESS0182_BLOCKD01_63_sprt1</v>
      </c>
      <c r="B1396" s="1" t="s">
        <v>48</v>
      </c>
      <c r="C1396" s="1">
        <v>0.0</v>
      </c>
      <c r="D1396" s="1">
        <v>1.0</v>
      </c>
    </row>
    <row r="1397" ht="12.75" customHeight="1">
      <c r="A1397" s="2" t="str">
        <f>HYPERLINK("https://drive.google.com/file/d/1TWM9H83BF8r2kAnafM5gLTcyywDqZsJp/view", "ISLE_SESS0182_BLOCKD01_64_sprt1")</f>
        <v>ISLE_SESS0182_BLOCKD01_64_sprt1</v>
      </c>
      <c r="B1397" s="1" t="s">
        <v>49</v>
      </c>
      <c r="C1397" s="1">
        <v>0.0</v>
      </c>
      <c r="D1397" s="1">
        <v>1.0</v>
      </c>
    </row>
    <row r="1398" ht="12.75" customHeight="1">
      <c r="A1398" s="2" t="str">
        <f>HYPERLINK("https://drive.google.com/file/d/1d7WLjD7grprUKP5ya_sd_FtRJNujxN-e/view", "ISLE_SESS0182_BLOCKD01_65_sprt1")</f>
        <v>ISLE_SESS0182_BLOCKD01_65_sprt1</v>
      </c>
      <c r="B1398" s="1" t="s">
        <v>50</v>
      </c>
      <c r="C1398" s="1">
        <v>1.0</v>
      </c>
      <c r="D1398" s="1">
        <v>0.0</v>
      </c>
    </row>
    <row r="1399" ht="12.75" customHeight="1">
      <c r="A1399" s="2" t="str">
        <f>HYPERLINK("https://drive.google.com/file/d/1eLHcXdI3yN3ymB9GhxVRU2sgsvxEEA3v/view", "ISLE_SESS0182_BLOCKD01_67_sprt1")</f>
        <v>ISLE_SESS0182_BLOCKD01_67_sprt1</v>
      </c>
      <c r="B1399" s="1" t="s">
        <v>52</v>
      </c>
      <c r="C1399" s="1">
        <v>0.0</v>
      </c>
      <c r="D1399" s="1">
        <v>1.0</v>
      </c>
    </row>
    <row r="1400" ht="12.75" customHeight="1">
      <c r="A1400" s="2" t="str">
        <f>HYPERLINK("https://drive.google.com/file/d/1R6CahRIRcKy0Rrv_Qz4AGvYUcV-Udv_S/view", "ISLE_SESS0182_BLOCKD01_68_sprt1")</f>
        <v>ISLE_SESS0182_BLOCKD01_68_sprt1</v>
      </c>
      <c r="B1400" s="1" t="s">
        <v>53</v>
      </c>
      <c r="C1400" s="1">
        <v>0.0</v>
      </c>
      <c r="D1400" s="1">
        <v>1.0</v>
      </c>
    </row>
    <row r="1401" ht="12.75" customHeight="1">
      <c r="A1401" s="2" t="str">
        <f>HYPERLINK("https://drive.google.com/file/d/1yu-Aaw59cMPzTr9aSDmBchxf3Ij1_pce/view", "ISLE_SESS0182_BLOCKD01_69_sprt1")</f>
        <v>ISLE_SESS0182_BLOCKD01_69_sprt1</v>
      </c>
      <c r="B1401" s="1" t="s">
        <v>54</v>
      </c>
      <c r="C1401" s="1">
        <v>0.0</v>
      </c>
      <c r="D1401" s="1">
        <v>1.0</v>
      </c>
    </row>
    <row r="1402" ht="12.75" customHeight="1">
      <c r="A1402" s="2" t="str">
        <f>HYPERLINK("https://drive.google.com/file/d/1pO57qGS1q-QgE5eQuCldsigejKUDkQLl/view", "ISLE_SESS0182_BLOCKD01_70_sprt1")</f>
        <v>ISLE_SESS0182_BLOCKD01_70_sprt1</v>
      </c>
      <c r="B1402" s="1" t="s">
        <v>55</v>
      </c>
      <c r="C1402" s="1">
        <v>0.0</v>
      </c>
      <c r="D1402" s="1">
        <v>1.0</v>
      </c>
    </row>
    <row r="1403" ht="12.75" customHeight="1">
      <c r="A1403" s="2" t="str">
        <f>HYPERLINK("https://drive.google.com/file/d/1mV0Ks9QzhhQhE0Gt89Gc2nifAZyDm_zS/view", "ISLE_SESS0182_BLOCKD01_71_sprt1")</f>
        <v>ISLE_SESS0182_BLOCKD01_71_sprt1</v>
      </c>
      <c r="B1403" s="1" t="s">
        <v>56</v>
      </c>
      <c r="C1403" s="1">
        <v>0.0</v>
      </c>
      <c r="D1403" s="1">
        <v>1.0</v>
      </c>
    </row>
    <row r="1404" ht="12.75" customHeight="1">
      <c r="A1404" s="2" t="str">
        <f>HYPERLINK("https://drive.google.com/file/d/17H2F22DuUaeyXGe2PxD5CVEaDyA4ATyk/view", "ISLE_SESS0182_BLOCKD01_72_sprt1")</f>
        <v>ISLE_SESS0182_BLOCKD01_72_sprt1</v>
      </c>
      <c r="B1404" s="1" t="s">
        <v>57</v>
      </c>
      <c r="C1404" s="1">
        <v>0.0</v>
      </c>
      <c r="D1404" s="1">
        <v>1.0</v>
      </c>
    </row>
    <row r="1405" ht="12.75" customHeight="1">
      <c r="A1405" s="2" t="str">
        <f>HYPERLINK("https://drive.google.com/file/d/1QzGidGQ7ssVzqkVTpDWniDOerQnIjagh/view", "ISLE_SESS0182_BLOCKD01_73_sprt1")</f>
        <v>ISLE_SESS0182_BLOCKD01_73_sprt1</v>
      </c>
      <c r="B1405" s="1" t="s">
        <v>58</v>
      </c>
      <c r="C1405" s="1">
        <v>0.0</v>
      </c>
      <c r="D1405" s="1">
        <v>1.0</v>
      </c>
    </row>
    <row r="1406" ht="12.75" customHeight="1">
      <c r="A1406" s="2" t="str">
        <f>HYPERLINK("https://drive.google.com/file/d/1WcaKYLlIX3yfB0bwsFouGIzM4AodjEGK/view", "ISLE_SESS0182_BLOCKD01_74_sprt1")</f>
        <v>ISLE_SESS0182_BLOCKD01_74_sprt1</v>
      </c>
      <c r="B1406" s="1" t="s">
        <v>59</v>
      </c>
      <c r="C1406" s="1">
        <v>0.0</v>
      </c>
      <c r="D1406" s="1">
        <v>1.0</v>
      </c>
    </row>
    <row r="1407" ht="12.75" customHeight="1">
      <c r="A1407" s="2" t="str">
        <f>HYPERLINK("https://drive.google.com/file/d/1CrlTxOp3nr8cOlAPBrObN6yeO_17DGv8/view", "ISLE_SESS0182_BLOCKD01_75_sprt1")</f>
        <v>ISLE_SESS0182_BLOCKD01_75_sprt1</v>
      </c>
      <c r="B1407" s="1" t="s">
        <v>60</v>
      </c>
      <c r="C1407" s="1">
        <v>0.0</v>
      </c>
      <c r="D1407" s="1">
        <v>1.0</v>
      </c>
    </row>
    <row r="1408" ht="12.75" customHeight="1">
      <c r="A1408" s="2" t="str">
        <f>HYPERLINK("https://drive.google.com/file/d/1a3i0h3xiL3VR5L6TpBISOpvD1MDJ9_-i/view", "ISLE_SESS0182_BLOCKD01_76_sprt1")</f>
        <v>ISLE_SESS0182_BLOCKD01_76_sprt1</v>
      </c>
      <c r="B1408" s="1" t="s">
        <v>61</v>
      </c>
      <c r="C1408" s="1">
        <v>0.0</v>
      </c>
      <c r="D1408" s="1">
        <v>1.0</v>
      </c>
    </row>
    <row r="1409" ht="12.75" customHeight="1">
      <c r="A1409" s="2" t="str">
        <f>HYPERLINK("https://drive.google.com/file/d/1QNOW-_fv7kpcVvw-dvWrP8Kt7C8ewbyT/view", "ISLE_SESS0182_BLOCKD01_77_sprt1")</f>
        <v>ISLE_SESS0182_BLOCKD01_77_sprt1</v>
      </c>
      <c r="B1409" s="1" t="s">
        <v>62</v>
      </c>
      <c r="C1409" s="1">
        <v>0.0</v>
      </c>
      <c r="D1409" s="1">
        <v>1.0</v>
      </c>
    </row>
    <row r="1410" ht="12.75" customHeight="1">
      <c r="A1410" s="2" t="str">
        <f>HYPERLINK("https://drive.google.com/file/d/19fDM45B15iQrmCHw6_zzuWts4cKaURG9/view", "ISLE_SESS0182_BLOCKD01_78_sprt1")</f>
        <v>ISLE_SESS0182_BLOCKD01_78_sprt1</v>
      </c>
      <c r="B1410" s="1" t="s">
        <v>63</v>
      </c>
      <c r="C1410" s="1">
        <v>0.0</v>
      </c>
      <c r="D1410" s="1">
        <v>1.0</v>
      </c>
      <c r="E1410" s="1">
        <v>0.0</v>
      </c>
      <c r="F1410" s="1">
        <v>0.0</v>
      </c>
      <c r="G1410" s="1">
        <v>0.0</v>
      </c>
      <c r="H1410" s="1">
        <v>0.0</v>
      </c>
      <c r="I1410" s="1">
        <v>1.0</v>
      </c>
      <c r="J1410" s="1">
        <v>1.0</v>
      </c>
      <c r="K1410" s="1">
        <v>0.0</v>
      </c>
      <c r="L1410" s="1">
        <v>1.0</v>
      </c>
      <c r="M1410" s="1">
        <v>1.0</v>
      </c>
    </row>
    <row r="1411" ht="12.75" customHeight="1">
      <c r="A1411" s="2" t="str">
        <f>HYPERLINK("https://drive.google.com/file/d/1BJ5WDTvv0R9krcXD32yS2LvZo5r2vePh/view", "ISLE_SESS0182_BLOCKD01_79_sprt1")</f>
        <v>ISLE_SESS0182_BLOCKD01_79_sprt1</v>
      </c>
      <c r="B1411" s="1" t="s">
        <v>131</v>
      </c>
      <c r="C1411" s="1">
        <v>0.0</v>
      </c>
      <c r="D1411" s="1">
        <v>0.0</v>
      </c>
      <c r="E1411" s="1">
        <v>1.0</v>
      </c>
      <c r="F1411" s="1">
        <v>0.0</v>
      </c>
      <c r="G1411" s="1">
        <v>0.0</v>
      </c>
      <c r="H1411" s="1">
        <v>0.0</v>
      </c>
      <c r="I1411" s="1">
        <v>1.0</v>
      </c>
      <c r="J1411" s="1">
        <v>1.0</v>
      </c>
      <c r="K1411" s="1">
        <v>0.0</v>
      </c>
      <c r="L1411" s="1">
        <v>0.0</v>
      </c>
      <c r="M1411" s="1">
        <v>0.0</v>
      </c>
      <c r="N1411" s="1">
        <v>1.0</v>
      </c>
      <c r="O1411" s="1">
        <v>0.0</v>
      </c>
    </row>
    <row r="1412" ht="12.75" customHeight="1">
      <c r="A1412" s="2" t="str">
        <f>HYPERLINK("https://drive.google.com/file/d/1MnBpIvvrP92OHVEd7mMVvQkt7ieN7BIC/view", "ISLE_SESS0182_BLOCKD01_80_sprt1")</f>
        <v>ISLE_SESS0182_BLOCKD01_80_sprt1</v>
      </c>
      <c r="B1412" s="1" t="s">
        <v>162</v>
      </c>
      <c r="C1412" s="1">
        <v>0.0</v>
      </c>
      <c r="D1412" s="1">
        <v>1.0</v>
      </c>
      <c r="E1412" s="1">
        <v>0.0</v>
      </c>
      <c r="F1412" s="1">
        <v>1.0</v>
      </c>
      <c r="G1412" s="1">
        <v>1.0</v>
      </c>
      <c r="H1412" s="1">
        <v>1.0</v>
      </c>
      <c r="I1412" s="1">
        <v>0.0</v>
      </c>
      <c r="J1412" s="1">
        <v>1.0</v>
      </c>
      <c r="K1412" s="1">
        <v>0.0</v>
      </c>
    </row>
    <row r="1413" ht="12.75" customHeight="1">
      <c r="A1413" s="2" t="str">
        <f>HYPERLINK("https://drive.google.com/file/d/1rRSA9FPxPap8nNUuYYaLrcOM3mmTy4l3/view", "ISLE_SESS0182_BLOCKE_01_sprt1")</f>
        <v>ISLE_SESS0182_BLOCKE_01_sprt1</v>
      </c>
      <c r="B1413" s="1" t="s">
        <v>133</v>
      </c>
      <c r="C1413" s="1">
        <v>0.0</v>
      </c>
      <c r="D1413" s="1">
        <v>1.0</v>
      </c>
      <c r="E1413" s="1">
        <v>0.0</v>
      </c>
      <c r="F1413" s="1">
        <v>0.0</v>
      </c>
      <c r="G1413" s="1">
        <v>1.0</v>
      </c>
      <c r="H1413" s="1">
        <v>1.0</v>
      </c>
      <c r="I1413" s="1">
        <v>0.0</v>
      </c>
      <c r="J1413" s="1">
        <v>0.0</v>
      </c>
      <c r="K1413" s="1">
        <v>0.0</v>
      </c>
    </row>
    <row r="1414" ht="12.75" customHeight="1">
      <c r="A1414" s="2" t="str">
        <f>HYPERLINK("https://drive.google.com/file/d/1JxqhBvb7A3EUhgl-Py8RqVp3E1PQe1ze/view", "ISLE_SESS0182_BLOCKE_03_sprt1")</f>
        <v>ISLE_SESS0182_BLOCKE_03_sprt1</v>
      </c>
      <c r="B1414" s="1" t="s">
        <v>66</v>
      </c>
      <c r="C1414" s="1">
        <v>1.0</v>
      </c>
      <c r="D1414" s="1">
        <v>0.0</v>
      </c>
      <c r="E1414" s="1">
        <v>1.0</v>
      </c>
      <c r="F1414" s="1">
        <v>0.0</v>
      </c>
      <c r="G1414" s="1">
        <v>0.0</v>
      </c>
      <c r="H1414" s="1">
        <v>1.0</v>
      </c>
      <c r="I1414" s="1">
        <v>0.0</v>
      </c>
    </row>
    <row r="1415" ht="12.75" customHeight="1">
      <c r="A1415" s="2" t="str">
        <f>HYPERLINK("https://drive.google.com/file/d/18jJUvcwVzuGLiN7uOP8vdn1xfKGi1Cng/view", "ISLE_SESS0182_BLOCKE_04_sprt1")</f>
        <v>ISLE_SESS0182_BLOCKE_04_sprt1</v>
      </c>
      <c r="B1415" s="1" t="s">
        <v>67</v>
      </c>
      <c r="C1415" s="1">
        <v>1.0</v>
      </c>
      <c r="D1415" s="1">
        <v>0.0</v>
      </c>
      <c r="E1415" s="1">
        <v>0.0</v>
      </c>
      <c r="F1415" s="1">
        <v>1.0</v>
      </c>
      <c r="G1415" s="1">
        <v>1.0</v>
      </c>
      <c r="H1415" s="1">
        <v>1.0</v>
      </c>
      <c r="I1415" s="1">
        <v>0.0</v>
      </c>
    </row>
    <row r="1416" ht="12.75" customHeight="1">
      <c r="A1416" s="2" t="str">
        <f>HYPERLINK("https://drive.google.com/file/d/1GGEUXGVwImxcwC8AX7EBS0mAMjH32iYF/view", "ISLE_SESS0182_BLOCKE_05_sprt1")</f>
        <v>ISLE_SESS0182_BLOCKE_05_sprt1</v>
      </c>
      <c r="B1416" s="1" t="s">
        <v>68</v>
      </c>
      <c r="C1416" s="1">
        <v>0.0</v>
      </c>
      <c r="D1416" s="1">
        <v>0.0</v>
      </c>
      <c r="E1416" s="1">
        <v>0.0</v>
      </c>
      <c r="F1416" s="1">
        <v>1.0</v>
      </c>
      <c r="G1416" s="1">
        <v>1.0</v>
      </c>
      <c r="H1416" s="1">
        <v>0.0</v>
      </c>
    </row>
    <row r="1417" ht="12.75" customHeight="1">
      <c r="A1417" s="2" t="str">
        <f>HYPERLINK("https://drive.google.com/file/d/1kYlb9r7Q9Io5hN-2vmnr4MNIfcyUuLY8/view", "ISLE_SESS0182_BLOCKE_06_sprt1")</f>
        <v>ISLE_SESS0182_BLOCKE_06_sprt1</v>
      </c>
      <c r="B1417" s="1" t="s">
        <v>69</v>
      </c>
      <c r="C1417" s="1">
        <v>0.0</v>
      </c>
      <c r="D1417" s="1">
        <v>1.0</v>
      </c>
      <c r="E1417" s="1">
        <v>1.0</v>
      </c>
      <c r="F1417" s="1">
        <v>0.0</v>
      </c>
      <c r="G1417" s="1">
        <v>1.0</v>
      </c>
      <c r="H1417" s="1">
        <v>0.0</v>
      </c>
    </row>
    <row r="1418" ht="12.75" customHeight="1">
      <c r="A1418" s="2" t="str">
        <f>HYPERLINK("https://drive.google.com/file/d/1vWjuYCX2Bx1FJdTYy4JFuD41CQKcdQIB/view", "ISLE_SESS0182_BLOCKE_08_sprt1")</f>
        <v>ISLE_SESS0182_BLOCKE_08_sprt1</v>
      </c>
      <c r="B1418" s="1" t="s">
        <v>70</v>
      </c>
      <c r="C1418" s="1">
        <v>0.0</v>
      </c>
      <c r="D1418" s="1">
        <v>0.0</v>
      </c>
      <c r="E1418" s="1">
        <v>1.0</v>
      </c>
      <c r="F1418" s="1">
        <v>0.0</v>
      </c>
      <c r="G1418" s="1">
        <v>1.0</v>
      </c>
      <c r="H1418" s="1">
        <v>0.0</v>
      </c>
      <c r="I1418" s="1">
        <v>1.0</v>
      </c>
    </row>
    <row r="1419" ht="12.75" customHeight="1">
      <c r="A1419" s="2" t="str">
        <f>HYPERLINK("https://drive.google.com/file/d/16Johe3AwgBqE-biBMQ2f1w8NuLb74V78/view", "ISLE_SESS0182_BLOCKE_09_sprt1")</f>
        <v>ISLE_SESS0182_BLOCKE_09_sprt1</v>
      </c>
      <c r="B1419" s="1" t="s">
        <v>71</v>
      </c>
      <c r="C1419" s="1">
        <v>0.0</v>
      </c>
      <c r="D1419" s="1">
        <v>1.0</v>
      </c>
      <c r="E1419" s="1">
        <v>1.0</v>
      </c>
      <c r="F1419" s="1">
        <v>0.0</v>
      </c>
      <c r="G1419" s="1">
        <v>0.0</v>
      </c>
      <c r="H1419" s="1">
        <v>1.0</v>
      </c>
    </row>
    <row r="1420" ht="12.75" customHeight="1">
      <c r="A1420" s="2" t="str">
        <f>HYPERLINK("https://drive.google.com/file/d/1LFTBiuJeiiHrI5r9-pXNL86wasJoPG8e/view", "ISLE_SESS0182_BLOCKE_11_sprt1")</f>
        <v>ISLE_SESS0182_BLOCKE_11_sprt1</v>
      </c>
      <c r="B1420" s="1" t="s">
        <v>134</v>
      </c>
      <c r="C1420" s="1">
        <v>0.0</v>
      </c>
      <c r="D1420" s="1">
        <v>1.0</v>
      </c>
      <c r="E1420" s="1">
        <v>1.0</v>
      </c>
      <c r="F1420" s="1">
        <v>0.0</v>
      </c>
      <c r="G1420" s="1">
        <v>0.0</v>
      </c>
      <c r="H1420" s="1">
        <v>0.0</v>
      </c>
      <c r="I1420" s="1">
        <v>1.0</v>
      </c>
      <c r="J1420" s="1">
        <v>0.0</v>
      </c>
      <c r="K1420" s="1">
        <v>0.0</v>
      </c>
    </row>
    <row r="1421" ht="12.75" customHeight="1">
      <c r="A1421" s="2" t="str">
        <f>HYPERLINK("https://drive.google.com/file/d/1Ev9c8JDYbg4Ke8V1PVXZ8rNlZmPwNFkH/view", "ISLE_SESS0182_BLOCKE_13_sprt1")</f>
        <v>ISLE_SESS0182_BLOCKE_13_sprt1</v>
      </c>
      <c r="B1421" s="1" t="s">
        <v>74</v>
      </c>
      <c r="C1421" s="1">
        <v>0.0</v>
      </c>
      <c r="D1421" s="1">
        <v>1.0</v>
      </c>
      <c r="E1421" s="1">
        <v>1.0</v>
      </c>
      <c r="F1421" s="1">
        <v>1.0</v>
      </c>
      <c r="G1421" s="1">
        <v>0.0</v>
      </c>
      <c r="H1421" s="1">
        <v>1.0</v>
      </c>
      <c r="I1421" s="1">
        <v>0.0</v>
      </c>
      <c r="J1421" s="1">
        <v>0.0</v>
      </c>
      <c r="K1421" s="1">
        <v>0.0</v>
      </c>
      <c r="L1421" s="1">
        <v>1.0</v>
      </c>
    </row>
    <row r="1422" ht="12.75" customHeight="1">
      <c r="A1422" s="2" t="str">
        <f>HYPERLINK("https://drive.google.com/file/d/1rqZCK_JuBvxo4dE4pE3GGG86bEwXo1WR/view", "ISLE_SESS0182_BLOCKE_14_sprt1")</f>
        <v>ISLE_SESS0182_BLOCKE_14_sprt1</v>
      </c>
      <c r="B1422" s="1" t="s">
        <v>166</v>
      </c>
      <c r="C1422" s="1">
        <v>0.0</v>
      </c>
      <c r="D1422" s="1">
        <v>0.0</v>
      </c>
      <c r="E1422" s="1">
        <v>1.0</v>
      </c>
      <c r="F1422" s="1">
        <v>0.0</v>
      </c>
      <c r="G1422" s="1">
        <v>1.0</v>
      </c>
      <c r="H1422" s="1">
        <v>0.0</v>
      </c>
      <c r="I1422" s="1">
        <v>1.0</v>
      </c>
      <c r="J1422" s="1">
        <v>0.0</v>
      </c>
      <c r="K1422" s="1">
        <v>1.0</v>
      </c>
      <c r="L1422" s="1">
        <v>1.0</v>
      </c>
      <c r="M1422" s="1">
        <v>1.0</v>
      </c>
    </row>
    <row r="1423" ht="12.75" customHeight="1">
      <c r="A1423" s="2" t="str">
        <f>HYPERLINK("https://drive.google.com/file/d/11AphhIfCKIFKloT5LLinI3iySeJDB7oC/view", "ISLE_SESS0182_BLOCKE_15_sprt1")</f>
        <v>ISLE_SESS0182_BLOCKE_15_sprt1</v>
      </c>
      <c r="B1423" s="1" t="s">
        <v>231</v>
      </c>
      <c r="C1423" s="1">
        <v>0.0</v>
      </c>
      <c r="D1423" s="1">
        <v>0.0</v>
      </c>
      <c r="E1423" s="1">
        <v>1.0</v>
      </c>
      <c r="F1423" s="1">
        <v>1.0</v>
      </c>
      <c r="G1423" s="1">
        <v>0.0</v>
      </c>
      <c r="H1423" s="1">
        <v>0.0</v>
      </c>
      <c r="I1423" s="1">
        <v>0.0</v>
      </c>
      <c r="J1423" s="1">
        <v>1.0</v>
      </c>
    </row>
    <row r="1424" ht="12.75" customHeight="1">
      <c r="A1424" s="2" t="str">
        <f>HYPERLINK("https://drive.google.com/file/d/1yOIBNVWgiCLTjlaRyiCNuqo3b4F_XV9v/view", "ISLE_SESS0182_BLOCKE_16_sprt1")</f>
        <v>ISLE_SESS0182_BLOCKE_16_sprt1</v>
      </c>
      <c r="B1424" s="1" t="s">
        <v>76</v>
      </c>
      <c r="C1424" s="1">
        <v>0.0</v>
      </c>
      <c r="D1424" s="1">
        <v>0.0</v>
      </c>
      <c r="E1424" s="1">
        <v>0.0</v>
      </c>
      <c r="F1424" s="1">
        <v>1.0</v>
      </c>
      <c r="G1424" s="1">
        <v>0.0</v>
      </c>
      <c r="H1424" s="1">
        <v>0.0</v>
      </c>
      <c r="I1424" s="1">
        <v>1.0</v>
      </c>
    </row>
    <row r="1425" ht="12.75" customHeight="1">
      <c r="A1425" s="2" t="str">
        <f>HYPERLINK("https://drive.google.com/file/d/1kvrhF-jKqwQtG672ZyWsky_8jDFgEjkC/view", "ISLE_SESS0182_BLOCKE_17_sprt1")</f>
        <v>ISLE_SESS0182_BLOCKE_17_sprt1</v>
      </c>
      <c r="B1425" s="1" t="s">
        <v>135</v>
      </c>
      <c r="C1425" s="1">
        <v>0.0</v>
      </c>
      <c r="D1425" s="1">
        <v>0.0</v>
      </c>
      <c r="E1425" s="1">
        <v>0.0</v>
      </c>
      <c r="F1425" s="1">
        <v>1.0</v>
      </c>
      <c r="G1425" s="1">
        <v>1.0</v>
      </c>
      <c r="H1425" s="1">
        <v>0.0</v>
      </c>
      <c r="I1425" s="1">
        <v>1.0</v>
      </c>
      <c r="J1425" s="1">
        <v>1.0</v>
      </c>
    </row>
    <row r="1426" ht="12.75" customHeight="1">
      <c r="A1426" s="2" t="str">
        <f>HYPERLINK("https://drive.google.com/file/d/15EGClktkn4q0KzSTGrFaEtTvBc9o13Q3/view", "ISLE_SESS0182_BLOCKE_20_sprt1")</f>
        <v>ISLE_SESS0182_BLOCKE_20_sprt1</v>
      </c>
      <c r="B1426" s="1" t="s">
        <v>78</v>
      </c>
      <c r="C1426" s="1">
        <v>0.0</v>
      </c>
      <c r="D1426" s="1">
        <v>1.0</v>
      </c>
      <c r="E1426" s="1">
        <v>1.0</v>
      </c>
      <c r="F1426" s="1">
        <v>1.0</v>
      </c>
      <c r="G1426" s="1">
        <v>0.0</v>
      </c>
      <c r="H1426" s="1">
        <v>0.0</v>
      </c>
      <c r="I1426" s="1">
        <v>1.0</v>
      </c>
    </row>
    <row r="1427" ht="12.75" customHeight="1">
      <c r="A1427" s="2" t="str">
        <f>HYPERLINK("https://drive.google.com/file/d/16YD2Zs_hEkBtil6F1Rirg0LcZ-LHz-Cj/view", "ISLE_SESS0182_BLOCKE_21_sprt1")</f>
        <v>ISLE_SESS0182_BLOCKE_21_sprt1</v>
      </c>
      <c r="B1427" s="1" t="s">
        <v>79</v>
      </c>
      <c r="C1427" s="1">
        <v>0.0</v>
      </c>
      <c r="D1427" s="1">
        <v>0.0</v>
      </c>
      <c r="E1427" s="1">
        <v>1.0</v>
      </c>
      <c r="F1427" s="1">
        <v>0.0</v>
      </c>
      <c r="G1427" s="1">
        <v>1.0</v>
      </c>
      <c r="H1427" s="1">
        <v>0.0</v>
      </c>
      <c r="I1427" s="1">
        <v>1.0</v>
      </c>
    </row>
    <row r="1428" ht="12.75" customHeight="1">
      <c r="A1428" s="2" t="str">
        <f>HYPERLINK("https://drive.google.com/file/d/1Gjv3WVl4Ygsm7TgAPiCQmXAHCuCtJRMe/view", "ISLE_SESS0182_BLOCKE_22_sprt1")</f>
        <v>ISLE_SESS0182_BLOCKE_22_sprt1</v>
      </c>
      <c r="B1428" s="1" t="s">
        <v>137</v>
      </c>
      <c r="C1428" s="1">
        <v>0.0</v>
      </c>
      <c r="D1428" s="1">
        <v>1.0</v>
      </c>
      <c r="E1428" s="1">
        <v>1.0</v>
      </c>
      <c r="F1428" s="1">
        <v>0.0</v>
      </c>
      <c r="G1428" s="1">
        <v>0.0</v>
      </c>
    </row>
    <row r="1429" ht="12.75" customHeight="1">
      <c r="A1429" s="2" t="str">
        <f>HYPERLINK("https://drive.google.com/file/d/1b-_fvqibtrT5chMtOuT9sfu1M-yWIUC2/view", "ISLE_SESS0182_BLOCKE_25_sprt1")</f>
        <v>ISLE_SESS0182_BLOCKE_25_sprt1</v>
      </c>
      <c r="B1429" s="1" t="s">
        <v>82</v>
      </c>
      <c r="C1429" s="1">
        <v>0.0</v>
      </c>
      <c r="D1429" s="1">
        <v>1.0</v>
      </c>
      <c r="E1429" s="1">
        <v>0.0</v>
      </c>
      <c r="F1429" s="1">
        <v>1.0</v>
      </c>
      <c r="G1429" s="1">
        <v>0.0</v>
      </c>
      <c r="H1429" s="1">
        <v>0.0</v>
      </c>
      <c r="I1429" s="1">
        <v>1.0</v>
      </c>
    </row>
    <row r="1430" ht="12.75" customHeight="1">
      <c r="A1430" s="2" t="str">
        <f>HYPERLINK("https://drive.google.com/file/d/1s7UdZ7-8FUzuY3Es7pnzPYLkoUhjW0o0/view", "ISLE_SESS0182_BLOCKE_26_sprt1")</f>
        <v>ISLE_SESS0182_BLOCKE_26_sprt1</v>
      </c>
      <c r="B1430" s="1" t="s">
        <v>83</v>
      </c>
      <c r="C1430" s="1">
        <v>0.0</v>
      </c>
      <c r="D1430" s="1">
        <v>1.0</v>
      </c>
      <c r="E1430" s="1">
        <v>0.0</v>
      </c>
      <c r="F1430" s="1">
        <v>1.0</v>
      </c>
      <c r="G1430" s="1">
        <v>0.0</v>
      </c>
      <c r="H1430" s="1">
        <v>1.0</v>
      </c>
      <c r="I1430" s="1">
        <v>0.0</v>
      </c>
      <c r="J1430" s="1">
        <v>0.0</v>
      </c>
      <c r="K1430" s="1">
        <v>1.0</v>
      </c>
    </row>
    <row r="1431" ht="12.75" customHeight="1">
      <c r="A1431" s="2" t="str">
        <f>HYPERLINK("https://drive.google.com/file/d/1Db7_L08KBkN5cumLU9iEUF13KhBXBylg/view", "ISLE_SESS0182_BLOCKE_29_sprt1")</f>
        <v>ISLE_SESS0182_BLOCKE_29_sprt1</v>
      </c>
      <c r="B1431" s="1" t="s">
        <v>86</v>
      </c>
      <c r="C1431" s="1">
        <v>0.0</v>
      </c>
      <c r="D1431" s="1">
        <v>0.0</v>
      </c>
      <c r="E1431" s="1">
        <v>1.0</v>
      </c>
    </row>
    <row r="1432" ht="12.75" customHeight="1">
      <c r="A1432" s="2" t="str">
        <f>HYPERLINK("https://drive.google.com/file/d/1ErykYlJQCPaMkDa7C5h4xG6T7Psz2Mrd/view", "ISLE_SESS0182_BLOCKE_31_sprt1")</f>
        <v>ISLE_SESS0182_BLOCKE_31_sprt1</v>
      </c>
      <c r="B1432" s="1" t="s">
        <v>88</v>
      </c>
      <c r="C1432" s="1">
        <v>0.0</v>
      </c>
      <c r="D1432" s="1">
        <v>1.0</v>
      </c>
      <c r="E1432" s="1">
        <v>0.0</v>
      </c>
      <c r="F1432" s="1">
        <v>1.0</v>
      </c>
      <c r="G1432" s="1">
        <v>1.0</v>
      </c>
      <c r="H1432" s="1">
        <v>1.0</v>
      </c>
    </row>
    <row r="1433" ht="12.75" customHeight="1">
      <c r="A1433" s="2" t="str">
        <f>HYPERLINK("https://drive.google.com/file/d/1YdVdbVZKhPEMnIVX9QxACjHdh6st3H_9/view", "ISLE_SESS0182_BLOCKE_33_sprt1")</f>
        <v>ISLE_SESS0182_BLOCKE_33_sprt1</v>
      </c>
      <c r="B1433" s="1" t="s">
        <v>89</v>
      </c>
      <c r="C1433" s="1">
        <v>0.0</v>
      </c>
      <c r="D1433" s="1">
        <v>1.0</v>
      </c>
      <c r="E1433" s="1">
        <v>0.0</v>
      </c>
      <c r="F1433" s="1">
        <v>1.0</v>
      </c>
      <c r="G1433" s="1">
        <v>1.0</v>
      </c>
      <c r="H1433" s="1">
        <v>0.0</v>
      </c>
      <c r="I1433" s="1">
        <v>0.0</v>
      </c>
      <c r="J1433" s="1">
        <v>1.0</v>
      </c>
      <c r="K1433" s="1">
        <v>1.0</v>
      </c>
    </row>
    <row r="1434" ht="12.75" customHeight="1">
      <c r="A1434" s="2" t="str">
        <f>HYPERLINK("https://drive.google.com/file/d/16GTiqO5sLMPn5CSI39lQx9Sx9yFREBx2/view", "ISLE_SESS0182_BLOCKE_34_sprt1")</f>
        <v>ISLE_SESS0182_BLOCKE_34_sprt1</v>
      </c>
      <c r="B1434" s="1" t="s">
        <v>90</v>
      </c>
      <c r="C1434" s="1">
        <v>0.0</v>
      </c>
      <c r="D1434" s="1">
        <v>1.0</v>
      </c>
      <c r="E1434" s="1">
        <v>0.0</v>
      </c>
      <c r="F1434" s="1">
        <v>1.0</v>
      </c>
      <c r="G1434" s="1">
        <v>1.0</v>
      </c>
      <c r="H1434" s="1">
        <v>0.0</v>
      </c>
      <c r="I1434" s="1">
        <v>0.0</v>
      </c>
    </row>
    <row r="1435" ht="12.75" customHeight="1">
      <c r="A1435" s="2" t="str">
        <f>HYPERLINK("https://drive.google.com/file/d/1olPgUAJfIgtfalmmEF1ricnupbzbloac/view", "ISLE_SESS0182_BLOCKE_35_sprt1")</f>
        <v>ISLE_SESS0182_BLOCKE_35_sprt1</v>
      </c>
      <c r="B1435" s="1" t="s">
        <v>91</v>
      </c>
      <c r="C1435" s="1">
        <v>0.0</v>
      </c>
      <c r="D1435" s="1">
        <v>1.0</v>
      </c>
      <c r="E1435" s="1">
        <v>0.0</v>
      </c>
      <c r="F1435" s="1">
        <v>1.0</v>
      </c>
      <c r="G1435" s="1">
        <v>1.0</v>
      </c>
      <c r="H1435" s="1">
        <v>0.0</v>
      </c>
      <c r="I1435" s="1">
        <v>0.0</v>
      </c>
      <c r="J1435" s="1">
        <v>0.0</v>
      </c>
    </row>
    <row r="1436" ht="12.75" customHeight="1">
      <c r="A1436" s="2" t="str">
        <f>HYPERLINK("https://drive.google.com/file/d/1m6tsMW0bj5w3miNejcSGnPmG2YLOHBbh/view", "ISLE_SESS0182_BLOCKE_36_sprt1")</f>
        <v>ISLE_SESS0182_BLOCKE_36_sprt1</v>
      </c>
      <c r="B1436" s="1" t="s">
        <v>172</v>
      </c>
      <c r="C1436" s="1">
        <v>0.0</v>
      </c>
      <c r="D1436" s="1">
        <v>0.0</v>
      </c>
      <c r="E1436" s="1">
        <v>0.0</v>
      </c>
      <c r="F1436" s="1">
        <v>1.0</v>
      </c>
      <c r="G1436" s="1">
        <v>1.0</v>
      </c>
      <c r="H1436" s="1">
        <v>0.0</v>
      </c>
      <c r="I1436" s="1">
        <v>0.0</v>
      </c>
      <c r="J1436" s="1">
        <v>1.0</v>
      </c>
      <c r="K1436" s="1">
        <v>1.0</v>
      </c>
    </row>
    <row r="1437" ht="12.75" customHeight="1">
      <c r="A1437" s="2" t="str">
        <f>HYPERLINK("https://drive.google.com/file/d/1EaY2MRTRIdieFRsU7aEkXKI_wCJOI3iG/view", "ISLE_SESS0182_BLOCKE_37_sprt1")</f>
        <v>ISLE_SESS0182_BLOCKE_37_sprt1</v>
      </c>
      <c r="B1437" s="1" t="s">
        <v>191</v>
      </c>
      <c r="C1437" s="1">
        <v>1.0</v>
      </c>
      <c r="D1437" s="1">
        <v>0.0</v>
      </c>
      <c r="E1437" s="1">
        <v>1.0</v>
      </c>
      <c r="F1437" s="1">
        <v>1.0</v>
      </c>
      <c r="G1437" s="1">
        <v>0.0</v>
      </c>
      <c r="H1437" s="1">
        <v>0.0</v>
      </c>
    </row>
    <row r="1438" ht="12.75" customHeight="1">
      <c r="A1438" s="2" t="str">
        <f>HYPERLINK("https://drive.google.com/file/d/1orH6mfnof2Pzw_5tRD7h3x9ALaQYdVdJ/view", "ISLE_SESS0182_BLOCKE_38_sprt1")</f>
        <v>ISLE_SESS0182_BLOCKE_38_sprt1</v>
      </c>
      <c r="B1438" s="1" t="s">
        <v>192</v>
      </c>
      <c r="C1438" s="1">
        <v>1.0</v>
      </c>
      <c r="D1438" s="1">
        <v>1.0</v>
      </c>
      <c r="E1438" s="1">
        <v>0.0</v>
      </c>
      <c r="F1438" s="1">
        <v>1.0</v>
      </c>
      <c r="G1438" s="1">
        <v>0.0</v>
      </c>
      <c r="H1438" s="1">
        <v>1.0</v>
      </c>
      <c r="I1438" s="1">
        <v>0.0</v>
      </c>
    </row>
    <row r="1439" ht="12.75" customHeight="1">
      <c r="A1439" s="2" t="str">
        <f>HYPERLINK("https://drive.google.com/file/d/16snHIQKcDx8pIc5oQY3mkwZFl02MlHvE/view", "ISLE_SESS0182_BLOCKE_39_sprt1")</f>
        <v>ISLE_SESS0182_BLOCKE_39_sprt1</v>
      </c>
      <c r="B1439" s="1" t="s">
        <v>93</v>
      </c>
      <c r="C1439" s="1">
        <v>0.0</v>
      </c>
      <c r="D1439" s="1">
        <v>1.0</v>
      </c>
      <c r="E1439" s="1">
        <v>0.0</v>
      </c>
      <c r="F1439" s="1">
        <v>1.0</v>
      </c>
      <c r="G1439" s="1">
        <v>0.0</v>
      </c>
      <c r="H1439" s="1">
        <v>0.0</v>
      </c>
    </row>
    <row r="1440" ht="12.75" customHeight="1">
      <c r="A1440" s="2" t="str">
        <f>HYPERLINK("https://drive.google.com/file/d/1oOrtlIXpDf27TFs34AEiaYFjEBbshtx2/view", "ISLE_SESS0182_BLOCKE_40_sprt1")</f>
        <v>ISLE_SESS0182_BLOCKE_40_sprt1</v>
      </c>
      <c r="B1440" s="1" t="s">
        <v>139</v>
      </c>
      <c r="C1440" s="1">
        <v>0.0</v>
      </c>
      <c r="D1440" s="1">
        <v>0.0</v>
      </c>
      <c r="E1440" s="1">
        <v>0.0</v>
      </c>
      <c r="F1440" s="1">
        <v>0.0</v>
      </c>
      <c r="G1440" s="1">
        <v>1.0</v>
      </c>
      <c r="H1440" s="1">
        <v>0.0</v>
      </c>
      <c r="I1440" s="1">
        <v>1.0</v>
      </c>
      <c r="J1440" s="1">
        <v>1.0</v>
      </c>
    </row>
    <row r="1441" ht="12.75" customHeight="1">
      <c r="A1441" s="2" t="str">
        <f>HYPERLINK("https://drive.google.com/file/d/1liXY1A7I3Ec1UQWEeI71gFLY4vyk5pBO/view", "ISLE_SESS0182_BLOCKE_41_sprt1")</f>
        <v>ISLE_SESS0182_BLOCKE_41_sprt1</v>
      </c>
      <c r="B1441" s="1" t="s">
        <v>94</v>
      </c>
      <c r="C1441" s="1">
        <v>0.0</v>
      </c>
      <c r="D1441" s="1">
        <v>1.0</v>
      </c>
      <c r="E1441" s="1">
        <v>0.0</v>
      </c>
      <c r="F1441" s="1">
        <v>0.0</v>
      </c>
      <c r="G1441" s="1">
        <v>1.0</v>
      </c>
      <c r="H1441" s="1">
        <v>0.0</v>
      </c>
      <c r="I1441" s="1">
        <v>1.0</v>
      </c>
      <c r="J1441" s="1">
        <v>1.0</v>
      </c>
    </row>
    <row r="1442" ht="12.75" customHeight="1">
      <c r="A1442" s="2" t="str">
        <f>HYPERLINK("https://drive.google.com/file/d/13ODs3xJz4XCertAclYALJk6OMdIp5qSh/view", "ISLE_SESS0182_BLOCKE_42_sprt1")</f>
        <v>ISLE_SESS0182_BLOCKE_42_sprt1</v>
      </c>
      <c r="B1442" s="1" t="s">
        <v>140</v>
      </c>
      <c r="C1442" s="1">
        <v>0.0</v>
      </c>
      <c r="D1442" s="1">
        <v>1.0</v>
      </c>
      <c r="E1442" s="1">
        <v>0.0</v>
      </c>
      <c r="F1442" s="1">
        <v>1.0</v>
      </c>
      <c r="G1442" s="1">
        <v>0.0</v>
      </c>
      <c r="H1442" s="1">
        <v>1.0</v>
      </c>
    </row>
    <row r="1443" ht="12.75" customHeight="1">
      <c r="A1443" s="2" t="str">
        <f>HYPERLINK("https://drive.google.com/file/d/12JgMiUIodvEnuZRAwZCalEwl9J9HIn6g/view", "ISLE_SESS0182_BLOCKE_43_sprt1")</f>
        <v>ISLE_SESS0182_BLOCKE_43_sprt1</v>
      </c>
      <c r="B1443" s="1" t="s">
        <v>95</v>
      </c>
      <c r="C1443" s="1">
        <v>0.0</v>
      </c>
      <c r="D1443" s="1">
        <v>0.0</v>
      </c>
      <c r="E1443" s="1">
        <v>1.0</v>
      </c>
      <c r="F1443" s="1">
        <v>0.0</v>
      </c>
      <c r="G1443" s="1">
        <v>1.0</v>
      </c>
      <c r="H1443" s="1">
        <v>0.0</v>
      </c>
      <c r="I1443" s="1">
        <v>0.0</v>
      </c>
      <c r="J1443" s="1">
        <v>1.0</v>
      </c>
    </row>
    <row r="1444" ht="12.75" customHeight="1">
      <c r="A1444" s="2" t="str">
        <f>HYPERLINK("https://drive.google.com/file/d/1Dpz8hxY68sFO_rm6XMx4WwgeQaLPo3Zn/view", "ISLE_SESS0182_BLOCKE_44_sprt1")</f>
        <v>ISLE_SESS0182_BLOCKE_44_sprt1</v>
      </c>
      <c r="B1444" s="1" t="s">
        <v>96</v>
      </c>
      <c r="C1444" s="1">
        <v>1.0</v>
      </c>
      <c r="D1444" s="1">
        <v>0.0</v>
      </c>
      <c r="E1444" s="1">
        <v>1.0</v>
      </c>
      <c r="F1444" s="1">
        <v>0.0</v>
      </c>
      <c r="G1444" s="1">
        <v>0.0</v>
      </c>
      <c r="H1444" s="1">
        <v>0.0</v>
      </c>
      <c r="I1444" s="1">
        <v>1.0</v>
      </c>
    </row>
    <row r="1445" ht="12.75" customHeight="1">
      <c r="A1445" s="2" t="str">
        <f>HYPERLINK("https://drive.google.com/file/d/1PmBu6LOhsNkSI_Yc4qMtjsH_z11FvZAK/view", "ISLE_SESS0182_BLOCKE_45_sprt1")</f>
        <v>ISLE_SESS0182_BLOCKE_45_sprt1</v>
      </c>
      <c r="B1445" s="1" t="s">
        <v>174</v>
      </c>
      <c r="C1445" s="1">
        <v>0.0</v>
      </c>
      <c r="D1445" s="1">
        <v>0.0</v>
      </c>
      <c r="E1445" s="1">
        <v>0.0</v>
      </c>
      <c r="F1445" s="1">
        <v>1.0</v>
      </c>
      <c r="G1445" s="1">
        <v>0.0</v>
      </c>
      <c r="H1445" s="1">
        <v>1.0</v>
      </c>
      <c r="I1445" s="1">
        <v>0.0</v>
      </c>
      <c r="J1445" s="1">
        <v>0.0</v>
      </c>
      <c r="K1445" s="1">
        <v>1.0</v>
      </c>
      <c r="L1445" s="1">
        <v>0.0</v>
      </c>
      <c r="M1445" s="1">
        <v>0.0</v>
      </c>
      <c r="N1445" s="1">
        <v>1.0</v>
      </c>
    </row>
    <row r="1446" ht="12.75" customHeight="1">
      <c r="A1446" s="2" t="str">
        <f>HYPERLINK("https://drive.google.com/file/d/1B1vHmfTUPIg7WJQzOV_gMaQnn0R1Ox-h/view", "ISLE_SESS0182_BLOCKE_46_sprt1")</f>
        <v>ISLE_SESS0182_BLOCKE_46_sprt1</v>
      </c>
      <c r="B1446" s="1" t="s">
        <v>193</v>
      </c>
      <c r="C1446" s="1">
        <v>0.0</v>
      </c>
      <c r="D1446" s="1">
        <v>0.0</v>
      </c>
      <c r="E1446" s="1">
        <v>0.0</v>
      </c>
      <c r="F1446" s="1">
        <v>1.0</v>
      </c>
      <c r="G1446" s="1">
        <v>0.0</v>
      </c>
      <c r="H1446" s="1">
        <v>1.0</v>
      </c>
      <c r="I1446" s="1">
        <v>0.0</v>
      </c>
      <c r="J1446" s="1">
        <v>0.0</v>
      </c>
      <c r="K1446" s="1">
        <v>1.0</v>
      </c>
      <c r="L1446" s="1">
        <v>1.0</v>
      </c>
      <c r="M1446" s="1">
        <v>1.0</v>
      </c>
    </row>
    <row r="1447" ht="12.75" customHeight="1">
      <c r="A1447" s="2" t="str">
        <f>HYPERLINK("https://drive.google.com/file/d/118otz-BavCYpiEkBjgP_6niN2EDadEMH/view", "ISLE_SESS0182_BLOCKE_50_sprt1")</f>
        <v>ISLE_SESS0182_BLOCKE_50_sprt1</v>
      </c>
      <c r="B1447" s="1" t="s">
        <v>101</v>
      </c>
      <c r="C1447" s="1">
        <v>1.0</v>
      </c>
      <c r="D1447" s="1">
        <v>0.0</v>
      </c>
      <c r="E1447" s="1">
        <v>1.0</v>
      </c>
      <c r="F1447" s="1">
        <v>0.0</v>
      </c>
      <c r="G1447" s="1">
        <v>1.0</v>
      </c>
    </row>
    <row r="1448" ht="12.75" customHeight="1">
      <c r="A1448" s="2" t="str">
        <f>HYPERLINK("https://drive.google.com/file/d/1RTU1N56Ti4kaT5SzurW5_LCERcVjVQbX/view", "ISLE_SESS0182_BLOCKE_52_sprt1")</f>
        <v>ISLE_SESS0182_BLOCKE_52_sprt1</v>
      </c>
      <c r="B1448" s="1" t="s">
        <v>103</v>
      </c>
      <c r="C1448" s="1">
        <v>0.0</v>
      </c>
      <c r="D1448" s="1">
        <v>1.0</v>
      </c>
      <c r="E1448" s="1">
        <v>1.0</v>
      </c>
      <c r="F1448" s="1">
        <v>1.0</v>
      </c>
      <c r="G1448" s="1">
        <v>0.0</v>
      </c>
    </row>
    <row r="1449" ht="12.75" customHeight="1">
      <c r="A1449" s="2" t="str">
        <f>HYPERLINK("https://drive.google.com/file/d/1JMc95JO-cPC5D6-_ZsM_Hnt7W9LYdZRU/view", "ISLE_SESS0182_BLOCKE_54_sprt1")</f>
        <v>ISLE_SESS0182_BLOCKE_54_sprt1</v>
      </c>
      <c r="B1449" s="1" t="s">
        <v>142</v>
      </c>
      <c r="C1449" s="1">
        <v>0.0</v>
      </c>
      <c r="D1449" s="1">
        <v>1.0</v>
      </c>
      <c r="E1449" s="1">
        <v>1.0</v>
      </c>
      <c r="F1449" s="1">
        <v>0.0</v>
      </c>
      <c r="G1449" s="1">
        <v>1.0</v>
      </c>
      <c r="H1449" s="1">
        <v>0.0</v>
      </c>
      <c r="I1449" s="1">
        <v>0.0</v>
      </c>
      <c r="J1449" s="1">
        <v>0.0</v>
      </c>
      <c r="K1449" s="1">
        <v>1.0</v>
      </c>
    </row>
    <row r="1450" ht="12.75" customHeight="1">
      <c r="A1450" s="2" t="str">
        <f>HYPERLINK("https://drive.google.com/file/d/1QJNMG-FlBualFPscyCx3lEPSB6mheeXS/view", "ISLE_SESS0182_BLOCKE_55_sprt1")</f>
        <v>ISLE_SESS0182_BLOCKE_55_sprt1</v>
      </c>
      <c r="B1450" s="1" t="s">
        <v>195</v>
      </c>
      <c r="C1450" s="1">
        <v>0.0</v>
      </c>
      <c r="D1450" s="1">
        <v>1.0</v>
      </c>
      <c r="E1450" s="1">
        <v>0.0</v>
      </c>
      <c r="F1450" s="1">
        <v>0.0</v>
      </c>
      <c r="G1450" s="1">
        <v>1.0</v>
      </c>
      <c r="H1450" s="1">
        <v>1.0</v>
      </c>
      <c r="I1450" s="1">
        <v>0.0</v>
      </c>
      <c r="J1450" s="1">
        <v>1.0</v>
      </c>
      <c r="K1450" s="1">
        <v>1.0</v>
      </c>
      <c r="L1450" s="1">
        <v>0.0</v>
      </c>
    </row>
    <row r="1451" ht="12.75" customHeight="1">
      <c r="A1451" s="2" t="str">
        <f>HYPERLINK("https://drive.google.com/file/d/17khbbjf07OQ_YvrLU2BPLM128xpf_zww/view", "ISLE_SESS0182_BLOCKE_56_sprt1")</f>
        <v>ISLE_SESS0182_BLOCKE_56_sprt1</v>
      </c>
      <c r="B1451" s="1" t="s">
        <v>104</v>
      </c>
      <c r="C1451" s="1">
        <v>0.0</v>
      </c>
      <c r="D1451" s="1">
        <v>0.0</v>
      </c>
      <c r="E1451" s="1">
        <v>1.0</v>
      </c>
      <c r="F1451" s="1">
        <v>1.0</v>
      </c>
      <c r="G1451" s="1">
        <v>0.0</v>
      </c>
      <c r="H1451" s="1">
        <v>1.0</v>
      </c>
      <c r="I1451" s="1">
        <v>1.0</v>
      </c>
    </row>
    <row r="1452" ht="12.75" customHeight="1">
      <c r="A1452" s="2" t="str">
        <f>HYPERLINK("https://drive.google.com/file/d/1PiNjEwVhxYPc42F02Gsiqz0tktoSqYtI/view", "ISLE_SESS0182_BLOCKE_57_sprt1")</f>
        <v>ISLE_SESS0182_BLOCKE_57_sprt1</v>
      </c>
      <c r="B1452" s="1" t="s">
        <v>105</v>
      </c>
      <c r="C1452" s="1">
        <v>0.0</v>
      </c>
      <c r="D1452" s="1">
        <v>1.0</v>
      </c>
      <c r="E1452" s="1">
        <v>0.0</v>
      </c>
      <c r="F1452" s="1">
        <v>1.0</v>
      </c>
    </row>
    <row r="1453" ht="12.75" customHeight="1">
      <c r="A1453" s="2" t="str">
        <f>HYPERLINK("https://drive.google.com/file/d/1RdF7PjNdOIV5bRSeo_k3abgJqqfPVU-L/view", "ISLE_SESS0182_BLOCKE_59_sprt1")</f>
        <v>ISLE_SESS0182_BLOCKE_59_sprt1</v>
      </c>
      <c r="B1453" s="1" t="s">
        <v>106</v>
      </c>
      <c r="C1453" s="1">
        <v>1.0</v>
      </c>
      <c r="D1453" s="1">
        <v>0.0</v>
      </c>
      <c r="E1453" s="1">
        <v>1.0</v>
      </c>
      <c r="F1453" s="1">
        <v>0.0</v>
      </c>
      <c r="G1453" s="1">
        <v>1.0</v>
      </c>
      <c r="H1453" s="1">
        <v>0.0</v>
      </c>
      <c r="I1453" s="1">
        <v>0.0</v>
      </c>
      <c r="J1453" s="1">
        <v>1.0</v>
      </c>
    </row>
    <row r="1454" ht="12.75" customHeight="1">
      <c r="A1454" s="2" t="str">
        <f>HYPERLINK("https://drive.google.com/file/d/1aYNeS2df0VYPQJVQfoCxV-ZkWI9RCm6F/view", "ISLE_SESS0182_BLOCKE_63_sprt1")</f>
        <v>ISLE_SESS0182_BLOCKE_63_sprt1</v>
      </c>
      <c r="B1454" s="1" t="s">
        <v>109</v>
      </c>
      <c r="C1454" s="1">
        <v>0.0</v>
      </c>
      <c r="D1454" s="1">
        <v>1.0</v>
      </c>
      <c r="E1454" s="1">
        <v>1.0</v>
      </c>
      <c r="F1454" s="1">
        <v>0.0</v>
      </c>
      <c r="G1454" s="1">
        <v>1.0</v>
      </c>
      <c r="H1454" s="1">
        <v>1.0</v>
      </c>
      <c r="I1454" s="1">
        <v>0.0</v>
      </c>
      <c r="J1454" s="1">
        <v>0.0</v>
      </c>
    </row>
    <row r="1455" ht="12.75" customHeight="1">
      <c r="A1455" s="2" t="str">
        <f>HYPERLINK("https://drive.google.com/file/d/1ODCoDYtSes8itndTHXFQMD0vNixadXL9/view", "ISLE_SESS0182_BLOCKF_01_sprt1")</f>
        <v>ISLE_SESS0182_BLOCKF_01_sprt1</v>
      </c>
      <c r="B1455" s="1" t="s">
        <v>144</v>
      </c>
      <c r="C1455" s="1">
        <v>0.0</v>
      </c>
      <c r="D1455" s="1">
        <v>0.0</v>
      </c>
      <c r="E1455" s="1">
        <v>1.0</v>
      </c>
      <c r="F1455" s="1">
        <v>1.0</v>
      </c>
      <c r="G1455" s="1">
        <v>1.0</v>
      </c>
      <c r="H1455" s="1">
        <v>0.0</v>
      </c>
      <c r="I1455" s="1">
        <v>0.0</v>
      </c>
      <c r="J1455" s="1">
        <v>1.0</v>
      </c>
      <c r="K1455" s="1">
        <v>0.0</v>
      </c>
      <c r="L1455" s="1">
        <v>0.0</v>
      </c>
      <c r="M1455" s="1">
        <v>1.0</v>
      </c>
      <c r="N1455" s="1">
        <v>1.0</v>
      </c>
    </row>
    <row r="1456" ht="12.75" customHeight="1">
      <c r="A1456" s="2" t="str">
        <f>HYPERLINK("https://drive.google.com/file/d/11IrjcfTULVY1O4PF9aU2J0qm6xsqzgdn/view", "ISLE_SESS0182_BLOCKF_02_sprt1")</f>
        <v>ISLE_SESS0182_BLOCKF_02_sprt1</v>
      </c>
      <c r="B1456" s="1" t="s">
        <v>198</v>
      </c>
      <c r="C1456" s="1">
        <v>0.0</v>
      </c>
      <c r="D1456" s="1">
        <v>0.0</v>
      </c>
      <c r="E1456" s="1">
        <v>1.0</v>
      </c>
      <c r="F1456" s="1">
        <v>1.0</v>
      </c>
      <c r="G1456" s="1">
        <v>0.0</v>
      </c>
      <c r="H1456" s="1">
        <v>0.0</v>
      </c>
      <c r="I1456" s="1">
        <v>1.0</v>
      </c>
      <c r="J1456" s="1">
        <v>0.0</v>
      </c>
      <c r="K1456" s="1">
        <v>0.0</v>
      </c>
      <c r="L1456" s="1">
        <v>1.0</v>
      </c>
      <c r="M1456" s="1">
        <v>1.0</v>
      </c>
      <c r="N1456" s="1">
        <v>0.0</v>
      </c>
    </row>
    <row r="1457" ht="12.75" customHeight="1">
      <c r="A1457" s="2" t="str">
        <f>HYPERLINK("https://drive.google.com/file/d/1JvkqHoI114CSqSrd7JpyDsWqt8Gj1AMI/view", "ISLE_SESS0182_BLOCKF_03_sprt1")</f>
        <v>ISLE_SESS0182_BLOCKF_03_sprt1</v>
      </c>
      <c r="B1457" s="1" t="s">
        <v>232</v>
      </c>
      <c r="C1457" s="1">
        <v>0.0</v>
      </c>
      <c r="D1457" s="1">
        <v>0.0</v>
      </c>
      <c r="E1457" s="1">
        <v>0.0</v>
      </c>
      <c r="F1457" s="1">
        <v>1.0</v>
      </c>
      <c r="G1457" s="1">
        <v>1.0</v>
      </c>
      <c r="H1457" s="1">
        <v>0.0</v>
      </c>
      <c r="I1457" s="1">
        <v>0.0</v>
      </c>
      <c r="J1457" s="1">
        <v>1.0</v>
      </c>
      <c r="K1457" s="1">
        <v>0.0</v>
      </c>
      <c r="L1457" s="1">
        <v>0.0</v>
      </c>
      <c r="M1457" s="1">
        <v>1.0</v>
      </c>
      <c r="N1457" s="1">
        <v>1.0</v>
      </c>
    </row>
    <row r="1458" ht="12.75" customHeight="1">
      <c r="A1458" s="2" t="str">
        <f>HYPERLINK("https://drive.google.com/file/d/1NNrzTR8RHLXKUauAV2uVH_dABkLcF7sk/view", "ISLE_SESS0182_BLOCKF_04_sprt1")</f>
        <v>ISLE_SESS0182_BLOCKF_04_sprt1</v>
      </c>
      <c r="B1458" s="1" t="s">
        <v>178</v>
      </c>
      <c r="C1458" s="1">
        <v>0.0</v>
      </c>
      <c r="D1458" s="1">
        <v>0.0</v>
      </c>
      <c r="E1458" s="1">
        <v>1.0</v>
      </c>
      <c r="F1458" s="1">
        <v>1.0</v>
      </c>
      <c r="G1458" s="1">
        <v>0.0</v>
      </c>
      <c r="H1458" s="1">
        <v>0.0</v>
      </c>
      <c r="I1458" s="1">
        <v>1.0</v>
      </c>
      <c r="J1458" s="1">
        <v>0.0</v>
      </c>
      <c r="K1458" s="1">
        <v>1.0</v>
      </c>
      <c r="L1458" s="1">
        <v>1.0</v>
      </c>
      <c r="M1458" s="1">
        <v>1.0</v>
      </c>
      <c r="N1458" s="1">
        <v>0.0</v>
      </c>
      <c r="O1458" s="1">
        <v>0.0</v>
      </c>
    </row>
    <row r="1459" ht="12.75" customHeight="1">
      <c r="A1459" s="2" t="str">
        <f>HYPERLINK("https://drive.google.com/file/d/1HLLWHu58G3-geTID0_Z6QiJuuQj5Gsgw/view", "ISLE_SESS0182_BLOCKF_05_sprt1")</f>
        <v>ISLE_SESS0182_BLOCKF_05_sprt1</v>
      </c>
      <c r="B1459" s="1" t="s">
        <v>110</v>
      </c>
      <c r="C1459" s="1">
        <v>0.0</v>
      </c>
      <c r="D1459" s="1">
        <v>0.0</v>
      </c>
      <c r="E1459" s="1">
        <v>1.0</v>
      </c>
      <c r="F1459" s="1">
        <v>1.0</v>
      </c>
      <c r="G1459" s="1">
        <v>0.0</v>
      </c>
      <c r="H1459" s="1">
        <v>1.0</v>
      </c>
      <c r="I1459" s="1">
        <v>0.0</v>
      </c>
      <c r="J1459" s="1">
        <v>0.0</v>
      </c>
      <c r="K1459" s="1">
        <v>1.0</v>
      </c>
      <c r="L1459" s="1">
        <v>1.0</v>
      </c>
      <c r="M1459" s="1">
        <v>1.0</v>
      </c>
      <c r="N1459" s="1">
        <v>0.0</v>
      </c>
      <c r="O1459" s="1">
        <v>0.0</v>
      </c>
      <c r="P1459" s="1">
        <v>1.0</v>
      </c>
      <c r="Q1459" s="1">
        <v>0.0</v>
      </c>
      <c r="R1459" s="1">
        <v>1.0</v>
      </c>
      <c r="S1459" s="1">
        <v>1.0</v>
      </c>
    </row>
    <row r="1460" ht="12.75" customHeight="1">
      <c r="A1460" s="2" t="str">
        <f>HYPERLINK("https://drive.google.com/file/d/1hVPz2eTnevcgR2l02muOSUIAh3IQJDWm/view", "ISLE_SESS0182_BLOCKF_06_sprt1")</f>
        <v>ISLE_SESS0182_BLOCKF_06_sprt1</v>
      </c>
      <c r="B1460" s="1" t="s">
        <v>146</v>
      </c>
      <c r="C1460" s="1">
        <v>0.0</v>
      </c>
      <c r="D1460" s="1">
        <v>0.0</v>
      </c>
      <c r="E1460" s="1">
        <v>1.0</v>
      </c>
      <c r="F1460" s="1">
        <v>1.0</v>
      </c>
      <c r="G1460" s="1">
        <v>1.0</v>
      </c>
      <c r="H1460" s="1">
        <v>0.0</v>
      </c>
      <c r="I1460" s="1">
        <v>1.0</v>
      </c>
      <c r="J1460" s="1">
        <v>1.0</v>
      </c>
      <c r="K1460" s="1">
        <v>1.0</v>
      </c>
      <c r="L1460" s="1">
        <v>1.0</v>
      </c>
      <c r="M1460" s="1">
        <v>0.0</v>
      </c>
      <c r="N1460" s="1">
        <v>0.0</v>
      </c>
      <c r="O1460" s="1">
        <v>1.0</v>
      </c>
      <c r="P1460" s="1">
        <v>0.0</v>
      </c>
      <c r="Q1460" s="1">
        <v>1.0</v>
      </c>
    </row>
    <row r="1461" ht="12.75" customHeight="1">
      <c r="A1461" s="2" t="str">
        <f>HYPERLINK("https://drive.google.com/file/d/13ZHm0GKZiVNz9ZzJj1WS57LNhLa-7WSU/view", "ISLE_SESS0182_BLOCKF_07_sprt1")</f>
        <v>ISLE_SESS0182_BLOCKF_07_sprt1</v>
      </c>
      <c r="B1461" s="1" t="s">
        <v>111</v>
      </c>
      <c r="C1461" s="1">
        <v>1.0</v>
      </c>
      <c r="D1461" s="1">
        <v>0.0</v>
      </c>
      <c r="E1461" s="1">
        <v>1.0</v>
      </c>
      <c r="F1461" s="1">
        <v>1.0</v>
      </c>
      <c r="G1461" s="1">
        <v>0.0</v>
      </c>
      <c r="H1461" s="1">
        <v>0.0</v>
      </c>
      <c r="I1461" s="1">
        <v>1.0</v>
      </c>
      <c r="J1461" s="1">
        <v>0.0</v>
      </c>
      <c r="K1461" s="1">
        <v>0.0</v>
      </c>
      <c r="L1461" s="1">
        <v>1.0</v>
      </c>
      <c r="M1461" s="1">
        <v>1.0</v>
      </c>
      <c r="N1461" s="1">
        <v>0.0</v>
      </c>
      <c r="O1461" s="1">
        <v>1.0</v>
      </c>
      <c r="P1461" s="1">
        <v>0.0</v>
      </c>
      <c r="Q1461" s="1">
        <v>0.0</v>
      </c>
      <c r="R1461" s="1">
        <v>1.0</v>
      </c>
      <c r="S1461" s="1">
        <v>0.0</v>
      </c>
      <c r="T1461" s="1">
        <v>1.0</v>
      </c>
    </row>
    <row r="1462" ht="12.75" customHeight="1">
      <c r="A1462" s="2" t="str">
        <f>HYPERLINK("https://drive.google.com/file/d/1IQE9X80MBVaCzebDz3pA6iArTtsv2VOW/view", "ISLE_SESS0182_BLOCKG_01_sprt1")</f>
        <v>ISLE_SESS0182_BLOCKG_01_sprt1</v>
      </c>
      <c r="B1462" s="1" t="s">
        <v>182</v>
      </c>
      <c r="C1462" s="1">
        <v>0.0</v>
      </c>
      <c r="D1462" s="1">
        <v>1.0</v>
      </c>
      <c r="E1462" s="1">
        <v>0.0</v>
      </c>
      <c r="F1462" s="1">
        <v>1.0</v>
      </c>
      <c r="G1462" s="1">
        <v>0.0</v>
      </c>
      <c r="H1462" s="1">
        <v>0.0</v>
      </c>
      <c r="I1462" s="1">
        <v>1.0</v>
      </c>
      <c r="J1462" s="1">
        <v>0.0</v>
      </c>
      <c r="K1462" s="1">
        <v>1.0</v>
      </c>
      <c r="L1462" s="1">
        <v>1.0</v>
      </c>
    </row>
    <row r="1463" ht="12.75" customHeight="1">
      <c r="A1463" s="2" t="str">
        <f>HYPERLINK("https://drive.google.com/file/d/1C6y4x_d-wrOWAAHkAqzRJeKo19jNZyF-/view", "ISLE_SESS0182_BLOCKG_03_sprt1")</f>
        <v>ISLE_SESS0182_BLOCKG_03_sprt1</v>
      </c>
      <c r="B1463" s="1" t="s">
        <v>116</v>
      </c>
      <c r="C1463" s="1">
        <v>0.0</v>
      </c>
      <c r="D1463" s="1">
        <v>1.0</v>
      </c>
      <c r="E1463" s="1">
        <v>0.0</v>
      </c>
      <c r="F1463" s="1">
        <v>1.0</v>
      </c>
      <c r="G1463" s="1">
        <v>0.0</v>
      </c>
      <c r="H1463" s="1">
        <v>1.0</v>
      </c>
      <c r="I1463" s="1">
        <v>0.0</v>
      </c>
      <c r="J1463" s="1">
        <v>0.0</v>
      </c>
      <c r="K1463" s="1">
        <v>0.0</v>
      </c>
      <c r="L1463" s="1">
        <v>0.0</v>
      </c>
      <c r="M1463" s="1">
        <v>0.0</v>
      </c>
    </row>
    <row r="1464" ht="12.75" customHeight="1">
      <c r="A1464" s="2" t="str">
        <f>HYPERLINK("https://drive.google.com/file/d/19W6xxXypMbhd0n7pXniK_h-OywlbGkKD/view", "ISLE_SESS0182_BLOCKG_05_sprt1")</f>
        <v>ISLE_SESS0182_BLOCKG_05_sprt1</v>
      </c>
      <c r="B1464" s="1" t="s">
        <v>117</v>
      </c>
      <c r="C1464" s="1">
        <v>0.0</v>
      </c>
      <c r="D1464" s="1">
        <v>1.0</v>
      </c>
      <c r="E1464" s="1">
        <v>0.0</v>
      </c>
      <c r="F1464" s="1">
        <v>1.0</v>
      </c>
      <c r="G1464" s="1">
        <v>1.0</v>
      </c>
      <c r="H1464" s="1">
        <v>1.0</v>
      </c>
      <c r="I1464" s="1">
        <v>0.0</v>
      </c>
      <c r="J1464" s="1">
        <v>0.0</v>
      </c>
      <c r="K1464" s="1">
        <v>1.0</v>
      </c>
      <c r="L1464" s="1">
        <v>0.0</v>
      </c>
      <c r="M1464" s="1">
        <v>0.0</v>
      </c>
    </row>
    <row r="1465" ht="12.75" customHeight="1">
      <c r="A1465" s="2" t="str">
        <f>HYPERLINK("https://drive.google.com/file/d/1T5JSOyOR7VXIn4pLIdsgbwRnwrt1IeRf/view", "ISLE_SESS0182_BLOCKG_08_sprt1")</f>
        <v>ISLE_SESS0182_BLOCKG_08_sprt1</v>
      </c>
      <c r="B1465" s="1" t="s">
        <v>119</v>
      </c>
      <c r="C1465" s="1">
        <v>1.0</v>
      </c>
      <c r="D1465" s="1">
        <v>1.0</v>
      </c>
      <c r="E1465" s="1">
        <v>0.0</v>
      </c>
      <c r="F1465" s="1">
        <v>1.0</v>
      </c>
      <c r="G1465" s="1">
        <v>0.0</v>
      </c>
      <c r="H1465" s="1">
        <v>0.0</v>
      </c>
      <c r="I1465" s="1">
        <v>0.0</v>
      </c>
      <c r="J1465" s="1">
        <v>1.0</v>
      </c>
      <c r="K1465" s="1">
        <v>1.0</v>
      </c>
      <c r="L1465" s="1">
        <v>0.0</v>
      </c>
      <c r="M1465" s="1">
        <v>1.0</v>
      </c>
      <c r="N1465" s="1">
        <v>1.0</v>
      </c>
    </row>
    <row r="1466" ht="12.75" customHeight="1">
      <c r="A1466" s="2" t="str">
        <f>HYPERLINK("https://drive.google.com/file/d/1-R09VYLpJdSd6L8QtTOhAnr0HzQE-OgB/view", "ISLE_SESS0182_BLOCKG_11_sprt1")</f>
        <v>ISLE_SESS0182_BLOCKG_11_sprt1</v>
      </c>
      <c r="B1466" s="1" t="s">
        <v>188</v>
      </c>
      <c r="C1466" s="1">
        <v>0.0</v>
      </c>
      <c r="D1466" s="1">
        <v>1.0</v>
      </c>
      <c r="E1466" s="1">
        <v>0.0</v>
      </c>
      <c r="F1466" s="1">
        <v>0.0</v>
      </c>
      <c r="G1466" s="1">
        <v>0.0</v>
      </c>
      <c r="H1466" s="1">
        <v>1.0</v>
      </c>
      <c r="I1466" s="1">
        <v>1.0</v>
      </c>
      <c r="J1466" s="1">
        <v>0.0</v>
      </c>
      <c r="K1466" s="1">
        <v>1.0</v>
      </c>
      <c r="L1466" s="1">
        <v>1.0</v>
      </c>
    </row>
    <row r="1467" ht="12.75" customHeight="1">
      <c r="A1467" s="9" t="s">
        <v>233</v>
      </c>
      <c r="B1467" s="1"/>
      <c r="C1467" s="10">
        <v>0.0</v>
      </c>
      <c r="D1467" s="10">
        <v>0.0</v>
      </c>
      <c r="E1467" s="10">
        <v>1.0</v>
      </c>
      <c r="F1467" s="10">
        <v>0.0</v>
      </c>
      <c r="G1467" s="10">
        <v>0.0</v>
      </c>
      <c r="H1467" s="11"/>
      <c r="I1467" s="11"/>
      <c r="J1467" s="11"/>
      <c r="K1467" s="11"/>
      <c r="L1467" s="11"/>
      <c r="M1467" s="11"/>
      <c r="N1467" s="11"/>
      <c r="O1467" s="11"/>
      <c r="P1467" s="11"/>
      <c r="Q1467" s="11"/>
      <c r="R1467" s="11"/>
      <c r="S1467" s="11"/>
      <c r="T1467" s="11"/>
      <c r="U1467" s="11"/>
      <c r="V1467" s="11"/>
      <c r="W1467" s="11"/>
    </row>
    <row r="1468" ht="12.75" customHeight="1">
      <c r="A1468" s="9" t="s">
        <v>234</v>
      </c>
      <c r="B1468" s="1"/>
      <c r="C1468" s="10">
        <v>0.0</v>
      </c>
      <c r="D1468" s="10">
        <v>0.0</v>
      </c>
      <c r="E1468" s="10">
        <v>1.0</v>
      </c>
      <c r="F1468" s="10">
        <v>0.0</v>
      </c>
      <c r="G1468" s="10">
        <v>1.0</v>
      </c>
      <c r="H1468" s="11"/>
      <c r="I1468" s="11"/>
      <c r="J1468" s="11"/>
      <c r="K1468" s="11"/>
      <c r="L1468" s="11"/>
      <c r="M1468" s="11"/>
      <c r="N1468" s="11"/>
      <c r="O1468" s="11"/>
      <c r="P1468" s="11"/>
      <c r="Q1468" s="11"/>
      <c r="R1468" s="11"/>
      <c r="S1468" s="11"/>
      <c r="T1468" s="11"/>
      <c r="U1468" s="11"/>
      <c r="V1468" s="11"/>
      <c r="W1468" s="11"/>
    </row>
    <row r="1469" ht="12.75" customHeight="1">
      <c r="A1469" s="9" t="s">
        <v>235</v>
      </c>
      <c r="B1469" s="1"/>
      <c r="C1469" s="10">
        <v>0.0</v>
      </c>
      <c r="D1469" s="10">
        <v>0.0</v>
      </c>
      <c r="E1469" s="10">
        <v>1.0</v>
      </c>
      <c r="F1469" s="10">
        <v>0.0</v>
      </c>
      <c r="G1469" s="10">
        <v>0.0</v>
      </c>
      <c r="H1469" s="11"/>
      <c r="I1469" s="11"/>
      <c r="J1469" s="11"/>
      <c r="K1469" s="11"/>
      <c r="L1469" s="11"/>
      <c r="M1469" s="11"/>
      <c r="N1469" s="11"/>
      <c r="O1469" s="11"/>
      <c r="P1469" s="11"/>
      <c r="Q1469" s="11"/>
      <c r="R1469" s="11"/>
      <c r="S1469" s="11"/>
      <c r="T1469" s="11"/>
      <c r="U1469" s="11"/>
      <c r="V1469" s="11"/>
      <c r="W1469" s="11"/>
    </row>
    <row r="1470" ht="12.75" customHeight="1">
      <c r="A1470" s="9" t="s">
        <v>236</v>
      </c>
      <c r="B1470" s="1"/>
      <c r="C1470" s="10">
        <v>0.0</v>
      </c>
      <c r="D1470" s="10">
        <v>0.0</v>
      </c>
      <c r="E1470" s="10">
        <v>1.0</v>
      </c>
      <c r="F1470" s="10">
        <v>0.0</v>
      </c>
      <c r="G1470" s="10">
        <v>0.0</v>
      </c>
      <c r="H1470" s="11"/>
      <c r="I1470" s="11"/>
      <c r="J1470" s="11"/>
      <c r="K1470" s="11"/>
      <c r="L1470" s="11"/>
      <c r="M1470" s="11"/>
      <c r="N1470" s="11"/>
      <c r="O1470" s="11"/>
      <c r="P1470" s="11"/>
      <c r="Q1470" s="11"/>
      <c r="R1470" s="11"/>
      <c r="S1470" s="11"/>
      <c r="T1470" s="11"/>
      <c r="U1470" s="11"/>
      <c r="V1470" s="11"/>
      <c r="W1470" s="11"/>
    </row>
    <row r="1471" ht="12.75" customHeight="1">
      <c r="A1471" s="9" t="s">
        <v>237</v>
      </c>
      <c r="B1471" s="1"/>
      <c r="C1471" s="10">
        <v>0.0</v>
      </c>
      <c r="D1471" s="10">
        <v>1.0</v>
      </c>
      <c r="E1471" s="10">
        <v>0.0</v>
      </c>
      <c r="F1471" s="10">
        <v>1.0</v>
      </c>
      <c r="G1471" s="11"/>
      <c r="H1471" s="11"/>
      <c r="I1471" s="11"/>
      <c r="J1471" s="11"/>
      <c r="K1471" s="11"/>
      <c r="L1471" s="11"/>
      <c r="M1471" s="11"/>
      <c r="N1471" s="11"/>
      <c r="O1471" s="11"/>
      <c r="P1471" s="11"/>
      <c r="Q1471" s="11"/>
      <c r="R1471" s="11"/>
      <c r="S1471" s="11"/>
      <c r="T1471" s="11"/>
      <c r="U1471" s="11"/>
      <c r="V1471" s="11"/>
      <c r="W1471" s="11"/>
    </row>
    <row r="1472" ht="12.75" customHeight="1">
      <c r="A1472" s="9" t="s">
        <v>238</v>
      </c>
      <c r="B1472" s="1"/>
      <c r="C1472" s="10">
        <v>0.0</v>
      </c>
      <c r="D1472" s="10">
        <v>0.0</v>
      </c>
      <c r="E1472" s="10">
        <v>0.0</v>
      </c>
      <c r="F1472" s="10">
        <v>1.0</v>
      </c>
      <c r="G1472" s="10">
        <v>0.0</v>
      </c>
      <c r="H1472" s="10">
        <v>0.0</v>
      </c>
      <c r="I1472" s="10">
        <v>1.0</v>
      </c>
      <c r="J1472" s="11"/>
      <c r="K1472" s="11"/>
      <c r="L1472" s="11"/>
      <c r="M1472" s="11"/>
      <c r="N1472" s="11"/>
      <c r="O1472" s="11"/>
      <c r="P1472" s="11"/>
      <c r="Q1472" s="11"/>
      <c r="R1472" s="11"/>
      <c r="S1472" s="11"/>
      <c r="T1472" s="11"/>
      <c r="U1472" s="11"/>
      <c r="V1472" s="11"/>
      <c r="W1472" s="11"/>
    </row>
    <row r="1473" ht="12.75" customHeight="1">
      <c r="A1473" s="9" t="s">
        <v>239</v>
      </c>
      <c r="B1473" s="1"/>
      <c r="C1473" s="10">
        <v>0.0</v>
      </c>
      <c r="D1473" s="10">
        <v>0.0</v>
      </c>
      <c r="E1473" s="10">
        <v>1.0</v>
      </c>
      <c r="F1473" s="11"/>
      <c r="G1473" s="11"/>
      <c r="H1473" s="11"/>
      <c r="I1473" s="11"/>
      <c r="J1473" s="11"/>
      <c r="K1473" s="11"/>
      <c r="L1473" s="11"/>
      <c r="M1473" s="11"/>
      <c r="N1473" s="11"/>
      <c r="O1473" s="11"/>
      <c r="P1473" s="11"/>
      <c r="Q1473" s="11"/>
      <c r="R1473" s="11"/>
      <c r="S1473" s="11"/>
      <c r="T1473" s="11"/>
      <c r="U1473" s="11"/>
      <c r="V1473" s="11"/>
      <c r="W1473" s="11"/>
    </row>
    <row r="1474" ht="12.75" customHeight="1">
      <c r="A1474" s="9" t="s">
        <v>240</v>
      </c>
      <c r="B1474" s="1"/>
      <c r="C1474" s="10">
        <v>0.0</v>
      </c>
      <c r="D1474" s="10">
        <v>0.0</v>
      </c>
      <c r="E1474" s="10">
        <v>1.0</v>
      </c>
      <c r="F1474" s="10">
        <v>0.0</v>
      </c>
      <c r="G1474" s="10">
        <v>0.0</v>
      </c>
      <c r="H1474" s="10">
        <v>1.0</v>
      </c>
      <c r="I1474" s="11"/>
      <c r="J1474" s="11"/>
      <c r="K1474" s="11"/>
      <c r="L1474" s="11"/>
      <c r="M1474" s="11"/>
      <c r="N1474" s="11"/>
      <c r="O1474" s="11"/>
      <c r="P1474" s="11"/>
      <c r="Q1474" s="11"/>
      <c r="R1474" s="11"/>
      <c r="S1474" s="11"/>
      <c r="T1474" s="11"/>
      <c r="U1474" s="11"/>
      <c r="V1474" s="11"/>
      <c r="W1474" s="11"/>
    </row>
    <row r="1475" ht="12.75" customHeight="1">
      <c r="A1475" s="9" t="s">
        <v>241</v>
      </c>
      <c r="B1475" s="1"/>
      <c r="C1475" s="10">
        <v>1.0</v>
      </c>
      <c r="D1475" s="10">
        <v>0.0</v>
      </c>
      <c r="E1475" s="10">
        <v>1.0</v>
      </c>
      <c r="F1475" s="10">
        <v>0.0</v>
      </c>
      <c r="G1475" s="10">
        <v>0.0</v>
      </c>
      <c r="H1475" s="10">
        <v>1.0</v>
      </c>
      <c r="I1475" s="11"/>
      <c r="J1475" s="11"/>
      <c r="K1475" s="11"/>
      <c r="L1475" s="11"/>
      <c r="M1475" s="11"/>
      <c r="N1475" s="11"/>
      <c r="O1475" s="11"/>
      <c r="P1475" s="11"/>
      <c r="Q1475" s="11"/>
      <c r="R1475" s="11"/>
      <c r="S1475" s="11"/>
      <c r="T1475" s="11"/>
      <c r="U1475" s="11"/>
      <c r="V1475" s="11"/>
      <c r="W1475" s="11"/>
    </row>
    <row r="1476" ht="12.75" customHeight="1">
      <c r="A1476" s="9" t="s">
        <v>242</v>
      </c>
      <c r="B1476" s="1"/>
      <c r="C1476" s="10">
        <v>0.0</v>
      </c>
      <c r="D1476" s="10">
        <v>0.0</v>
      </c>
      <c r="E1476" s="10">
        <v>0.0</v>
      </c>
      <c r="F1476" s="10">
        <v>1.0</v>
      </c>
      <c r="G1476" s="10">
        <v>0.0</v>
      </c>
      <c r="H1476" s="10">
        <v>0.0</v>
      </c>
      <c r="I1476" s="10">
        <v>0.0</v>
      </c>
      <c r="J1476" s="10">
        <v>0.0</v>
      </c>
      <c r="K1476" s="10">
        <v>0.0</v>
      </c>
      <c r="L1476" s="10">
        <v>0.0</v>
      </c>
      <c r="M1476" s="11"/>
      <c r="N1476" s="11"/>
      <c r="O1476" s="11"/>
      <c r="P1476" s="11"/>
      <c r="Q1476" s="11"/>
      <c r="R1476" s="11"/>
      <c r="S1476" s="11"/>
      <c r="T1476" s="11"/>
      <c r="U1476" s="11"/>
      <c r="V1476" s="11"/>
      <c r="W1476" s="11"/>
    </row>
    <row r="1477" ht="12.75" customHeight="1">
      <c r="A1477" s="9" t="s">
        <v>243</v>
      </c>
      <c r="B1477" s="1"/>
      <c r="C1477" s="10">
        <v>1.0</v>
      </c>
      <c r="D1477" s="10">
        <v>0.0</v>
      </c>
      <c r="E1477" s="10">
        <v>0.0</v>
      </c>
      <c r="F1477" s="10">
        <v>1.0</v>
      </c>
      <c r="G1477" s="10">
        <v>0.0</v>
      </c>
      <c r="H1477" s="10">
        <v>0.0</v>
      </c>
      <c r="I1477" s="10">
        <v>1.0</v>
      </c>
      <c r="J1477" s="11"/>
      <c r="K1477" s="11"/>
      <c r="L1477" s="11"/>
      <c r="M1477" s="11"/>
      <c r="N1477" s="11"/>
      <c r="O1477" s="11"/>
      <c r="P1477" s="11"/>
      <c r="Q1477" s="11"/>
      <c r="R1477" s="11"/>
      <c r="S1477" s="11"/>
      <c r="T1477" s="11"/>
      <c r="U1477" s="11"/>
      <c r="V1477" s="11"/>
      <c r="W1477" s="11"/>
    </row>
    <row r="1478" ht="12.75" customHeight="1">
      <c r="A1478" s="9" t="s">
        <v>244</v>
      </c>
      <c r="B1478" s="1"/>
      <c r="C1478" s="10">
        <v>0.0</v>
      </c>
      <c r="D1478" s="10">
        <v>0.0</v>
      </c>
      <c r="E1478" s="10">
        <v>1.0</v>
      </c>
      <c r="F1478" s="11"/>
      <c r="G1478" s="11"/>
      <c r="H1478" s="11"/>
      <c r="I1478" s="11"/>
      <c r="J1478" s="11"/>
      <c r="K1478" s="11"/>
      <c r="L1478" s="11"/>
      <c r="M1478" s="11"/>
      <c r="N1478" s="11"/>
      <c r="O1478" s="11"/>
      <c r="P1478" s="11"/>
      <c r="Q1478" s="11"/>
      <c r="R1478" s="11"/>
      <c r="S1478" s="11"/>
      <c r="T1478" s="11"/>
      <c r="U1478" s="11"/>
      <c r="V1478" s="11"/>
      <c r="W1478" s="11"/>
    </row>
    <row r="1479" ht="12.75" customHeight="1">
      <c r="A1479" s="9" t="s">
        <v>245</v>
      </c>
      <c r="B1479" s="1"/>
      <c r="C1479" s="10">
        <v>0.0</v>
      </c>
      <c r="D1479" s="10">
        <v>1.0</v>
      </c>
      <c r="E1479" s="10">
        <v>0.0</v>
      </c>
      <c r="F1479" s="11"/>
      <c r="G1479" s="11"/>
      <c r="H1479" s="11"/>
      <c r="I1479" s="11"/>
      <c r="J1479" s="11"/>
      <c r="K1479" s="11"/>
      <c r="L1479" s="11"/>
      <c r="M1479" s="11"/>
      <c r="N1479" s="11"/>
      <c r="O1479" s="11"/>
      <c r="P1479" s="11"/>
      <c r="Q1479" s="11"/>
      <c r="R1479" s="11"/>
      <c r="S1479" s="11"/>
      <c r="T1479" s="11"/>
      <c r="U1479" s="11"/>
      <c r="V1479" s="11"/>
      <c r="W1479" s="11"/>
    </row>
    <row r="1480" ht="12.75" customHeight="1">
      <c r="A1480" s="9" t="s">
        <v>246</v>
      </c>
      <c r="B1480" s="1"/>
      <c r="C1480" s="10">
        <v>0.0</v>
      </c>
      <c r="D1480" s="10">
        <v>0.0</v>
      </c>
      <c r="E1480" s="10">
        <v>1.0</v>
      </c>
      <c r="F1480" s="10">
        <v>0.0</v>
      </c>
      <c r="G1480" s="10">
        <v>0.0</v>
      </c>
      <c r="H1480" s="10">
        <v>0.0</v>
      </c>
      <c r="I1480" s="10">
        <v>0.0</v>
      </c>
      <c r="J1480" s="11"/>
      <c r="K1480" s="11"/>
      <c r="L1480" s="11"/>
      <c r="M1480" s="11"/>
      <c r="N1480" s="11"/>
      <c r="O1480" s="11"/>
      <c r="P1480" s="11"/>
      <c r="Q1480" s="11"/>
      <c r="R1480" s="11"/>
      <c r="S1480" s="11"/>
      <c r="T1480" s="11"/>
      <c r="U1480" s="11"/>
      <c r="V1480" s="11"/>
      <c r="W1480" s="11"/>
    </row>
    <row r="1481" ht="12.75" customHeight="1">
      <c r="A1481" s="9" t="s">
        <v>247</v>
      </c>
      <c r="B1481" s="1"/>
      <c r="C1481" s="10">
        <v>0.0</v>
      </c>
      <c r="D1481" s="10">
        <v>1.0</v>
      </c>
      <c r="E1481" s="10">
        <v>0.0</v>
      </c>
      <c r="F1481" s="11"/>
      <c r="G1481" s="11"/>
      <c r="H1481" s="11"/>
      <c r="I1481" s="11"/>
      <c r="J1481" s="11"/>
      <c r="K1481" s="11"/>
      <c r="L1481" s="11"/>
      <c r="M1481" s="11"/>
      <c r="N1481" s="11"/>
      <c r="O1481" s="11"/>
      <c r="P1481" s="11"/>
      <c r="Q1481" s="11"/>
      <c r="R1481" s="11"/>
      <c r="S1481" s="11"/>
      <c r="T1481" s="11"/>
      <c r="U1481" s="11"/>
      <c r="V1481" s="11"/>
      <c r="W1481" s="11"/>
    </row>
    <row r="1482" ht="12.75" customHeight="1">
      <c r="A1482" s="9" t="s">
        <v>248</v>
      </c>
      <c r="B1482" s="1"/>
      <c r="C1482" s="10">
        <v>0.0</v>
      </c>
      <c r="D1482" s="10">
        <v>0.0</v>
      </c>
      <c r="E1482" s="10">
        <v>1.0</v>
      </c>
      <c r="F1482" s="10">
        <v>0.0</v>
      </c>
      <c r="G1482" s="10">
        <v>0.0</v>
      </c>
      <c r="H1482" s="10">
        <v>0.0</v>
      </c>
      <c r="I1482" s="10">
        <v>0.0</v>
      </c>
      <c r="J1482" s="10">
        <v>1.0</v>
      </c>
      <c r="K1482" s="10">
        <v>0.0</v>
      </c>
      <c r="L1482" s="10">
        <v>0.0</v>
      </c>
      <c r="M1482" s="10">
        <v>0.0</v>
      </c>
      <c r="N1482" s="10">
        <v>1.0</v>
      </c>
      <c r="O1482" s="10">
        <v>0.0</v>
      </c>
      <c r="P1482" s="11"/>
      <c r="Q1482" s="11"/>
      <c r="R1482" s="11"/>
      <c r="S1482" s="11"/>
      <c r="T1482" s="11"/>
      <c r="U1482" s="11"/>
      <c r="V1482" s="11"/>
      <c r="W1482" s="11"/>
    </row>
    <row r="1483" ht="12.75" customHeight="1">
      <c r="A1483" s="9" t="s">
        <v>249</v>
      </c>
      <c r="B1483" s="1"/>
      <c r="C1483" s="10">
        <v>0.0</v>
      </c>
      <c r="D1483" s="10">
        <v>0.0</v>
      </c>
      <c r="E1483" s="10">
        <v>0.0</v>
      </c>
      <c r="F1483" s="10">
        <v>0.0</v>
      </c>
      <c r="G1483" s="10">
        <v>0.0</v>
      </c>
      <c r="H1483" s="10">
        <v>1.0</v>
      </c>
      <c r="I1483" s="10">
        <v>0.0</v>
      </c>
      <c r="J1483" s="10">
        <v>0.0</v>
      </c>
      <c r="K1483" s="10">
        <v>0.0</v>
      </c>
      <c r="L1483" s="10">
        <v>0.0</v>
      </c>
      <c r="M1483" s="11"/>
      <c r="N1483" s="11"/>
      <c r="O1483" s="11"/>
      <c r="P1483" s="11"/>
      <c r="Q1483" s="11"/>
      <c r="R1483" s="11"/>
      <c r="S1483" s="11"/>
      <c r="T1483" s="11"/>
      <c r="U1483" s="11"/>
      <c r="V1483" s="11"/>
      <c r="W1483" s="11"/>
    </row>
    <row r="1484" ht="12.75" customHeight="1">
      <c r="A1484" s="9" t="s">
        <v>250</v>
      </c>
      <c r="B1484" s="1"/>
      <c r="C1484" s="10">
        <v>0.0</v>
      </c>
      <c r="D1484" s="10">
        <v>1.0</v>
      </c>
      <c r="E1484" s="10">
        <v>0.0</v>
      </c>
      <c r="F1484" s="10">
        <v>0.0</v>
      </c>
      <c r="G1484" s="10">
        <v>0.0</v>
      </c>
      <c r="H1484" s="10">
        <v>0.0</v>
      </c>
      <c r="I1484" s="10">
        <v>0.0</v>
      </c>
      <c r="J1484" s="11"/>
      <c r="K1484" s="11"/>
      <c r="L1484" s="11"/>
      <c r="M1484" s="11"/>
      <c r="N1484" s="11"/>
      <c r="O1484" s="11"/>
      <c r="P1484" s="11"/>
      <c r="Q1484" s="11"/>
      <c r="R1484" s="11"/>
      <c r="S1484" s="11"/>
      <c r="T1484" s="11"/>
      <c r="U1484" s="11"/>
      <c r="V1484" s="11"/>
      <c r="W1484" s="11"/>
    </row>
    <row r="1485" ht="12.75" customHeight="1">
      <c r="A1485" s="9" t="s">
        <v>251</v>
      </c>
      <c r="B1485" s="1"/>
      <c r="C1485" s="10">
        <v>0.0</v>
      </c>
      <c r="D1485" s="10">
        <v>0.0</v>
      </c>
      <c r="E1485" s="10">
        <v>1.0</v>
      </c>
      <c r="F1485" s="10">
        <v>0.0</v>
      </c>
      <c r="G1485" s="10">
        <v>0.0</v>
      </c>
      <c r="H1485" s="10">
        <v>0.0</v>
      </c>
      <c r="I1485" s="10">
        <v>0.0</v>
      </c>
      <c r="J1485" s="10">
        <v>0.0</v>
      </c>
      <c r="K1485" s="10">
        <v>0.0</v>
      </c>
      <c r="L1485" s="11"/>
      <c r="M1485" s="11"/>
      <c r="N1485" s="11"/>
      <c r="O1485" s="11"/>
      <c r="P1485" s="11"/>
      <c r="Q1485" s="11"/>
      <c r="R1485" s="11"/>
      <c r="S1485" s="11"/>
      <c r="T1485" s="11"/>
      <c r="U1485" s="11"/>
      <c r="V1485" s="11"/>
      <c r="W1485" s="11"/>
    </row>
    <row r="1486" ht="12.75" customHeight="1">
      <c r="A1486" s="9" t="s">
        <v>252</v>
      </c>
      <c r="B1486" s="1"/>
      <c r="C1486" s="10">
        <v>0.0</v>
      </c>
      <c r="D1486" s="10">
        <v>0.0</v>
      </c>
      <c r="E1486" s="10">
        <v>1.0</v>
      </c>
      <c r="F1486" s="10">
        <v>0.0</v>
      </c>
      <c r="G1486" s="10">
        <v>1.0</v>
      </c>
      <c r="H1486" s="10">
        <v>0.0</v>
      </c>
      <c r="I1486" s="10">
        <v>0.0</v>
      </c>
      <c r="J1486" s="10">
        <v>0.0</v>
      </c>
      <c r="K1486" s="10">
        <v>0.0</v>
      </c>
      <c r="L1486" s="10">
        <v>0.0</v>
      </c>
      <c r="M1486" s="10">
        <v>0.0</v>
      </c>
      <c r="N1486" s="11"/>
      <c r="O1486" s="11"/>
      <c r="P1486" s="11"/>
      <c r="Q1486" s="11"/>
      <c r="R1486" s="11"/>
      <c r="S1486" s="11"/>
      <c r="T1486" s="11"/>
      <c r="U1486" s="11"/>
      <c r="V1486" s="11"/>
      <c r="W1486" s="11"/>
    </row>
    <row r="1487" ht="12.75" customHeight="1">
      <c r="A1487" s="9" t="s">
        <v>253</v>
      </c>
      <c r="B1487" s="1"/>
      <c r="C1487" s="10">
        <v>0.0</v>
      </c>
      <c r="D1487" s="10">
        <v>0.0</v>
      </c>
      <c r="E1487" s="10">
        <v>0.0</v>
      </c>
      <c r="F1487" s="10">
        <v>1.0</v>
      </c>
      <c r="G1487" s="10">
        <v>0.0</v>
      </c>
      <c r="H1487" s="10">
        <v>0.0</v>
      </c>
      <c r="I1487" s="10">
        <v>0.0</v>
      </c>
      <c r="J1487" s="10">
        <v>1.0</v>
      </c>
      <c r="K1487" s="11"/>
      <c r="L1487" s="11"/>
      <c r="M1487" s="11"/>
      <c r="N1487" s="11"/>
      <c r="O1487" s="11"/>
      <c r="P1487" s="11"/>
      <c r="Q1487" s="11"/>
      <c r="R1487" s="11"/>
      <c r="S1487" s="11"/>
      <c r="T1487" s="11"/>
      <c r="U1487" s="11"/>
      <c r="V1487" s="11"/>
      <c r="W1487" s="11"/>
    </row>
    <row r="1488" ht="12.75" customHeight="1">
      <c r="A1488" s="9" t="s">
        <v>254</v>
      </c>
      <c r="B1488" s="1"/>
      <c r="C1488" s="10">
        <v>0.0</v>
      </c>
      <c r="D1488" s="10">
        <v>0.0</v>
      </c>
      <c r="E1488" s="10">
        <v>0.0</v>
      </c>
      <c r="F1488" s="10">
        <v>1.0</v>
      </c>
      <c r="G1488" s="10">
        <v>0.0</v>
      </c>
      <c r="H1488" s="10">
        <v>0.0</v>
      </c>
      <c r="I1488" s="10">
        <v>0.0</v>
      </c>
      <c r="J1488" s="10">
        <v>0.0</v>
      </c>
      <c r="K1488" s="11"/>
      <c r="L1488" s="11"/>
      <c r="M1488" s="11"/>
      <c r="N1488" s="11"/>
      <c r="O1488" s="11"/>
      <c r="P1488" s="11"/>
      <c r="Q1488" s="11"/>
      <c r="R1488" s="11"/>
      <c r="S1488" s="11"/>
      <c r="T1488" s="11"/>
      <c r="U1488" s="11"/>
      <c r="V1488" s="11"/>
      <c r="W1488" s="11"/>
    </row>
    <row r="1489" ht="12.75" customHeight="1">
      <c r="A1489" s="9" t="s">
        <v>255</v>
      </c>
      <c r="B1489" s="1"/>
      <c r="C1489" s="10">
        <v>0.0</v>
      </c>
      <c r="D1489" s="10">
        <v>0.0</v>
      </c>
      <c r="E1489" s="10">
        <v>0.0</v>
      </c>
      <c r="F1489" s="10">
        <v>1.0</v>
      </c>
      <c r="G1489" s="10">
        <v>0.0</v>
      </c>
      <c r="H1489" s="11"/>
      <c r="I1489" s="11"/>
      <c r="J1489" s="11"/>
      <c r="K1489" s="11"/>
      <c r="L1489" s="11"/>
      <c r="M1489" s="11"/>
      <c r="N1489" s="11"/>
      <c r="O1489" s="11"/>
      <c r="P1489" s="11"/>
      <c r="Q1489" s="11"/>
      <c r="R1489" s="11"/>
      <c r="S1489" s="11"/>
      <c r="T1489" s="11"/>
      <c r="U1489" s="11"/>
      <c r="V1489" s="11"/>
      <c r="W1489" s="11"/>
    </row>
    <row r="1490" ht="12.75" customHeight="1">
      <c r="A1490" s="9" t="s">
        <v>256</v>
      </c>
      <c r="B1490" s="1"/>
      <c r="C1490" s="10">
        <v>0.0</v>
      </c>
      <c r="D1490" s="10">
        <v>0.0</v>
      </c>
      <c r="E1490" s="10">
        <v>1.0</v>
      </c>
      <c r="F1490" s="10">
        <v>0.0</v>
      </c>
      <c r="G1490" s="10">
        <v>0.0</v>
      </c>
      <c r="H1490" s="10">
        <v>0.0</v>
      </c>
      <c r="I1490" s="11"/>
      <c r="J1490" s="11"/>
      <c r="K1490" s="11"/>
      <c r="L1490" s="11"/>
      <c r="M1490" s="11"/>
      <c r="N1490" s="11"/>
      <c r="O1490" s="11"/>
      <c r="P1490" s="11"/>
      <c r="Q1490" s="11"/>
      <c r="R1490" s="11"/>
      <c r="S1490" s="11"/>
      <c r="T1490" s="11"/>
      <c r="U1490" s="11"/>
      <c r="V1490" s="11"/>
      <c r="W1490" s="11"/>
    </row>
    <row r="1491" ht="12.75" customHeight="1">
      <c r="A1491" s="9" t="s">
        <v>257</v>
      </c>
      <c r="B1491" s="1"/>
      <c r="C1491" s="10">
        <v>0.0</v>
      </c>
      <c r="D1491" s="10">
        <v>0.0</v>
      </c>
      <c r="E1491" s="10">
        <v>0.0</v>
      </c>
      <c r="F1491" s="10">
        <v>0.0</v>
      </c>
      <c r="G1491" s="10">
        <v>0.0</v>
      </c>
      <c r="H1491" s="10">
        <v>0.0</v>
      </c>
      <c r="I1491" s="10">
        <v>0.0</v>
      </c>
      <c r="J1491" s="10">
        <v>0.0</v>
      </c>
      <c r="K1491" s="10">
        <v>1.0</v>
      </c>
      <c r="L1491" s="11"/>
      <c r="M1491" s="11"/>
      <c r="N1491" s="11"/>
      <c r="O1491" s="11"/>
      <c r="P1491" s="11"/>
      <c r="Q1491" s="11"/>
      <c r="R1491" s="11"/>
      <c r="S1491" s="11"/>
      <c r="T1491" s="11"/>
      <c r="U1491" s="11"/>
      <c r="V1491" s="11"/>
      <c r="W1491" s="11"/>
    </row>
    <row r="1492" ht="12.75" customHeight="1">
      <c r="A1492" s="9" t="s">
        <v>258</v>
      </c>
      <c r="B1492" s="1"/>
      <c r="C1492" s="10">
        <v>1.0</v>
      </c>
      <c r="D1492" s="10">
        <v>0.0</v>
      </c>
      <c r="E1492" s="10">
        <v>0.0</v>
      </c>
      <c r="F1492" s="10">
        <v>0.0</v>
      </c>
      <c r="G1492" s="10">
        <v>0.0</v>
      </c>
      <c r="H1492" s="10">
        <v>0.0</v>
      </c>
      <c r="I1492" s="11"/>
      <c r="J1492" s="11"/>
      <c r="K1492" s="11"/>
      <c r="L1492" s="11"/>
      <c r="M1492" s="11"/>
      <c r="N1492" s="11"/>
      <c r="O1492" s="11"/>
      <c r="P1492" s="11"/>
      <c r="Q1492" s="11"/>
      <c r="R1492" s="11"/>
      <c r="S1492" s="11"/>
      <c r="T1492" s="11"/>
      <c r="U1492" s="11"/>
      <c r="V1492" s="11"/>
      <c r="W1492" s="11"/>
    </row>
    <row r="1493" ht="12.75" customHeight="1">
      <c r="A1493" s="9" t="s">
        <v>259</v>
      </c>
      <c r="B1493" s="1"/>
      <c r="C1493" s="10">
        <v>0.0</v>
      </c>
      <c r="D1493" s="10">
        <v>0.0</v>
      </c>
      <c r="E1493" s="10">
        <v>0.0</v>
      </c>
      <c r="F1493" s="10">
        <v>0.0</v>
      </c>
      <c r="G1493" s="10">
        <v>0.0</v>
      </c>
      <c r="H1493" s="10">
        <v>0.0</v>
      </c>
      <c r="I1493" s="10">
        <v>1.0</v>
      </c>
      <c r="J1493" s="10">
        <v>0.0</v>
      </c>
      <c r="K1493" s="11"/>
      <c r="L1493" s="11"/>
      <c r="M1493" s="11"/>
      <c r="N1493" s="11"/>
      <c r="O1493" s="11"/>
      <c r="P1493" s="11"/>
      <c r="Q1493" s="11"/>
      <c r="R1493" s="11"/>
      <c r="S1493" s="11"/>
      <c r="T1493" s="11"/>
      <c r="U1493" s="11"/>
      <c r="V1493" s="11"/>
      <c r="W1493" s="11"/>
    </row>
    <row r="1494" ht="12.75" customHeight="1">
      <c r="A1494" s="9" t="s">
        <v>260</v>
      </c>
      <c r="B1494" s="1"/>
      <c r="C1494" s="10">
        <v>0.0</v>
      </c>
      <c r="D1494" s="10">
        <v>0.0</v>
      </c>
      <c r="E1494" s="10">
        <v>0.0</v>
      </c>
      <c r="F1494" s="10">
        <v>1.0</v>
      </c>
      <c r="G1494" s="10">
        <v>0.0</v>
      </c>
      <c r="H1494" s="10">
        <v>0.0</v>
      </c>
      <c r="I1494" s="11"/>
      <c r="J1494" s="11"/>
      <c r="K1494" s="11"/>
      <c r="L1494" s="11"/>
      <c r="M1494" s="11"/>
      <c r="N1494" s="11"/>
      <c r="O1494" s="11"/>
      <c r="P1494" s="11"/>
      <c r="Q1494" s="11"/>
      <c r="R1494" s="11"/>
      <c r="S1494" s="11"/>
      <c r="T1494" s="11"/>
      <c r="U1494" s="11"/>
      <c r="V1494" s="11"/>
      <c r="W1494" s="11"/>
    </row>
    <row r="1495" ht="12.75" customHeight="1">
      <c r="A1495" s="9" t="s">
        <v>261</v>
      </c>
      <c r="B1495" s="1"/>
      <c r="C1495" s="10">
        <v>0.0</v>
      </c>
      <c r="D1495" s="10">
        <v>0.0</v>
      </c>
      <c r="E1495" s="10">
        <v>0.0</v>
      </c>
      <c r="F1495" s="10">
        <v>0.0</v>
      </c>
      <c r="G1495" s="10">
        <v>0.0</v>
      </c>
      <c r="H1495" s="10">
        <v>0.0</v>
      </c>
      <c r="I1495" s="10">
        <v>0.0</v>
      </c>
      <c r="J1495" s="10">
        <v>0.0</v>
      </c>
      <c r="K1495" s="10">
        <v>0.0</v>
      </c>
      <c r="L1495" s="10">
        <v>0.0</v>
      </c>
      <c r="M1495" s="10">
        <v>0.0</v>
      </c>
      <c r="N1495" s="11"/>
      <c r="O1495" s="11"/>
      <c r="P1495" s="11"/>
      <c r="Q1495" s="11"/>
      <c r="R1495" s="11"/>
      <c r="S1495" s="11"/>
      <c r="T1495" s="11"/>
      <c r="U1495" s="11"/>
      <c r="V1495" s="11"/>
      <c r="W1495" s="11"/>
    </row>
    <row r="1496" ht="12.75" customHeight="1">
      <c r="A1496" s="9" t="s">
        <v>262</v>
      </c>
      <c r="B1496" s="1"/>
      <c r="C1496" s="10">
        <v>0.0</v>
      </c>
      <c r="D1496" s="10">
        <v>0.0</v>
      </c>
      <c r="E1496" s="10">
        <v>0.0</v>
      </c>
      <c r="F1496" s="10">
        <v>0.0</v>
      </c>
      <c r="G1496" s="10">
        <v>1.0</v>
      </c>
      <c r="H1496" s="10">
        <v>0.0</v>
      </c>
      <c r="I1496" s="10">
        <v>0.0</v>
      </c>
      <c r="J1496" s="10">
        <v>0.0</v>
      </c>
      <c r="K1496" s="10">
        <v>0.0</v>
      </c>
      <c r="L1496" s="10">
        <v>0.0</v>
      </c>
      <c r="M1496" s="10">
        <v>0.0</v>
      </c>
      <c r="N1496" s="10">
        <v>0.0</v>
      </c>
      <c r="O1496" s="10">
        <v>0.0</v>
      </c>
      <c r="P1496" s="11"/>
      <c r="Q1496" s="11"/>
      <c r="R1496" s="11"/>
      <c r="S1496" s="11"/>
      <c r="T1496" s="11"/>
      <c r="U1496" s="11"/>
      <c r="V1496" s="11"/>
      <c r="W1496" s="11"/>
    </row>
    <row r="1497" ht="12.75" customHeight="1">
      <c r="A1497" s="9" t="s">
        <v>263</v>
      </c>
      <c r="B1497" s="1"/>
      <c r="C1497" s="10">
        <v>0.0</v>
      </c>
      <c r="D1497" s="10">
        <v>1.0</v>
      </c>
      <c r="E1497" s="10">
        <v>0.0</v>
      </c>
      <c r="F1497" s="10">
        <v>0.0</v>
      </c>
      <c r="G1497" s="10">
        <v>0.0</v>
      </c>
      <c r="H1497" s="10">
        <v>0.0</v>
      </c>
      <c r="I1497" s="10">
        <v>0.0</v>
      </c>
      <c r="J1497" s="10">
        <v>0.0</v>
      </c>
      <c r="K1497" s="10">
        <v>0.0</v>
      </c>
      <c r="L1497" s="11"/>
      <c r="M1497" s="11"/>
      <c r="N1497" s="11"/>
      <c r="O1497" s="11"/>
      <c r="P1497" s="11"/>
      <c r="Q1497" s="11"/>
      <c r="R1497" s="11"/>
      <c r="S1497" s="11"/>
      <c r="T1497" s="11"/>
      <c r="U1497" s="11"/>
      <c r="V1497" s="11"/>
      <c r="W1497" s="11"/>
    </row>
    <row r="1498" ht="12.75" customHeight="1">
      <c r="A1498" s="9" t="s">
        <v>264</v>
      </c>
      <c r="B1498" s="1"/>
      <c r="C1498" s="10">
        <v>0.0</v>
      </c>
      <c r="D1498" s="10">
        <v>0.0</v>
      </c>
      <c r="E1498" s="10">
        <v>0.0</v>
      </c>
      <c r="F1498" s="10">
        <v>0.0</v>
      </c>
      <c r="G1498" s="10">
        <v>0.0</v>
      </c>
      <c r="H1498" s="10">
        <v>0.0</v>
      </c>
      <c r="I1498" s="10">
        <v>0.0</v>
      </c>
      <c r="J1498" s="10">
        <v>1.0</v>
      </c>
      <c r="K1498" s="10">
        <v>0.0</v>
      </c>
      <c r="L1498" s="10">
        <v>0.0</v>
      </c>
      <c r="M1498" s="11"/>
      <c r="N1498" s="11"/>
      <c r="O1498" s="11"/>
      <c r="P1498" s="11"/>
      <c r="Q1498" s="11"/>
      <c r="R1498" s="11"/>
      <c r="S1498" s="11"/>
      <c r="T1498" s="11"/>
      <c r="U1498" s="11"/>
      <c r="V1498" s="11"/>
      <c r="W1498" s="11"/>
    </row>
    <row r="1499" ht="12.75" customHeight="1">
      <c r="A1499" s="9" t="s">
        <v>265</v>
      </c>
      <c r="B1499" s="1"/>
      <c r="C1499" s="10">
        <v>0.0</v>
      </c>
      <c r="D1499" s="10">
        <v>1.0</v>
      </c>
      <c r="E1499" s="10">
        <v>0.0</v>
      </c>
      <c r="F1499" s="10">
        <v>0.0</v>
      </c>
      <c r="G1499" s="10">
        <v>0.0</v>
      </c>
      <c r="H1499" s="11"/>
      <c r="I1499" s="11"/>
      <c r="J1499" s="11"/>
      <c r="K1499" s="11"/>
      <c r="L1499" s="11"/>
      <c r="M1499" s="11"/>
      <c r="N1499" s="11"/>
      <c r="O1499" s="11"/>
      <c r="P1499" s="11"/>
      <c r="Q1499" s="11"/>
      <c r="R1499" s="11"/>
      <c r="S1499" s="11"/>
      <c r="T1499" s="11"/>
      <c r="U1499" s="11"/>
      <c r="V1499" s="11"/>
      <c r="W1499" s="11"/>
    </row>
    <row r="1500" ht="12.75" customHeight="1">
      <c r="A1500" s="9" t="s">
        <v>266</v>
      </c>
      <c r="B1500" s="1"/>
      <c r="C1500" s="10">
        <v>0.0</v>
      </c>
      <c r="D1500" s="10">
        <v>0.0</v>
      </c>
      <c r="E1500" s="10">
        <v>0.0</v>
      </c>
      <c r="F1500" s="10">
        <v>1.0</v>
      </c>
      <c r="G1500" s="10">
        <v>0.0</v>
      </c>
      <c r="H1500" s="10">
        <v>0.0</v>
      </c>
      <c r="I1500" s="10">
        <v>0.0</v>
      </c>
      <c r="J1500" s="10">
        <v>0.0</v>
      </c>
      <c r="K1500" s="10">
        <v>0.0</v>
      </c>
      <c r="L1500" s="10">
        <v>0.0</v>
      </c>
      <c r="M1500" s="11"/>
      <c r="N1500" s="11"/>
      <c r="O1500" s="11"/>
      <c r="P1500" s="11"/>
      <c r="Q1500" s="11"/>
      <c r="R1500" s="11"/>
      <c r="S1500" s="11"/>
      <c r="T1500" s="11"/>
      <c r="U1500" s="11"/>
      <c r="V1500" s="11"/>
      <c r="W1500" s="11"/>
    </row>
    <row r="1501" ht="12.75" customHeight="1">
      <c r="A1501" s="9" t="s">
        <v>267</v>
      </c>
      <c r="B1501" s="1"/>
      <c r="C1501" s="10">
        <v>0.0</v>
      </c>
      <c r="D1501" s="10">
        <v>0.0</v>
      </c>
      <c r="E1501" s="10">
        <v>0.0</v>
      </c>
      <c r="F1501" s="10">
        <v>0.0</v>
      </c>
      <c r="G1501" s="10">
        <v>0.0</v>
      </c>
      <c r="H1501" s="10">
        <v>0.0</v>
      </c>
      <c r="I1501" s="10">
        <v>0.0</v>
      </c>
      <c r="J1501" s="10">
        <v>0.0</v>
      </c>
      <c r="K1501" s="10">
        <v>0.0</v>
      </c>
      <c r="L1501" s="10">
        <v>0.0</v>
      </c>
      <c r="M1501" s="10">
        <v>0.0</v>
      </c>
      <c r="N1501" s="10">
        <v>1.0</v>
      </c>
      <c r="O1501" s="11"/>
      <c r="P1501" s="11"/>
      <c r="Q1501" s="11"/>
      <c r="R1501" s="11"/>
      <c r="S1501" s="11"/>
      <c r="T1501" s="11"/>
      <c r="U1501" s="11"/>
      <c r="V1501" s="11"/>
      <c r="W1501" s="11"/>
    </row>
    <row r="1502" ht="12.75" customHeight="1">
      <c r="A1502" s="9" t="s">
        <v>268</v>
      </c>
      <c r="B1502" s="1"/>
      <c r="C1502" s="10">
        <v>0.0</v>
      </c>
      <c r="D1502" s="10">
        <v>0.0</v>
      </c>
      <c r="E1502" s="10">
        <v>0.0</v>
      </c>
      <c r="F1502" s="10">
        <v>1.0</v>
      </c>
      <c r="G1502" s="10">
        <v>0.0</v>
      </c>
      <c r="H1502" s="10">
        <v>0.0</v>
      </c>
      <c r="I1502" s="10">
        <v>1.0</v>
      </c>
      <c r="J1502" s="10">
        <v>0.0</v>
      </c>
      <c r="K1502" s="10">
        <v>0.0</v>
      </c>
      <c r="L1502" s="10">
        <v>0.0</v>
      </c>
      <c r="M1502" s="10">
        <v>0.0</v>
      </c>
      <c r="N1502" s="10">
        <v>0.0</v>
      </c>
      <c r="O1502" s="10">
        <v>0.0</v>
      </c>
      <c r="P1502" s="11"/>
      <c r="Q1502" s="11"/>
      <c r="R1502" s="11"/>
      <c r="S1502" s="11"/>
      <c r="T1502" s="11"/>
      <c r="U1502" s="11"/>
      <c r="V1502" s="11"/>
      <c r="W1502" s="11"/>
    </row>
    <row r="1503" ht="12.75" customHeight="1">
      <c r="A1503" s="9" t="s">
        <v>269</v>
      </c>
      <c r="B1503" s="1"/>
      <c r="C1503" s="10">
        <v>0.0</v>
      </c>
      <c r="D1503" s="10">
        <v>0.0</v>
      </c>
      <c r="E1503" s="10">
        <v>0.0</v>
      </c>
      <c r="F1503" s="10">
        <v>1.0</v>
      </c>
      <c r="G1503" s="10">
        <v>0.0</v>
      </c>
      <c r="H1503" s="10">
        <v>0.0</v>
      </c>
      <c r="I1503" s="10">
        <v>0.0</v>
      </c>
      <c r="J1503" s="10">
        <v>0.0</v>
      </c>
      <c r="K1503" s="10">
        <v>0.0</v>
      </c>
      <c r="L1503" s="10">
        <v>0.0</v>
      </c>
      <c r="M1503" s="10">
        <v>0.0</v>
      </c>
      <c r="N1503" s="11"/>
      <c r="O1503" s="11"/>
      <c r="P1503" s="11"/>
      <c r="Q1503" s="11"/>
      <c r="R1503" s="11"/>
      <c r="S1503" s="11"/>
      <c r="T1503" s="11"/>
      <c r="U1503" s="11"/>
      <c r="V1503" s="11"/>
      <c r="W1503" s="11"/>
    </row>
    <row r="1504" ht="12.75" customHeight="1">
      <c r="A1504" s="9" t="s">
        <v>270</v>
      </c>
      <c r="B1504" s="1"/>
      <c r="C1504" s="10">
        <v>0.0</v>
      </c>
      <c r="D1504" s="10">
        <v>0.0</v>
      </c>
      <c r="E1504" s="10">
        <v>0.0</v>
      </c>
      <c r="F1504" s="10">
        <v>0.0</v>
      </c>
      <c r="G1504" s="10">
        <v>0.0</v>
      </c>
      <c r="H1504" s="10">
        <v>0.0</v>
      </c>
      <c r="I1504" s="10">
        <v>1.0</v>
      </c>
      <c r="J1504" s="10">
        <v>0.0</v>
      </c>
      <c r="K1504" s="10">
        <v>0.0</v>
      </c>
      <c r="L1504" s="10">
        <v>0.0</v>
      </c>
      <c r="M1504" s="10">
        <v>0.0</v>
      </c>
      <c r="N1504" s="10">
        <v>0.0</v>
      </c>
      <c r="O1504" s="10">
        <v>0.0</v>
      </c>
      <c r="P1504" s="11"/>
      <c r="Q1504" s="11"/>
      <c r="R1504" s="11"/>
      <c r="S1504" s="11"/>
      <c r="T1504" s="11"/>
      <c r="U1504" s="11"/>
      <c r="V1504" s="11"/>
      <c r="W1504" s="11"/>
    </row>
    <row r="1505" ht="12.75" customHeight="1">
      <c r="A1505" s="9" t="s">
        <v>271</v>
      </c>
      <c r="B1505" s="1"/>
      <c r="C1505" s="10">
        <v>0.0</v>
      </c>
      <c r="D1505" s="10">
        <v>0.0</v>
      </c>
      <c r="E1505" s="10">
        <v>0.0</v>
      </c>
      <c r="F1505" s="10">
        <v>0.0</v>
      </c>
      <c r="G1505" s="10">
        <v>0.0</v>
      </c>
      <c r="H1505" s="10">
        <v>0.0</v>
      </c>
      <c r="I1505" s="10">
        <v>0.0</v>
      </c>
      <c r="J1505" s="10">
        <v>0.0</v>
      </c>
      <c r="K1505" s="10">
        <v>0.0</v>
      </c>
      <c r="L1505" s="10">
        <v>0.0</v>
      </c>
      <c r="M1505" s="10">
        <v>0.0</v>
      </c>
      <c r="N1505" s="10">
        <v>0.0</v>
      </c>
      <c r="O1505" s="10">
        <v>0.0</v>
      </c>
      <c r="P1505" s="10">
        <v>0.0</v>
      </c>
      <c r="Q1505" s="10">
        <v>0.0</v>
      </c>
      <c r="R1505" s="11"/>
      <c r="S1505" s="11"/>
      <c r="T1505" s="11"/>
      <c r="U1505" s="11"/>
      <c r="V1505" s="11"/>
      <c r="W1505" s="11"/>
    </row>
    <row r="1506" ht="12.75" customHeight="1">
      <c r="A1506" s="9" t="s">
        <v>272</v>
      </c>
      <c r="B1506" s="1"/>
      <c r="C1506" s="10">
        <v>0.0</v>
      </c>
      <c r="D1506" s="10">
        <v>0.0</v>
      </c>
      <c r="E1506" s="10">
        <v>0.0</v>
      </c>
      <c r="F1506" s="10">
        <v>0.0</v>
      </c>
      <c r="G1506" s="10">
        <v>0.0</v>
      </c>
      <c r="H1506" s="10">
        <v>0.0</v>
      </c>
      <c r="I1506" s="10">
        <v>0.0</v>
      </c>
      <c r="J1506" s="10">
        <v>1.0</v>
      </c>
      <c r="K1506" s="11"/>
      <c r="L1506" s="11"/>
      <c r="M1506" s="11"/>
      <c r="N1506" s="11"/>
      <c r="O1506" s="11"/>
      <c r="P1506" s="11"/>
      <c r="Q1506" s="11"/>
      <c r="R1506" s="11"/>
      <c r="S1506" s="11"/>
      <c r="T1506" s="11"/>
      <c r="U1506" s="11"/>
      <c r="V1506" s="11"/>
      <c r="W1506" s="11"/>
    </row>
    <row r="1507" ht="12.75" customHeight="1">
      <c r="A1507" s="9" t="s">
        <v>273</v>
      </c>
      <c r="B1507" s="1"/>
      <c r="C1507" s="10">
        <v>0.0</v>
      </c>
      <c r="D1507" s="10">
        <v>0.0</v>
      </c>
      <c r="E1507" s="10">
        <v>0.0</v>
      </c>
      <c r="F1507" s="10">
        <v>0.0</v>
      </c>
      <c r="G1507" s="10">
        <v>0.0</v>
      </c>
      <c r="H1507" s="10">
        <v>0.0</v>
      </c>
      <c r="I1507" s="10">
        <v>0.0</v>
      </c>
      <c r="J1507" s="11"/>
      <c r="K1507" s="11"/>
      <c r="L1507" s="11"/>
      <c r="M1507" s="11"/>
      <c r="N1507" s="11"/>
      <c r="O1507" s="11"/>
      <c r="P1507" s="11"/>
      <c r="Q1507" s="11"/>
      <c r="R1507" s="11"/>
      <c r="S1507" s="11"/>
      <c r="T1507" s="11"/>
      <c r="U1507" s="11"/>
      <c r="V1507" s="11"/>
      <c r="W1507" s="11"/>
    </row>
    <row r="1508" ht="12.75" customHeight="1">
      <c r="A1508" s="9" t="s">
        <v>274</v>
      </c>
      <c r="B1508" s="1"/>
      <c r="C1508" s="10">
        <v>0.0</v>
      </c>
      <c r="D1508" s="10">
        <v>0.0</v>
      </c>
      <c r="E1508" s="10">
        <v>0.0</v>
      </c>
      <c r="F1508" s="10">
        <v>0.0</v>
      </c>
      <c r="G1508" s="10">
        <v>0.0</v>
      </c>
      <c r="H1508" s="10">
        <v>0.0</v>
      </c>
      <c r="I1508" s="10">
        <v>1.0</v>
      </c>
      <c r="J1508" s="10">
        <v>0.0</v>
      </c>
      <c r="K1508" s="10">
        <v>0.0</v>
      </c>
      <c r="L1508" s="10">
        <v>0.0</v>
      </c>
      <c r="M1508" s="11"/>
      <c r="N1508" s="11"/>
      <c r="O1508" s="11"/>
      <c r="P1508" s="11"/>
      <c r="Q1508" s="11"/>
      <c r="R1508" s="11"/>
      <c r="S1508" s="11"/>
      <c r="T1508" s="11"/>
      <c r="U1508" s="11"/>
      <c r="V1508" s="11"/>
      <c r="W1508" s="11"/>
    </row>
    <row r="1509" ht="12.75" customHeight="1">
      <c r="A1509" s="9" t="s">
        <v>275</v>
      </c>
      <c r="B1509" s="1"/>
      <c r="C1509" s="10">
        <v>0.0</v>
      </c>
      <c r="D1509" s="10">
        <v>0.0</v>
      </c>
      <c r="E1509" s="10">
        <v>1.0</v>
      </c>
      <c r="F1509" s="10">
        <v>0.0</v>
      </c>
      <c r="G1509" s="10">
        <v>0.0</v>
      </c>
      <c r="H1509" s="11"/>
      <c r="I1509" s="11"/>
      <c r="J1509" s="11"/>
      <c r="K1509" s="11"/>
      <c r="L1509" s="11"/>
      <c r="M1509" s="11"/>
      <c r="N1509" s="11"/>
      <c r="O1509" s="11"/>
      <c r="P1509" s="11"/>
      <c r="Q1509" s="11"/>
      <c r="R1509" s="11"/>
      <c r="S1509" s="11"/>
      <c r="T1509" s="11"/>
      <c r="U1509" s="11"/>
      <c r="V1509" s="11"/>
      <c r="W1509" s="11"/>
    </row>
    <row r="1510" ht="12.75" customHeight="1">
      <c r="A1510" s="9" t="s">
        <v>276</v>
      </c>
      <c r="B1510" s="1"/>
      <c r="C1510" s="10">
        <v>0.0</v>
      </c>
      <c r="D1510" s="10">
        <v>0.0</v>
      </c>
      <c r="E1510" s="10">
        <v>0.0</v>
      </c>
      <c r="F1510" s="10">
        <v>0.0</v>
      </c>
      <c r="G1510" s="10">
        <v>1.0</v>
      </c>
      <c r="H1510" s="11"/>
      <c r="I1510" s="11"/>
      <c r="J1510" s="11"/>
      <c r="K1510" s="11"/>
      <c r="L1510" s="11"/>
      <c r="M1510" s="11"/>
      <c r="N1510" s="11"/>
      <c r="O1510" s="11"/>
      <c r="P1510" s="11"/>
      <c r="Q1510" s="11"/>
      <c r="R1510" s="11"/>
      <c r="S1510" s="11"/>
      <c r="T1510" s="11"/>
      <c r="U1510" s="11"/>
      <c r="V1510" s="11"/>
      <c r="W1510" s="11"/>
    </row>
    <row r="1511" ht="12.75" customHeight="1">
      <c r="A1511" s="9" t="s">
        <v>277</v>
      </c>
      <c r="B1511" s="1"/>
      <c r="C1511" s="10">
        <v>0.0</v>
      </c>
      <c r="D1511" s="10">
        <v>0.0</v>
      </c>
      <c r="E1511" s="10">
        <v>1.0</v>
      </c>
      <c r="F1511" s="10">
        <v>0.0</v>
      </c>
      <c r="G1511" s="10">
        <v>0.0</v>
      </c>
      <c r="H1511" s="11"/>
      <c r="I1511" s="11"/>
      <c r="J1511" s="11"/>
      <c r="K1511" s="11"/>
      <c r="L1511" s="11"/>
      <c r="M1511" s="11"/>
      <c r="N1511" s="11"/>
      <c r="O1511" s="11"/>
      <c r="P1511" s="11"/>
      <c r="Q1511" s="11"/>
      <c r="R1511" s="11"/>
      <c r="S1511" s="11"/>
      <c r="T1511" s="11"/>
      <c r="U1511" s="11"/>
      <c r="V1511" s="11"/>
      <c r="W1511" s="11"/>
    </row>
    <row r="1512" ht="12.75" customHeight="1">
      <c r="A1512" s="9" t="s">
        <v>278</v>
      </c>
      <c r="B1512" s="1"/>
      <c r="C1512" s="10">
        <v>0.0</v>
      </c>
      <c r="D1512" s="10">
        <v>0.0</v>
      </c>
      <c r="E1512" s="10">
        <v>1.0</v>
      </c>
      <c r="F1512" s="10">
        <v>0.0</v>
      </c>
      <c r="G1512" s="10">
        <v>0.0</v>
      </c>
      <c r="H1512" s="11"/>
      <c r="I1512" s="11"/>
      <c r="J1512" s="11"/>
      <c r="K1512" s="11"/>
      <c r="L1512" s="11"/>
      <c r="M1512" s="11"/>
      <c r="N1512" s="11"/>
      <c r="O1512" s="11"/>
      <c r="P1512" s="11"/>
      <c r="Q1512" s="11"/>
      <c r="R1512" s="11"/>
      <c r="S1512" s="11"/>
      <c r="T1512" s="11"/>
      <c r="U1512" s="11"/>
      <c r="V1512" s="11"/>
      <c r="W1512" s="11"/>
    </row>
    <row r="1513" ht="12.75" customHeight="1">
      <c r="A1513" s="9" t="s">
        <v>279</v>
      </c>
      <c r="B1513" s="1"/>
      <c r="C1513" s="10">
        <v>0.0</v>
      </c>
      <c r="D1513" s="10">
        <v>0.0</v>
      </c>
      <c r="E1513" s="10">
        <v>1.0</v>
      </c>
      <c r="F1513" s="10">
        <v>0.0</v>
      </c>
      <c r="G1513" s="10">
        <v>0.0</v>
      </c>
      <c r="H1513" s="11"/>
      <c r="I1513" s="11"/>
      <c r="J1513" s="11"/>
      <c r="K1513" s="11"/>
      <c r="L1513" s="11"/>
      <c r="M1513" s="11"/>
      <c r="N1513" s="11"/>
      <c r="O1513" s="11"/>
      <c r="P1513" s="11"/>
      <c r="Q1513" s="11"/>
      <c r="R1513" s="11"/>
      <c r="S1513" s="11"/>
      <c r="T1513" s="11"/>
      <c r="U1513" s="11"/>
      <c r="V1513" s="11"/>
      <c r="W1513" s="11"/>
    </row>
    <row r="1514" ht="12.75" customHeight="1">
      <c r="A1514" s="9" t="s">
        <v>280</v>
      </c>
      <c r="B1514" s="1"/>
      <c r="C1514" s="10">
        <v>0.0</v>
      </c>
      <c r="D1514" s="10">
        <v>0.0</v>
      </c>
      <c r="E1514" s="10">
        <v>1.0</v>
      </c>
      <c r="F1514" s="10">
        <v>0.0</v>
      </c>
      <c r="G1514" s="10">
        <v>0.0</v>
      </c>
      <c r="H1514" s="11"/>
      <c r="I1514" s="11"/>
      <c r="J1514" s="11"/>
      <c r="K1514" s="11"/>
      <c r="L1514" s="11"/>
      <c r="M1514" s="11"/>
      <c r="N1514" s="11"/>
      <c r="O1514" s="11"/>
      <c r="P1514" s="11"/>
      <c r="Q1514" s="11"/>
      <c r="R1514" s="11"/>
      <c r="S1514" s="11"/>
      <c r="T1514" s="11"/>
      <c r="U1514" s="11"/>
      <c r="V1514" s="11"/>
      <c r="W1514" s="11"/>
    </row>
    <row r="1515" ht="12.75" customHeight="1">
      <c r="A1515" s="9" t="s">
        <v>281</v>
      </c>
      <c r="B1515" s="1"/>
      <c r="C1515" s="10">
        <v>0.0</v>
      </c>
      <c r="D1515" s="10">
        <v>0.0</v>
      </c>
      <c r="E1515" s="10">
        <v>0.0</v>
      </c>
      <c r="F1515" s="10">
        <v>1.0</v>
      </c>
      <c r="G1515" s="10">
        <v>0.0</v>
      </c>
      <c r="H1515" s="10">
        <v>0.0</v>
      </c>
      <c r="I1515" s="10">
        <v>0.0</v>
      </c>
      <c r="J1515" s="10">
        <v>0.0</v>
      </c>
      <c r="K1515" s="11"/>
      <c r="L1515" s="11"/>
      <c r="M1515" s="11"/>
      <c r="N1515" s="11"/>
      <c r="O1515" s="11"/>
      <c r="P1515" s="11"/>
      <c r="Q1515" s="11"/>
      <c r="R1515" s="11"/>
      <c r="S1515" s="11"/>
      <c r="T1515" s="11"/>
      <c r="U1515" s="11"/>
      <c r="V1515" s="11"/>
      <c r="W1515" s="11"/>
    </row>
    <row r="1516" ht="12.75" customHeight="1">
      <c r="A1516" s="9" t="s">
        <v>282</v>
      </c>
      <c r="B1516" s="1"/>
      <c r="C1516" s="10">
        <v>0.0</v>
      </c>
      <c r="D1516" s="10">
        <v>0.0</v>
      </c>
      <c r="E1516" s="10">
        <v>0.0</v>
      </c>
      <c r="F1516" s="10">
        <v>0.0</v>
      </c>
      <c r="G1516" s="11"/>
      <c r="H1516" s="11"/>
      <c r="I1516" s="11"/>
      <c r="J1516" s="11"/>
      <c r="K1516" s="11"/>
      <c r="L1516" s="11"/>
      <c r="M1516" s="11"/>
      <c r="N1516" s="11"/>
      <c r="O1516" s="11"/>
      <c r="P1516" s="11"/>
      <c r="Q1516" s="11"/>
      <c r="R1516" s="11"/>
      <c r="S1516" s="11"/>
      <c r="T1516" s="11"/>
      <c r="U1516" s="11"/>
      <c r="V1516" s="11"/>
      <c r="W1516" s="11"/>
    </row>
    <row r="1517" ht="12.75" customHeight="1">
      <c r="A1517" s="9" t="s">
        <v>283</v>
      </c>
      <c r="B1517" s="1"/>
      <c r="C1517" s="10">
        <v>0.0</v>
      </c>
      <c r="D1517" s="10">
        <v>0.0</v>
      </c>
      <c r="E1517" s="10">
        <v>0.0</v>
      </c>
      <c r="F1517" s="10">
        <v>1.0</v>
      </c>
      <c r="G1517" s="10">
        <v>0.0</v>
      </c>
      <c r="H1517" s="10">
        <v>0.0</v>
      </c>
      <c r="I1517" s="10">
        <v>0.0</v>
      </c>
      <c r="J1517" s="11"/>
      <c r="K1517" s="11"/>
      <c r="L1517" s="11"/>
      <c r="M1517" s="11"/>
      <c r="N1517" s="11"/>
      <c r="O1517" s="11"/>
      <c r="P1517" s="11"/>
      <c r="Q1517" s="11"/>
      <c r="R1517" s="11"/>
      <c r="S1517" s="11"/>
      <c r="T1517" s="11"/>
      <c r="U1517" s="11"/>
      <c r="V1517" s="11"/>
      <c r="W1517" s="11"/>
    </row>
    <row r="1518" ht="12.75" customHeight="1">
      <c r="A1518" s="9" t="s">
        <v>284</v>
      </c>
      <c r="B1518" s="1"/>
      <c r="C1518" s="10">
        <v>0.0</v>
      </c>
      <c r="D1518" s="10">
        <v>0.0</v>
      </c>
      <c r="E1518" s="10">
        <v>0.0</v>
      </c>
      <c r="F1518" s="11"/>
      <c r="G1518" s="11"/>
      <c r="H1518" s="11"/>
      <c r="I1518" s="11"/>
      <c r="J1518" s="11"/>
      <c r="K1518" s="11"/>
      <c r="L1518" s="11"/>
      <c r="M1518" s="11"/>
      <c r="N1518" s="11"/>
      <c r="O1518" s="11"/>
      <c r="P1518" s="11"/>
      <c r="Q1518" s="11"/>
      <c r="R1518" s="11"/>
      <c r="S1518" s="11"/>
      <c r="T1518" s="11"/>
      <c r="U1518" s="11"/>
      <c r="V1518" s="11"/>
      <c r="W1518" s="11"/>
    </row>
    <row r="1519" ht="12.75" customHeight="1">
      <c r="A1519" s="9" t="s">
        <v>285</v>
      </c>
      <c r="B1519" s="1"/>
      <c r="C1519" s="10">
        <v>0.0</v>
      </c>
      <c r="D1519" s="10">
        <v>0.0</v>
      </c>
      <c r="E1519" s="10">
        <v>1.0</v>
      </c>
      <c r="F1519" s="11"/>
      <c r="G1519" s="11"/>
      <c r="H1519" s="11"/>
      <c r="I1519" s="11"/>
      <c r="J1519" s="11"/>
      <c r="K1519" s="11"/>
      <c r="L1519" s="11"/>
      <c r="M1519" s="11"/>
      <c r="N1519" s="11"/>
      <c r="O1519" s="11"/>
      <c r="P1519" s="11"/>
      <c r="Q1519" s="11"/>
      <c r="R1519" s="11"/>
      <c r="S1519" s="11"/>
      <c r="T1519" s="11"/>
      <c r="U1519" s="11"/>
      <c r="V1519" s="11"/>
      <c r="W1519" s="11"/>
    </row>
    <row r="1520" ht="12.75" customHeight="1">
      <c r="A1520" s="9" t="s">
        <v>286</v>
      </c>
      <c r="B1520" s="1"/>
      <c r="C1520" s="10">
        <v>1.0</v>
      </c>
      <c r="D1520" s="10">
        <v>0.0</v>
      </c>
      <c r="E1520" s="10">
        <v>0.0</v>
      </c>
      <c r="F1520" s="10">
        <v>0.0</v>
      </c>
      <c r="G1520" s="10">
        <v>0.0</v>
      </c>
      <c r="H1520" s="10">
        <v>0.0</v>
      </c>
      <c r="I1520" s="11"/>
      <c r="J1520" s="11"/>
      <c r="K1520" s="11"/>
      <c r="L1520" s="11"/>
      <c r="M1520" s="11"/>
      <c r="N1520" s="11"/>
      <c r="O1520" s="11"/>
      <c r="P1520" s="11"/>
      <c r="Q1520" s="11"/>
      <c r="R1520" s="11"/>
      <c r="S1520" s="11"/>
      <c r="T1520" s="11"/>
      <c r="U1520" s="11"/>
      <c r="V1520" s="11"/>
      <c r="W1520" s="11"/>
    </row>
    <row r="1521" ht="12.75" customHeight="1">
      <c r="A1521" s="9" t="s">
        <v>287</v>
      </c>
      <c r="B1521" s="1"/>
      <c r="C1521" s="10">
        <v>0.0</v>
      </c>
      <c r="D1521" s="10">
        <v>0.0</v>
      </c>
      <c r="E1521" s="10">
        <v>0.0</v>
      </c>
      <c r="F1521" s="11"/>
      <c r="G1521" s="11"/>
      <c r="H1521" s="11"/>
      <c r="I1521" s="11"/>
      <c r="J1521" s="11"/>
      <c r="K1521" s="11"/>
      <c r="L1521" s="11"/>
      <c r="M1521" s="11"/>
      <c r="N1521" s="11"/>
      <c r="O1521" s="11"/>
      <c r="P1521" s="11"/>
      <c r="Q1521" s="11"/>
      <c r="R1521" s="11"/>
      <c r="S1521" s="11"/>
      <c r="T1521" s="11"/>
      <c r="U1521" s="11"/>
      <c r="V1521" s="11"/>
      <c r="W1521" s="11"/>
    </row>
    <row r="1522" ht="12.75" customHeight="1">
      <c r="A1522" s="9" t="s">
        <v>288</v>
      </c>
      <c r="B1522" s="1"/>
      <c r="C1522" s="10">
        <v>0.0</v>
      </c>
      <c r="D1522" s="10">
        <v>1.0</v>
      </c>
      <c r="E1522" s="10">
        <v>0.0</v>
      </c>
      <c r="F1522" s="11"/>
      <c r="G1522" s="11"/>
      <c r="H1522" s="11"/>
      <c r="I1522" s="11"/>
      <c r="J1522" s="11"/>
      <c r="K1522" s="11"/>
      <c r="L1522" s="11"/>
      <c r="M1522" s="11"/>
      <c r="N1522" s="11"/>
      <c r="O1522" s="11"/>
      <c r="P1522" s="11"/>
      <c r="Q1522" s="11"/>
      <c r="R1522" s="11"/>
      <c r="S1522" s="11"/>
      <c r="T1522" s="11"/>
      <c r="U1522" s="11"/>
      <c r="V1522" s="11"/>
      <c r="W1522" s="11"/>
    </row>
    <row r="1523" ht="12.75" customHeight="1">
      <c r="A1523" s="9" t="s">
        <v>289</v>
      </c>
      <c r="B1523" s="1"/>
      <c r="C1523" s="10">
        <v>0.0</v>
      </c>
      <c r="D1523" s="10">
        <v>0.0</v>
      </c>
      <c r="E1523" s="10">
        <v>1.0</v>
      </c>
      <c r="F1523" s="11"/>
      <c r="G1523" s="11"/>
      <c r="H1523" s="11"/>
      <c r="I1523" s="11"/>
      <c r="J1523" s="11"/>
      <c r="K1523" s="11"/>
      <c r="L1523" s="11"/>
      <c r="M1523" s="11"/>
      <c r="N1523" s="11"/>
      <c r="O1523" s="11"/>
      <c r="P1523" s="11"/>
      <c r="Q1523" s="11"/>
      <c r="R1523" s="11"/>
      <c r="S1523" s="11"/>
      <c r="T1523" s="11"/>
      <c r="U1523" s="11"/>
      <c r="V1523" s="11"/>
      <c r="W1523" s="11"/>
    </row>
    <row r="1524" ht="12.75" customHeight="1">
      <c r="A1524" s="9" t="s">
        <v>290</v>
      </c>
      <c r="B1524" s="1"/>
      <c r="C1524" s="10">
        <v>0.0</v>
      </c>
      <c r="D1524" s="10">
        <v>0.0</v>
      </c>
      <c r="E1524" s="11"/>
      <c r="F1524" s="11"/>
      <c r="G1524" s="11"/>
      <c r="H1524" s="11"/>
      <c r="I1524" s="11"/>
      <c r="J1524" s="11"/>
      <c r="K1524" s="11"/>
      <c r="L1524" s="11"/>
      <c r="M1524" s="11"/>
      <c r="N1524" s="11"/>
      <c r="O1524" s="11"/>
      <c r="P1524" s="11"/>
      <c r="Q1524" s="11"/>
      <c r="R1524" s="11"/>
      <c r="S1524" s="11"/>
      <c r="T1524" s="11"/>
      <c r="U1524" s="11"/>
      <c r="V1524" s="11"/>
      <c r="W1524" s="11"/>
    </row>
    <row r="1525" ht="12.75" customHeight="1">
      <c r="A1525" s="9" t="s">
        <v>291</v>
      </c>
      <c r="B1525" s="1"/>
      <c r="C1525" s="10">
        <v>0.0</v>
      </c>
      <c r="D1525" s="10">
        <v>0.0</v>
      </c>
      <c r="E1525" s="10">
        <v>0.0</v>
      </c>
      <c r="F1525" s="10">
        <v>1.0</v>
      </c>
      <c r="G1525" s="10">
        <v>0.0</v>
      </c>
      <c r="H1525" s="10">
        <v>0.0</v>
      </c>
      <c r="I1525" s="10">
        <v>0.0</v>
      </c>
      <c r="J1525" s="10">
        <v>0.0</v>
      </c>
      <c r="K1525" s="10">
        <v>0.0</v>
      </c>
      <c r="L1525" s="11"/>
      <c r="M1525" s="11"/>
      <c r="N1525" s="11"/>
      <c r="O1525" s="11"/>
      <c r="P1525" s="11"/>
      <c r="Q1525" s="11"/>
      <c r="R1525" s="11"/>
      <c r="S1525" s="11"/>
      <c r="T1525" s="11"/>
      <c r="U1525" s="11"/>
      <c r="V1525" s="11"/>
      <c r="W1525" s="11"/>
    </row>
    <row r="1526" ht="12.75" customHeight="1">
      <c r="A1526" s="9" t="s">
        <v>292</v>
      </c>
      <c r="B1526" s="1"/>
      <c r="C1526" s="10">
        <v>0.0</v>
      </c>
      <c r="D1526" s="10">
        <v>0.0</v>
      </c>
      <c r="E1526" s="10">
        <v>0.0</v>
      </c>
      <c r="F1526" s="10">
        <v>1.0</v>
      </c>
      <c r="G1526" s="10">
        <v>0.0</v>
      </c>
      <c r="H1526" s="10">
        <v>0.0</v>
      </c>
      <c r="I1526" s="11"/>
      <c r="J1526" s="11"/>
      <c r="K1526" s="11"/>
      <c r="L1526" s="11"/>
      <c r="M1526" s="11"/>
      <c r="N1526" s="11"/>
      <c r="O1526" s="11"/>
      <c r="P1526" s="11"/>
      <c r="Q1526" s="11"/>
      <c r="R1526" s="11"/>
      <c r="S1526" s="11"/>
      <c r="T1526" s="11"/>
      <c r="U1526" s="11"/>
      <c r="V1526" s="11"/>
      <c r="W1526" s="11"/>
    </row>
    <row r="1527" ht="12.75" customHeight="1">
      <c r="A1527" s="9" t="s">
        <v>293</v>
      </c>
      <c r="B1527" s="1"/>
      <c r="C1527" s="10">
        <v>0.0</v>
      </c>
      <c r="D1527" s="10">
        <v>1.0</v>
      </c>
      <c r="E1527" s="10">
        <v>0.0</v>
      </c>
      <c r="F1527" s="10">
        <v>0.0</v>
      </c>
      <c r="G1527" s="10">
        <v>0.0</v>
      </c>
      <c r="H1527" s="10">
        <v>0.0</v>
      </c>
      <c r="I1527" s="10">
        <v>0.0</v>
      </c>
      <c r="J1527" s="11"/>
      <c r="K1527" s="11"/>
      <c r="L1527" s="11"/>
      <c r="M1527" s="11"/>
      <c r="N1527" s="11"/>
      <c r="O1527" s="11"/>
      <c r="P1527" s="11"/>
      <c r="Q1527" s="11"/>
      <c r="R1527" s="11"/>
      <c r="S1527" s="11"/>
      <c r="T1527" s="11"/>
      <c r="U1527" s="11"/>
      <c r="V1527" s="11"/>
      <c r="W1527" s="11"/>
    </row>
    <row r="1528" ht="12.75" customHeight="1">
      <c r="A1528" s="9" t="s">
        <v>294</v>
      </c>
      <c r="B1528" s="1"/>
      <c r="C1528" s="10">
        <v>0.0</v>
      </c>
      <c r="D1528" s="10">
        <v>0.0</v>
      </c>
      <c r="E1528" s="10">
        <v>1.0</v>
      </c>
      <c r="F1528" s="10">
        <v>0.0</v>
      </c>
      <c r="G1528" s="10">
        <v>0.0</v>
      </c>
      <c r="H1528" s="10">
        <v>0.0</v>
      </c>
      <c r="I1528" s="10">
        <v>0.0</v>
      </c>
      <c r="J1528" s="11"/>
      <c r="K1528" s="11"/>
      <c r="L1528" s="11"/>
      <c r="M1528" s="11"/>
      <c r="N1528" s="11"/>
      <c r="O1528" s="11"/>
      <c r="P1528" s="11"/>
      <c r="Q1528" s="11"/>
      <c r="R1528" s="11"/>
      <c r="S1528" s="11"/>
      <c r="T1528" s="11"/>
      <c r="U1528" s="11"/>
      <c r="V1528" s="11"/>
      <c r="W1528" s="11"/>
    </row>
    <row r="1529" ht="12.75" customHeight="1">
      <c r="A1529" s="9" t="s">
        <v>295</v>
      </c>
      <c r="B1529" s="1"/>
      <c r="C1529" s="10">
        <v>0.0</v>
      </c>
      <c r="D1529" s="10">
        <v>1.0</v>
      </c>
      <c r="E1529" s="10">
        <v>0.0</v>
      </c>
      <c r="F1529" s="10">
        <v>0.0</v>
      </c>
      <c r="G1529" s="10">
        <v>1.0</v>
      </c>
      <c r="H1529" s="10">
        <v>0.0</v>
      </c>
      <c r="I1529" s="10">
        <v>0.0</v>
      </c>
      <c r="J1529" s="10">
        <v>0.0</v>
      </c>
      <c r="K1529" s="10">
        <v>0.0</v>
      </c>
      <c r="L1529" s="11"/>
      <c r="M1529" s="11"/>
      <c r="N1529" s="11"/>
      <c r="O1529" s="11"/>
      <c r="P1529" s="11"/>
      <c r="Q1529" s="11"/>
      <c r="R1529" s="11"/>
      <c r="S1529" s="11"/>
      <c r="T1529" s="11"/>
      <c r="U1529" s="11"/>
      <c r="V1529" s="11"/>
      <c r="W1529" s="11"/>
    </row>
    <row r="1530" ht="12.75" customHeight="1">
      <c r="A1530" s="9" t="s">
        <v>296</v>
      </c>
      <c r="B1530" s="1"/>
      <c r="C1530" s="10">
        <v>0.0</v>
      </c>
      <c r="D1530" s="10">
        <v>0.0</v>
      </c>
      <c r="E1530" s="10">
        <v>0.0</v>
      </c>
      <c r="F1530" s="10">
        <v>0.0</v>
      </c>
      <c r="G1530" s="10">
        <v>0.0</v>
      </c>
      <c r="H1530" s="10">
        <v>0.0</v>
      </c>
      <c r="I1530" s="10">
        <v>0.0</v>
      </c>
      <c r="J1530" s="10">
        <v>0.0</v>
      </c>
      <c r="K1530" s="10">
        <v>0.0</v>
      </c>
      <c r="L1530" s="10">
        <v>0.0</v>
      </c>
      <c r="M1530" s="10">
        <v>0.0</v>
      </c>
      <c r="N1530" s="11"/>
      <c r="O1530" s="11"/>
      <c r="P1530" s="11"/>
      <c r="Q1530" s="11"/>
      <c r="R1530" s="11"/>
      <c r="S1530" s="11"/>
      <c r="T1530" s="11"/>
      <c r="U1530" s="11"/>
      <c r="V1530" s="11"/>
      <c r="W1530" s="11"/>
    </row>
    <row r="1531" ht="12.75" customHeight="1">
      <c r="A1531" s="9" t="s">
        <v>297</v>
      </c>
      <c r="B1531" s="1"/>
      <c r="C1531" s="10">
        <v>0.0</v>
      </c>
      <c r="D1531" s="10">
        <v>0.0</v>
      </c>
      <c r="E1531" s="10">
        <v>1.0</v>
      </c>
      <c r="F1531" s="10">
        <v>0.0</v>
      </c>
      <c r="G1531" s="10">
        <v>0.0</v>
      </c>
      <c r="H1531" s="10">
        <v>0.0</v>
      </c>
      <c r="I1531" s="10">
        <v>0.0</v>
      </c>
      <c r="J1531" s="10">
        <v>0.0</v>
      </c>
      <c r="K1531" s="11"/>
      <c r="L1531" s="11"/>
      <c r="M1531" s="11"/>
      <c r="N1531" s="11"/>
      <c r="O1531" s="11"/>
      <c r="P1531" s="11"/>
      <c r="Q1531" s="11"/>
      <c r="R1531" s="11"/>
      <c r="S1531" s="11"/>
      <c r="T1531" s="11"/>
      <c r="U1531" s="11"/>
      <c r="V1531" s="11"/>
      <c r="W1531" s="11"/>
    </row>
    <row r="1532" ht="12.75" customHeight="1">
      <c r="A1532" s="9" t="s">
        <v>298</v>
      </c>
      <c r="B1532" s="1"/>
      <c r="C1532" s="10">
        <v>0.0</v>
      </c>
      <c r="D1532" s="10">
        <v>0.0</v>
      </c>
      <c r="E1532" s="10">
        <v>0.0</v>
      </c>
      <c r="F1532" s="10">
        <v>1.0</v>
      </c>
      <c r="G1532" s="10">
        <v>0.0</v>
      </c>
      <c r="H1532" s="10">
        <v>0.0</v>
      </c>
      <c r="I1532" s="10">
        <v>0.0</v>
      </c>
      <c r="J1532" s="11"/>
      <c r="K1532" s="11"/>
      <c r="L1532" s="11"/>
      <c r="M1532" s="11"/>
      <c r="N1532" s="11"/>
      <c r="O1532" s="11"/>
      <c r="P1532" s="11"/>
      <c r="Q1532" s="11"/>
      <c r="R1532" s="11"/>
      <c r="S1532" s="11"/>
      <c r="T1532" s="11"/>
      <c r="U1532" s="11"/>
      <c r="V1532" s="11"/>
      <c r="W1532" s="11"/>
    </row>
    <row r="1533" ht="12.75" customHeight="1">
      <c r="A1533" s="9" t="s">
        <v>299</v>
      </c>
      <c r="B1533" s="1"/>
      <c r="C1533" s="10">
        <v>0.0</v>
      </c>
      <c r="D1533" s="10">
        <v>0.0</v>
      </c>
      <c r="E1533" s="10">
        <v>0.0</v>
      </c>
      <c r="F1533" s="10">
        <v>0.0</v>
      </c>
      <c r="G1533" s="10">
        <v>0.0</v>
      </c>
      <c r="H1533" s="10">
        <v>1.0</v>
      </c>
      <c r="I1533" s="11"/>
      <c r="J1533" s="11"/>
      <c r="K1533" s="11"/>
      <c r="L1533" s="11"/>
      <c r="M1533" s="11"/>
      <c r="N1533" s="11"/>
      <c r="O1533" s="11"/>
      <c r="P1533" s="11"/>
      <c r="Q1533" s="11"/>
      <c r="R1533" s="11"/>
      <c r="S1533" s="11"/>
      <c r="T1533" s="11"/>
      <c r="U1533" s="11"/>
      <c r="V1533" s="11"/>
      <c r="W1533" s="11"/>
    </row>
    <row r="1534" ht="12.75" customHeight="1">
      <c r="A1534" s="9" t="s">
        <v>300</v>
      </c>
      <c r="B1534" s="1"/>
      <c r="C1534" s="10">
        <v>0.0</v>
      </c>
      <c r="D1534" s="10">
        <v>1.0</v>
      </c>
      <c r="E1534" s="10">
        <v>0.0</v>
      </c>
      <c r="F1534" s="10">
        <v>0.0</v>
      </c>
      <c r="G1534" s="10">
        <v>0.0</v>
      </c>
      <c r="H1534" s="10">
        <v>0.0</v>
      </c>
      <c r="I1534" s="10">
        <v>0.0</v>
      </c>
      <c r="J1534" s="11"/>
      <c r="K1534" s="11"/>
      <c r="L1534" s="11"/>
      <c r="M1534" s="11"/>
      <c r="N1534" s="11"/>
      <c r="O1534" s="11"/>
      <c r="P1534" s="11"/>
      <c r="Q1534" s="11"/>
      <c r="R1534" s="11"/>
      <c r="S1534" s="11"/>
      <c r="T1534" s="11"/>
      <c r="U1534" s="11"/>
      <c r="V1534" s="11"/>
      <c r="W1534" s="11"/>
    </row>
    <row r="1535" ht="12.75" customHeight="1">
      <c r="A1535" s="9" t="s">
        <v>301</v>
      </c>
      <c r="B1535" s="1"/>
      <c r="C1535" s="10">
        <v>0.0</v>
      </c>
      <c r="D1535" s="10">
        <v>1.0</v>
      </c>
      <c r="E1535" s="10">
        <v>0.0</v>
      </c>
      <c r="F1535" s="10">
        <v>0.0</v>
      </c>
      <c r="G1535" s="10">
        <v>0.0</v>
      </c>
      <c r="H1535" s="10">
        <v>0.0</v>
      </c>
      <c r="I1535" s="10">
        <v>0.0</v>
      </c>
      <c r="J1535" s="10">
        <v>0.0</v>
      </c>
      <c r="K1535" s="10">
        <v>0.0</v>
      </c>
      <c r="L1535" s="10">
        <v>0.0</v>
      </c>
      <c r="M1535" s="10">
        <v>0.0</v>
      </c>
      <c r="N1535" s="10">
        <v>0.0</v>
      </c>
      <c r="O1535" s="11"/>
      <c r="P1535" s="11"/>
      <c r="Q1535" s="11"/>
      <c r="R1535" s="11"/>
      <c r="S1535" s="11"/>
      <c r="T1535" s="11"/>
      <c r="U1535" s="11"/>
      <c r="V1535" s="11"/>
      <c r="W1535" s="11"/>
    </row>
    <row r="1536" ht="12.75" customHeight="1">
      <c r="A1536" s="9" t="s">
        <v>302</v>
      </c>
      <c r="B1536" s="1"/>
      <c r="C1536" s="10">
        <v>0.0</v>
      </c>
      <c r="D1536" s="10">
        <v>0.0</v>
      </c>
      <c r="E1536" s="10">
        <v>0.0</v>
      </c>
      <c r="F1536" s="11"/>
      <c r="G1536" s="11"/>
      <c r="H1536" s="11"/>
      <c r="I1536" s="11"/>
      <c r="J1536" s="11"/>
      <c r="K1536" s="11"/>
      <c r="L1536" s="11"/>
      <c r="M1536" s="11"/>
      <c r="N1536" s="11"/>
      <c r="O1536" s="11"/>
      <c r="P1536" s="11"/>
      <c r="Q1536" s="11"/>
      <c r="R1536" s="11"/>
      <c r="S1536" s="11"/>
      <c r="T1536" s="11"/>
      <c r="U1536" s="11"/>
      <c r="V1536" s="11"/>
      <c r="W1536" s="11"/>
    </row>
    <row r="1537" ht="12.75" customHeight="1">
      <c r="A1537" s="9" t="s">
        <v>303</v>
      </c>
      <c r="B1537" s="1"/>
      <c r="C1537" s="10">
        <v>0.0</v>
      </c>
      <c r="D1537" s="10">
        <v>0.0</v>
      </c>
      <c r="E1537" s="10">
        <v>1.0</v>
      </c>
      <c r="F1537" s="10">
        <v>0.0</v>
      </c>
      <c r="G1537" s="10">
        <v>0.0</v>
      </c>
      <c r="H1537" s="10">
        <v>0.0</v>
      </c>
      <c r="I1537" s="11"/>
      <c r="J1537" s="11"/>
      <c r="K1537" s="11"/>
      <c r="L1537" s="11"/>
      <c r="M1537" s="11"/>
      <c r="N1537" s="11"/>
      <c r="O1537" s="11"/>
      <c r="P1537" s="11"/>
      <c r="Q1537" s="11"/>
      <c r="R1537" s="11"/>
      <c r="S1537" s="11"/>
      <c r="T1537" s="11"/>
      <c r="U1537" s="11"/>
      <c r="V1537" s="11"/>
      <c r="W1537" s="11"/>
    </row>
    <row r="1538" ht="12.75" customHeight="1">
      <c r="A1538" s="9" t="s">
        <v>304</v>
      </c>
      <c r="B1538" s="1"/>
      <c r="C1538" s="10">
        <v>0.0</v>
      </c>
      <c r="D1538" s="10">
        <v>0.0</v>
      </c>
      <c r="E1538" s="10">
        <v>0.0</v>
      </c>
      <c r="F1538" s="10">
        <v>0.0</v>
      </c>
      <c r="G1538" s="10">
        <v>1.0</v>
      </c>
      <c r="H1538" s="10">
        <v>0.0</v>
      </c>
      <c r="I1538" s="10">
        <v>0.0</v>
      </c>
      <c r="J1538" s="10">
        <v>0.0</v>
      </c>
      <c r="K1538" s="10">
        <v>0.0</v>
      </c>
      <c r="L1538" s="11"/>
      <c r="M1538" s="11"/>
      <c r="N1538" s="11"/>
      <c r="O1538" s="11"/>
      <c r="P1538" s="11"/>
      <c r="Q1538" s="11"/>
      <c r="R1538" s="11"/>
      <c r="S1538" s="11"/>
      <c r="T1538" s="11"/>
      <c r="U1538" s="11"/>
      <c r="V1538" s="11"/>
      <c r="W1538" s="11"/>
    </row>
    <row r="1539" ht="12.75" customHeight="1">
      <c r="A1539" s="9" t="s">
        <v>305</v>
      </c>
      <c r="B1539" s="1"/>
      <c r="C1539" s="10">
        <v>0.0</v>
      </c>
      <c r="D1539" s="10">
        <v>0.0</v>
      </c>
      <c r="E1539" s="10">
        <v>0.0</v>
      </c>
      <c r="F1539" s="10">
        <v>1.0</v>
      </c>
      <c r="G1539" s="10">
        <v>0.0</v>
      </c>
      <c r="H1539" s="10">
        <v>0.0</v>
      </c>
      <c r="I1539" s="11"/>
      <c r="J1539" s="11"/>
      <c r="K1539" s="11"/>
      <c r="L1539" s="11"/>
      <c r="M1539" s="11"/>
      <c r="N1539" s="11"/>
      <c r="O1539" s="11"/>
      <c r="P1539" s="11"/>
      <c r="Q1539" s="11"/>
      <c r="R1539" s="11"/>
      <c r="S1539" s="11"/>
      <c r="T1539" s="11"/>
      <c r="U1539" s="11"/>
      <c r="V1539" s="11"/>
      <c r="W1539" s="11"/>
    </row>
    <row r="1540" ht="12.75" customHeight="1">
      <c r="A1540" s="9" t="s">
        <v>306</v>
      </c>
      <c r="B1540" s="1"/>
      <c r="C1540" s="10">
        <v>1.0</v>
      </c>
      <c r="D1540" s="10">
        <v>0.0</v>
      </c>
      <c r="E1540" s="10">
        <v>0.0</v>
      </c>
      <c r="F1540" s="10">
        <v>0.0</v>
      </c>
      <c r="G1540" s="10">
        <v>0.0</v>
      </c>
      <c r="H1540" s="10">
        <v>0.0</v>
      </c>
      <c r="I1540" s="10">
        <v>0.0</v>
      </c>
      <c r="J1540" s="11"/>
      <c r="K1540" s="11"/>
      <c r="L1540" s="11"/>
      <c r="M1540" s="11"/>
      <c r="N1540" s="11"/>
      <c r="O1540" s="11"/>
      <c r="P1540" s="11"/>
      <c r="Q1540" s="11"/>
      <c r="R1540" s="11"/>
      <c r="S1540" s="11"/>
      <c r="T1540" s="11"/>
      <c r="U1540" s="11"/>
      <c r="V1540" s="11"/>
      <c r="W1540" s="11"/>
    </row>
    <row r="1541" ht="12.75" customHeight="1">
      <c r="A1541" s="9" t="s">
        <v>307</v>
      </c>
      <c r="B1541" s="1"/>
      <c r="C1541" s="10">
        <v>0.0</v>
      </c>
      <c r="D1541" s="10">
        <v>1.0</v>
      </c>
      <c r="E1541" s="10">
        <v>0.0</v>
      </c>
      <c r="F1541" s="10">
        <v>0.0</v>
      </c>
      <c r="G1541" s="10">
        <v>0.0</v>
      </c>
      <c r="H1541" s="10">
        <v>0.0</v>
      </c>
      <c r="I1541" s="11"/>
      <c r="J1541" s="11"/>
      <c r="K1541" s="11"/>
      <c r="L1541" s="11"/>
      <c r="M1541" s="11"/>
      <c r="N1541" s="11"/>
      <c r="O1541" s="11"/>
      <c r="P1541" s="11"/>
      <c r="Q1541" s="11"/>
      <c r="R1541" s="11"/>
      <c r="S1541" s="11"/>
      <c r="T1541" s="11"/>
      <c r="U1541" s="11"/>
      <c r="V1541" s="11"/>
      <c r="W1541" s="11"/>
    </row>
    <row r="1542" ht="12.75" customHeight="1">
      <c r="A1542" s="9" t="s">
        <v>308</v>
      </c>
      <c r="B1542" s="1"/>
      <c r="C1542" s="10">
        <v>0.0</v>
      </c>
      <c r="D1542" s="10">
        <v>0.0</v>
      </c>
      <c r="E1542" s="10">
        <v>0.0</v>
      </c>
      <c r="F1542" s="10">
        <v>0.0</v>
      </c>
      <c r="G1542" s="10">
        <v>0.0</v>
      </c>
      <c r="H1542" s="10">
        <v>1.0</v>
      </c>
      <c r="I1542" s="10">
        <v>0.0</v>
      </c>
      <c r="J1542" s="11"/>
      <c r="K1542" s="11"/>
      <c r="L1542" s="11"/>
      <c r="M1542" s="11"/>
      <c r="N1542" s="11"/>
      <c r="O1542" s="11"/>
      <c r="P1542" s="11"/>
      <c r="Q1542" s="11"/>
      <c r="R1542" s="11"/>
      <c r="S1542" s="11"/>
      <c r="T1542" s="11"/>
      <c r="U1542" s="11"/>
      <c r="V1542" s="11"/>
      <c r="W1542" s="11"/>
    </row>
    <row r="1543" ht="12.75" customHeight="1">
      <c r="A1543" s="9" t="s">
        <v>309</v>
      </c>
      <c r="B1543" s="1"/>
      <c r="C1543" s="10">
        <v>0.0</v>
      </c>
      <c r="D1543" s="10">
        <v>0.0</v>
      </c>
      <c r="E1543" s="10">
        <v>0.0</v>
      </c>
      <c r="F1543" s="10">
        <v>0.0</v>
      </c>
      <c r="G1543" s="10">
        <v>0.0</v>
      </c>
      <c r="H1543" s="10">
        <v>1.0</v>
      </c>
      <c r="I1543" s="10">
        <v>0.0</v>
      </c>
      <c r="J1543" s="10">
        <v>0.0</v>
      </c>
      <c r="K1543" s="10">
        <v>0.0</v>
      </c>
      <c r="L1543" s="10">
        <v>0.0</v>
      </c>
      <c r="M1543" s="10">
        <v>0.0</v>
      </c>
      <c r="N1543" s="10">
        <v>0.0</v>
      </c>
      <c r="O1543" s="11"/>
      <c r="P1543" s="11"/>
      <c r="Q1543" s="11"/>
      <c r="R1543" s="11"/>
      <c r="S1543" s="11"/>
      <c r="T1543" s="11"/>
      <c r="U1543" s="11"/>
      <c r="V1543" s="11"/>
      <c r="W1543" s="11"/>
    </row>
    <row r="1544" ht="12.75" customHeight="1">
      <c r="A1544" s="9" t="s">
        <v>310</v>
      </c>
      <c r="B1544" s="1"/>
      <c r="C1544" s="10">
        <v>0.0</v>
      </c>
      <c r="D1544" s="10">
        <v>0.0</v>
      </c>
      <c r="E1544" s="10">
        <v>0.0</v>
      </c>
      <c r="F1544" s="10">
        <v>0.0</v>
      </c>
      <c r="G1544" s="10">
        <v>0.0</v>
      </c>
      <c r="H1544" s="10">
        <v>1.0</v>
      </c>
      <c r="I1544" s="10">
        <v>0.0</v>
      </c>
      <c r="J1544" s="10">
        <v>0.0</v>
      </c>
      <c r="K1544" s="10">
        <v>0.0</v>
      </c>
      <c r="L1544" s="10">
        <v>0.0</v>
      </c>
      <c r="M1544" s="10">
        <v>0.0</v>
      </c>
      <c r="N1544" s="11"/>
      <c r="O1544" s="11"/>
      <c r="P1544" s="11"/>
      <c r="Q1544" s="11"/>
      <c r="R1544" s="11"/>
      <c r="S1544" s="11"/>
      <c r="T1544" s="11"/>
      <c r="U1544" s="11"/>
      <c r="V1544" s="11"/>
      <c r="W1544" s="11"/>
    </row>
    <row r="1545" ht="12.75" customHeight="1">
      <c r="A1545" s="9" t="s">
        <v>311</v>
      </c>
      <c r="B1545" s="1"/>
      <c r="C1545" s="10">
        <v>0.0</v>
      </c>
      <c r="D1545" s="10">
        <v>0.0</v>
      </c>
      <c r="E1545" s="10">
        <v>0.0</v>
      </c>
      <c r="F1545" s="10">
        <v>0.0</v>
      </c>
      <c r="G1545" s="10">
        <v>1.0</v>
      </c>
      <c r="H1545" s="11"/>
      <c r="I1545" s="11"/>
      <c r="J1545" s="11"/>
      <c r="K1545" s="11"/>
      <c r="L1545" s="11"/>
      <c r="M1545" s="11"/>
      <c r="N1545" s="11"/>
      <c r="O1545" s="11"/>
      <c r="P1545" s="11"/>
      <c r="Q1545" s="11"/>
      <c r="R1545" s="11"/>
      <c r="S1545" s="11"/>
      <c r="T1545" s="11"/>
      <c r="U1545" s="11"/>
      <c r="V1545" s="11"/>
      <c r="W1545" s="11"/>
    </row>
    <row r="1546" ht="12.75" customHeight="1">
      <c r="A1546" s="9" t="s">
        <v>312</v>
      </c>
      <c r="B1546" s="1"/>
      <c r="C1546" s="10">
        <v>0.0</v>
      </c>
      <c r="D1546" s="10">
        <v>0.0</v>
      </c>
      <c r="E1546" s="10">
        <v>1.0</v>
      </c>
      <c r="F1546" s="10">
        <v>0.0</v>
      </c>
      <c r="G1546" s="10">
        <v>0.0</v>
      </c>
      <c r="H1546" s="11"/>
      <c r="I1546" s="11"/>
      <c r="J1546" s="11"/>
      <c r="K1546" s="11"/>
      <c r="L1546" s="11"/>
      <c r="M1546" s="11"/>
      <c r="N1546" s="11"/>
      <c r="O1546" s="11"/>
      <c r="P1546" s="11"/>
      <c r="Q1546" s="11"/>
      <c r="R1546" s="11"/>
      <c r="S1546" s="11"/>
      <c r="T1546" s="11"/>
      <c r="U1546" s="11"/>
      <c r="V1546" s="11"/>
      <c r="W1546" s="11"/>
    </row>
    <row r="1547" ht="12.75" customHeight="1">
      <c r="A1547" s="9" t="s">
        <v>313</v>
      </c>
      <c r="B1547" s="1"/>
      <c r="C1547" s="10">
        <v>0.0</v>
      </c>
      <c r="D1547" s="10">
        <v>0.0</v>
      </c>
      <c r="E1547" s="10">
        <v>1.0</v>
      </c>
      <c r="F1547" s="10">
        <v>0.0</v>
      </c>
      <c r="G1547" s="10">
        <v>0.0</v>
      </c>
      <c r="H1547" s="11"/>
      <c r="I1547" s="11"/>
      <c r="J1547" s="11"/>
      <c r="K1547" s="11"/>
      <c r="L1547" s="11"/>
      <c r="M1547" s="11"/>
      <c r="N1547" s="11"/>
      <c r="O1547" s="11"/>
      <c r="P1547" s="11"/>
      <c r="Q1547" s="11"/>
      <c r="R1547" s="11"/>
      <c r="S1547" s="11"/>
      <c r="T1547" s="11"/>
      <c r="U1547" s="11"/>
      <c r="V1547" s="11"/>
      <c r="W1547" s="11"/>
    </row>
    <row r="1548" ht="12.75" customHeight="1">
      <c r="A1548" s="9" t="s">
        <v>314</v>
      </c>
      <c r="B1548" s="1"/>
      <c r="C1548" s="10">
        <v>0.0</v>
      </c>
      <c r="D1548" s="10">
        <v>0.0</v>
      </c>
      <c r="E1548" s="10">
        <v>0.0</v>
      </c>
      <c r="F1548" s="10">
        <v>0.0</v>
      </c>
      <c r="G1548" s="10">
        <v>1.0</v>
      </c>
      <c r="H1548" s="10">
        <v>0.0</v>
      </c>
      <c r="I1548" s="10">
        <v>0.0</v>
      </c>
      <c r="J1548" s="10">
        <v>0.0</v>
      </c>
      <c r="K1548" s="10">
        <v>0.0</v>
      </c>
      <c r="L1548" s="10">
        <v>0.0</v>
      </c>
      <c r="M1548" s="11"/>
      <c r="N1548" s="11"/>
      <c r="O1548" s="11"/>
      <c r="P1548" s="11"/>
      <c r="Q1548" s="11"/>
      <c r="R1548" s="11"/>
      <c r="S1548" s="11"/>
      <c r="T1548" s="11"/>
      <c r="U1548" s="11"/>
      <c r="V1548" s="11"/>
      <c r="W1548" s="11"/>
    </row>
    <row r="1549" ht="12.75" customHeight="1">
      <c r="A1549" s="9" t="s">
        <v>315</v>
      </c>
      <c r="B1549" s="1"/>
      <c r="C1549" s="10">
        <v>0.0</v>
      </c>
      <c r="D1549" s="10">
        <v>0.0</v>
      </c>
      <c r="E1549" s="10">
        <v>1.0</v>
      </c>
      <c r="F1549" s="10">
        <v>0.0</v>
      </c>
      <c r="G1549" s="10">
        <v>0.0</v>
      </c>
      <c r="H1549" s="10">
        <v>0.0</v>
      </c>
      <c r="I1549" s="10">
        <v>0.0</v>
      </c>
      <c r="J1549" s="10">
        <v>0.0</v>
      </c>
      <c r="K1549" s="11"/>
      <c r="L1549" s="11"/>
      <c r="M1549" s="11"/>
      <c r="N1549" s="11"/>
      <c r="O1549" s="11"/>
      <c r="P1549" s="11"/>
      <c r="Q1549" s="11"/>
      <c r="R1549" s="11"/>
      <c r="S1549" s="11"/>
      <c r="T1549" s="11"/>
      <c r="U1549" s="11"/>
      <c r="V1549" s="11"/>
      <c r="W1549" s="11"/>
    </row>
    <row r="1550" ht="12.75" customHeight="1">
      <c r="A1550" s="9" t="s">
        <v>316</v>
      </c>
      <c r="B1550" s="1"/>
      <c r="C1550" s="10">
        <v>0.0</v>
      </c>
      <c r="D1550" s="10">
        <v>0.0</v>
      </c>
      <c r="E1550" s="10">
        <v>0.0</v>
      </c>
      <c r="F1550" s="10">
        <v>1.0</v>
      </c>
      <c r="G1550" s="10">
        <v>1.0</v>
      </c>
      <c r="H1550" s="10">
        <v>0.0</v>
      </c>
      <c r="I1550" s="10">
        <v>0.0</v>
      </c>
      <c r="J1550" s="10">
        <v>0.0</v>
      </c>
      <c r="K1550" s="10">
        <v>0.0</v>
      </c>
      <c r="L1550" s="10">
        <v>0.0</v>
      </c>
      <c r="M1550" s="11"/>
      <c r="N1550" s="11"/>
      <c r="O1550" s="11"/>
      <c r="P1550" s="11"/>
      <c r="Q1550" s="11"/>
      <c r="R1550" s="11"/>
      <c r="S1550" s="11"/>
      <c r="T1550" s="11"/>
      <c r="U1550" s="11"/>
      <c r="V1550" s="11"/>
      <c r="W1550" s="11"/>
    </row>
    <row r="1551" ht="12.75" customHeight="1">
      <c r="A1551" s="9" t="s">
        <v>317</v>
      </c>
      <c r="B1551" s="1"/>
      <c r="C1551" s="10">
        <v>0.0</v>
      </c>
      <c r="D1551" s="10">
        <v>0.0</v>
      </c>
      <c r="E1551" s="10">
        <v>1.0</v>
      </c>
      <c r="F1551" s="10">
        <v>0.0</v>
      </c>
      <c r="G1551" s="10">
        <v>0.0</v>
      </c>
      <c r="H1551" s="10">
        <v>0.0</v>
      </c>
      <c r="I1551" s="10">
        <v>0.0</v>
      </c>
      <c r="J1551" s="11"/>
      <c r="K1551" s="11"/>
      <c r="L1551" s="11"/>
      <c r="M1551" s="11"/>
      <c r="N1551" s="11"/>
      <c r="O1551" s="11"/>
      <c r="P1551" s="11"/>
      <c r="Q1551" s="11"/>
      <c r="R1551" s="11"/>
      <c r="S1551" s="11"/>
      <c r="T1551" s="11"/>
      <c r="U1551" s="11"/>
      <c r="V1551" s="11"/>
      <c r="W1551" s="11"/>
    </row>
    <row r="1552" ht="12.75" customHeight="1">
      <c r="A1552" s="9" t="s">
        <v>318</v>
      </c>
      <c r="B1552" s="1"/>
      <c r="C1552" s="10">
        <v>0.0</v>
      </c>
      <c r="D1552" s="10">
        <v>0.0</v>
      </c>
      <c r="E1552" s="10">
        <v>0.0</v>
      </c>
      <c r="F1552" s="10">
        <v>1.0</v>
      </c>
      <c r="G1552" s="10">
        <v>0.0</v>
      </c>
      <c r="H1552" s="10">
        <v>0.0</v>
      </c>
      <c r="I1552" s="10">
        <v>1.0</v>
      </c>
      <c r="J1552" s="10">
        <v>0.0</v>
      </c>
      <c r="K1552" s="10">
        <v>0.0</v>
      </c>
      <c r="L1552" s="10">
        <v>0.0</v>
      </c>
      <c r="M1552" s="10">
        <v>0.0</v>
      </c>
      <c r="N1552" s="10">
        <v>0.0</v>
      </c>
      <c r="O1552" s="10">
        <v>0.0</v>
      </c>
      <c r="P1552" s="11"/>
      <c r="Q1552" s="11"/>
      <c r="R1552" s="11"/>
      <c r="S1552" s="11"/>
      <c r="T1552" s="11"/>
      <c r="U1552" s="11"/>
      <c r="V1552" s="11"/>
      <c r="W1552" s="11"/>
    </row>
    <row r="1553" ht="12.75" customHeight="1">
      <c r="A1553" s="9" t="s">
        <v>319</v>
      </c>
      <c r="B1553" s="1"/>
      <c r="C1553" s="10">
        <v>0.0</v>
      </c>
      <c r="D1553" s="10">
        <v>0.0</v>
      </c>
      <c r="E1553" s="10">
        <v>0.0</v>
      </c>
      <c r="F1553" s="10">
        <v>0.0</v>
      </c>
      <c r="G1553" s="10">
        <v>0.0</v>
      </c>
      <c r="H1553" s="10">
        <v>0.0</v>
      </c>
      <c r="I1553" s="10">
        <v>1.0</v>
      </c>
      <c r="J1553" s="10">
        <v>0.0</v>
      </c>
      <c r="K1553" s="10">
        <v>0.0</v>
      </c>
      <c r="L1553" s="10">
        <v>1.0</v>
      </c>
      <c r="M1553" s="10">
        <v>0.0</v>
      </c>
      <c r="N1553" s="10">
        <v>0.0</v>
      </c>
      <c r="O1553" s="10">
        <v>0.0</v>
      </c>
      <c r="P1553" s="11"/>
      <c r="Q1553" s="11"/>
      <c r="R1553" s="11"/>
      <c r="S1553" s="11"/>
      <c r="T1553" s="11"/>
      <c r="U1553" s="11"/>
      <c r="V1553" s="11"/>
      <c r="W1553" s="11"/>
    </row>
    <row r="1554" ht="12.75" customHeight="1">
      <c r="A1554" s="9" t="s">
        <v>320</v>
      </c>
      <c r="B1554" s="1"/>
      <c r="C1554" s="10">
        <v>0.0</v>
      </c>
      <c r="D1554" s="10">
        <v>0.0</v>
      </c>
      <c r="E1554" s="10">
        <v>0.0</v>
      </c>
      <c r="F1554" s="10">
        <v>0.0</v>
      </c>
      <c r="G1554" s="10">
        <v>0.0</v>
      </c>
      <c r="H1554" s="10">
        <v>0.0</v>
      </c>
      <c r="I1554" s="10">
        <v>0.0</v>
      </c>
      <c r="J1554" s="10">
        <v>1.0</v>
      </c>
      <c r="K1554" s="10">
        <v>1.0</v>
      </c>
      <c r="L1554" s="10">
        <v>0.0</v>
      </c>
      <c r="M1554" s="10">
        <v>0.0</v>
      </c>
      <c r="N1554" s="10">
        <v>0.0</v>
      </c>
      <c r="O1554" s="10">
        <v>0.0</v>
      </c>
      <c r="P1554" s="10">
        <v>0.0</v>
      </c>
      <c r="Q1554" s="11"/>
      <c r="R1554" s="11"/>
      <c r="S1554" s="11"/>
      <c r="T1554" s="11"/>
      <c r="U1554" s="11"/>
      <c r="V1554" s="11"/>
      <c r="W1554" s="11"/>
    </row>
    <row r="1555" ht="12.75" customHeight="1">
      <c r="A1555" s="9" t="s">
        <v>321</v>
      </c>
      <c r="B1555" s="1"/>
      <c r="C1555" s="10">
        <v>0.0</v>
      </c>
      <c r="D1555" s="10">
        <v>0.0</v>
      </c>
      <c r="E1555" s="10">
        <v>0.0</v>
      </c>
      <c r="F1555" s="10">
        <v>0.0</v>
      </c>
      <c r="G1555" s="10">
        <v>0.0</v>
      </c>
      <c r="H1555" s="10">
        <v>0.0</v>
      </c>
      <c r="I1555" s="10">
        <v>1.0</v>
      </c>
      <c r="J1555" s="10">
        <v>0.0</v>
      </c>
      <c r="K1555" s="10">
        <v>0.0</v>
      </c>
      <c r="L1555" s="10">
        <v>0.0</v>
      </c>
      <c r="M1555" s="10">
        <v>0.0</v>
      </c>
      <c r="N1555" s="11"/>
      <c r="O1555" s="11"/>
      <c r="P1555" s="11"/>
      <c r="Q1555" s="11"/>
      <c r="R1555" s="11"/>
      <c r="S1555" s="11"/>
      <c r="T1555" s="11"/>
      <c r="U1555" s="11"/>
      <c r="V1555" s="11"/>
      <c r="W1555" s="11"/>
    </row>
    <row r="1556" ht="12.75" customHeight="1">
      <c r="A1556" s="9" t="s">
        <v>322</v>
      </c>
      <c r="B1556" s="1"/>
      <c r="C1556" s="10">
        <v>0.0</v>
      </c>
      <c r="D1556" s="10">
        <v>1.0</v>
      </c>
      <c r="E1556" s="10">
        <v>0.0</v>
      </c>
      <c r="F1556" s="10">
        <v>0.0</v>
      </c>
      <c r="G1556" s="10">
        <v>0.0</v>
      </c>
      <c r="H1556" s="10">
        <v>0.0</v>
      </c>
      <c r="I1556" s="10">
        <v>0.0</v>
      </c>
      <c r="J1556" s="10">
        <v>0.0</v>
      </c>
      <c r="K1556" s="11"/>
      <c r="L1556" s="11"/>
      <c r="M1556" s="11"/>
      <c r="N1556" s="11"/>
      <c r="O1556" s="11"/>
      <c r="P1556" s="11"/>
      <c r="Q1556" s="11"/>
      <c r="R1556" s="11"/>
      <c r="S1556" s="11"/>
      <c r="T1556" s="11"/>
      <c r="U1556" s="11"/>
      <c r="V1556" s="11"/>
      <c r="W1556" s="11"/>
    </row>
    <row r="1557" ht="12.75" customHeight="1">
      <c r="A1557" s="9" t="s">
        <v>323</v>
      </c>
      <c r="B1557" s="1"/>
      <c r="C1557" s="10">
        <v>0.0</v>
      </c>
      <c r="D1557" s="10">
        <v>0.0</v>
      </c>
      <c r="E1557" s="10">
        <v>0.0</v>
      </c>
      <c r="F1557" s="10">
        <v>0.0</v>
      </c>
      <c r="G1557" s="10">
        <v>0.0</v>
      </c>
      <c r="H1557" s="10">
        <v>0.0</v>
      </c>
      <c r="I1557" s="10">
        <v>1.0</v>
      </c>
      <c r="J1557" s="10">
        <v>0.0</v>
      </c>
      <c r="K1557" s="10">
        <v>0.0</v>
      </c>
      <c r="L1557" s="10">
        <v>0.0</v>
      </c>
      <c r="M1557" s="11"/>
      <c r="N1557" s="11"/>
      <c r="O1557" s="11"/>
      <c r="P1557" s="11"/>
      <c r="Q1557" s="11"/>
      <c r="R1557" s="11"/>
      <c r="S1557" s="11"/>
      <c r="T1557" s="11"/>
      <c r="U1557" s="11"/>
      <c r="V1557" s="11"/>
      <c r="W1557" s="11"/>
    </row>
    <row r="1558" ht="12.75" customHeight="1">
      <c r="A1558" s="9" t="s">
        <v>324</v>
      </c>
      <c r="B1558" s="1"/>
      <c r="C1558" s="10">
        <v>0.0</v>
      </c>
      <c r="D1558" s="10">
        <v>1.0</v>
      </c>
      <c r="E1558" s="10">
        <v>1.0</v>
      </c>
      <c r="F1558" s="10">
        <v>0.0</v>
      </c>
      <c r="G1558" s="10">
        <v>0.0</v>
      </c>
      <c r="H1558" s="11"/>
      <c r="I1558" s="11"/>
      <c r="J1558" s="11"/>
      <c r="K1558" s="11"/>
      <c r="L1558" s="11"/>
      <c r="M1558" s="11"/>
      <c r="N1558" s="11"/>
      <c r="O1558" s="11"/>
      <c r="P1558" s="11"/>
      <c r="Q1558" s="11"/>
      <c r="R1558" s="11"/>
      <c r="S1558" s="11"/>
      <c r="T1558" s="11"/>
      <c r="U1558" s="11"/>
      <c r="V1558" s="11"/>
      <c r="W1558" s="11"/>
    </row>
    <row r="1559" ht="12.75" customHeight="1">
      <c r="A1559" s="9" t="s">
        <v>325</v>
      </c>
      <c r="B1559" s="1"/>
      <c r="C1559" s="10">
        <v>0.0</v>
      </c>
      <c r="D1559" s="10">
        <v>0.0</v>
      </c>
      <c r="E1559" s="10">
        <v>1.0</v>
      </c>
      <c r="F1559" s="10">
        <v>0.0</v>
      </c>
      <c r="G1559" s="10">
        <v>0.0</v>
      </c>
      <c r="H1559" s="11"/>
      <c r="I1559" s="11"/>
      <c r="J1559" s="11"/>
      <c r="K1559" s="11"/>
      <c r="L1559" s="11"/>
      <c r="M1559" s="11"/>
      <c r="N1559" s="11"/>
      <c r="O1559" s="11"/>
      <c r="P1559" s="11"/>
      <c r="Q1559" s="11"/>
      <c r="R1559" s="11"/>
      <c r="S1559" s="11"/>
      <c r="T1559" s="11"/>
      <c r="U1559" s="11"/>
      <c r="V1559" s="11"/>
      <c r="W1559" s="11"/>
    </row>
    <row r="1560" ht="12.75" customHeight="1">
      <c r="A1560" s="9" t="s">
        <v>326</v>
      </c>
      <c r="B1560" s="1"/>
      <c r="C1560" s="10">
        <v>0.0</v>
      </c>
      <c r="D1560" s="10">
        <v>1.0</v>
      </c>
      <c r="E1560" s="10">
        <v>1.0</v>
      </c>
      <c r="F1560" s="10">
        <v>0.0</v>
      </c>
      <c r="G1560" s="10">
        <v>0.0</v>
      </c>
      <c r="H1560" s="11"/>
      <c r="I1560" s="11"/>
      <c r="J1560" s="11"/>
      <c r="K1560" s="11"/>
      <c r="L1560" s="11"/>
      <c r="M1560" s="11"/>
      <c r="N1560" s="11"/>
      <c r="O1560" s="11"/>
      <c r="P1560" s="11"/>
      <c r="Q1560" s="11"/>
      <c r="R1560" s="11"/>
      <c r="S1560" s="11"/>
      <c r="T1560" s="11"/>
      <c r="U1560" s="11"/>
      <c r="V1560" s="11"/>
      <c r="W1560" s="11"/>
    </row>
    <row r="1561" ht="12.75" customHeight="1">
      <c r="A1561" s="9" t="s">
        <v>327</v>
      </c>
      <c r="B1561" s="1"/>
      <c r="C1561" s="10">
        <v>0.0</v>
      </c>
      <c r="D1561" s="10">
        <v>0.0</v>
      </c>
      <c r="E1561" s="10">
        <v>0.0</v>
      </c>
      <c r="F1561" s="10">
        <v>1.0</v>
      </c>
      <c r="G1561" s="11"/>
      <c r="H1561" s="11"/>
      <c r="I1561" s="11"/>
      <c r="J1561" s="11"/>
      <c r="K1561" s="11"/>
      <c r="L1561" s="11"/>
      <c r="M1561" s="11"/>
      <c r="N1561" s="11"/>
      <c r="O1561" s="11"/>
      <c r="P1561" s="11"/>
      <c r="Q1561" s="11"/>
      <c r="R1561" s="11"/>
      <c r="S1561" s="11"/>
      <c r="T1561" s="11"/>
      <c r="U1561" s="11"/>
      <c r="V1561" s="11"/>
      <c r="W1561" s="11"/>
    </row>
    <row r="1562" ht="12.75" customHeight="1">
      <c r="A1562" s="9" t="s">
        <v>328</v>
      </c>
      <c r="B1562" s="1"/>
      <c r="C1562" s="10">
        <v>0.0</v>
      </c>
      <c r="D1562" s="10">
        <v>0.0</v>
      </c>
      <c r="E1562" s="10">
        <v>0.0</v>
      </c>
      <c r="F1562" s="10">
        <v>1.0</v>
      </c>
      <c r="G1562" s="10">
        <v>0.0</v>
      </c>
      <c r="H1562" s="10">
        <v>0.0</v>
      </c>
      <c r="I1562" s="10">
        <v>1.0</v>
      </c>
      <c r="J1562" s="11"/>
      <c r="K1562" s="11"/>
      <c r="L1562" s="11"/>
      <c r="M1562" s="11"/>
      <c r="N1562" s="11"/>
      <c r="O1562" s="11"/>
      <c r="P1562" s="11"/>
      <c r="Q1562" s="11"/>
      <c r="R1562" s="11"/>
      <c r="S1562" s="11"/>
      <c r="T1562" s="11"/>
      <c r="U1562" s="11"/>
      <c r="V1562" s="11"/>
      <c r="W1562" s="11"/>
    </row>
    <row r="1563" ht="12.75" customHeight="1">
      <c r="A1563" s="9" t="s">
        <v>329</v>
      </c>
      <c r="B1563" s="1"/>
      <c r="C1563" s="10">
        <v>1.0</v>
      </c>
      <c r="D1563" s="10">
        <v>0.0</v>
      </c>
      <c r="E1563" s="10">
        <v>0.0</v>
      </c>
      <c r="F1563" s="11"/>
      <c r="G1563" s="11"/>
      <c r="H1563" s="11"/>
      <c r="I1563" s="11"/>
      <c r="J1563" s="11"/>
      <c r="K1563" s="11"/>
      <c r="L1563" s="11"/>
      <c r="M1563" s="11"/>
      <c r="N1563" s="11"/>
      <c r="O1563" s="11"/>
      <c r="P1563" s="11"/>
      <c r="Q1563" s="11"/>
      <c r="R1563" s="11"/>
      <c r="S1563" s="11"/>
      <c r="T1563" s="11"/>
      <c r="U1563" s="11"/>
      <c r="V1563" s="11"/>
      <c r="W1563" s="11"/>
    </row>
    <row r="1564" ht="12.75" customHeight="1">
      <c r="A1564" s="9" t="s">
        <v>330</v>
      </c>
      <c r="B1564" s="1"/>
      <c r="C1564" s="10">
        <v>0.0</v>
      </c>
      <c r="D1564" s="10">
        <v>0.0</v>
      </c>
      <c r="E1564" s="10">
        <v>1.0</v>
      </c>
      <c r="F1564" s="11"/>
      <c r="G1564" s="11"/>
      <c r="H1564" s="11"/>
      <c r="I1564" s="11"/>
      <c r="J1564" s="11"/>
      <c r="K1564" s="11"/>
      <c r="L1564" s="11"/>
      <c r="M1564" s="11"/>
      <c r="N1564" s="11"/>
      <c r="O1564" s="11"/>
      <c r="P1564" s="11"/>
      <c r="Q1564" s="11"/>
      <c r="R1564" s="11"/>
      <c r="S1564" s="11"/>
      <c r="T1564" s="11"/>
      <c r="U1564" s="11"/>
      <c r="V1564" s="11"/>
      <c r="W1564" s="11"/>
    </row>
    <row r="1565" ht="12.75" customHeight="1">
      <c r="A1565" s="9" t="s">
        <v>331</v>
      </c>
      <c r="B1565" s="1"/>
      <c r="C1565" s="10">
        <v>0.0</v>
      </c>
      <c r="D1565" s="10">
        <v>0.0</v>
      </c>
      <c r="E1565" s="10">
        <v>0.0</v>
      </c>
      <c r="F1565" s="10">
        <v>0.0</v>
      </c>
      <c r="G1565" s="10">
        <v>0.0</v>
      </c>
      <c r="H1565" s="10">
        <v>1.0</v>
      </c>
      <c r="I1565" s="11"/>
      <c r="J1565" s="11"/>
      <c r="K1565" s="11"/>
      <c r="L1565" s="11"/>
      <c r="M1565" s="11"/>
      <c r="N1565" s="11"/>
      <c r="O1565" s="11"/>
      <c r="P1565" s="11"/>
      <c r="Q1565" s="11"/>
      <c r="R1565" s="11"/>
      <c r="S1565" s="11"/>
      <c r="T1565" s="11"/>
      <c r="U1565" s="11"/>
      <c r="V1565" s="11"/>
      <c r="W1565" s="11"/>
    </row>
    <row r="1566" ht="12.75" customHeight="1">
      <c r="A1566" s="9" t="s">
        <v>332</v>
      </c>
      <c r="B1566" s="1"/>
      <c r="C1566" s="10">
        <v>0.0</v>
      </c>
      <c r="D1566" s="10">
        <v>0.0</v>
      </c>
      <c r="E1566" s="10">
        <v>1.0</v>
      </c>
      <c r="F1566" s="10">
        <v>0.0</v>
      </c>
      <c r="G1566" s="10">
        <v>0.0</v>
      </c>
      <c r="H1566" s="10">
        <v>0.0</v>
      </c>
      <c r="I1566" s="10">
        <v>0.0</v>
      </c>
      <c r="J1566" s="10">
        <v>0.0</v>
      </c>
      <c r="K1566" s="10">
        <v>0.0</v>
      </c>
      <c r="L1566" s="11"/>
      <c r="M1566" s="11"/>
      <c r="N1566" s="11"/>
      <c r="O1566" s="11"/>
      <c r="P1566" s="11"/>
      <c r="Q1566" s="11"/>
      <c r="R1566" s="11"/>
      <c r="S1566" s="11"/>
      <c r="T1566" s="11"/>
      <c r="U1566" s="11"/>
      <c r="V1566" s="11"/>
      <c r="W1566" s="11"/>
    </row>
    <row r="1567" ht="12.75" customHeight="1">
      <c r="A1567" s="9" t="s">
        <v>333</v>
      </c>
      <c r="B1567" s="1"/>
      <c r="C1567" s="10">
        <v>0.0</v>
      </c>
      <c r="D1567" s="10">
        <v>0.0</v>
      </c>
      <c r="E1567" s="10">
        <v>0.0</v>
      </c>
      <c r="F1567" s="11"/>
      <c r="G1567" s="11"/>
      <c r="H1567" s="11"/>
      <c r="I1567" s="11"/>
      <c r="J1567" s="11"/>
      <c r="K1567" s="11"/>
      <c r="L1567" s="11"/>
      <c r="M1567" s="11"/>
      <c r="N1567" s="11"/>
      <c r="O1567" s="11"/>
      <c r="P1567" s="11"/>
      <c r="Q1567" s="11"/>
      <c r="R1567" s="11"/>
      <c r="S1567" s="11"/>
      <c r="T1567" s="11"/>
      <c r="U1567" s="11"/>
      <c r="V1567" s="11"/>
      <c r="W1567" s="11"/>
    </row>
    <row r="1568" ht="12.75" customHeight="1">
      <c r="A1568" s="9" t="s">
        <v>334</v>
      </c>
      <c r="B1568" s="1"/>
      <c r="C1568" s="10">
        <v>1.0</v>
      </c>
      <c r="D1568" s="10">
        <v>0.0</v>
      </c>
      <c r="E1568" s="10">
        <v>0.0</v>
      </c>
      <c r="F1568" s="10">
        <v>0.0</v>
      </c>
      <c r="G1568" s="10">
        <v>0.0</v>
      </c>
      <c r="H1568" s="10">
        <v>0.0</v>
      </c>
      <c r="I1568" s="11"/>
      <c r="J1568" s="11"/>
      <c r="K1568" s="11"/>
      <c r="L1568" s="11"/>
      <c r="M1568" s="11"/>
      <c r="N1568" s="11"/>
      <c r="O1568" s="11"/>
      <c r="P1568" s="11"/>
      <c r="Q1568" s="11"/>
      <c r="R1568" s="11"/>
      <c r="S1568" s="11"/>
      <c r="T1568" s="11"/>
      <c r="U1568" s="11"/>
      <c r="V1568" s="11"/>
      <c r="W1568" s="11"/>
    </row>
    <row r="1569" ht="12.75" customHeight="1">
      <c r="A1569" s="9" t="s">
        <v>335</v>
      </c>
      <c r="B1569" s="1"/>
      <c r="C1569" s="10">
        <v>0.0</v>
      </c>
      <c r="D1569" s="10">
        <v>1.0</v>
      </c>
      <c r="E1569" s="10">
        <v>0.0</v>
      </c>
      <c r="F1569" s="10">
        <v>0.0</v>
      </c>
      <c r="G1569" s="10">
        <v>0.0</v>
      </c>
      <c r="H1569" s="10">
        <v>0.0</v>
      </c>
      <c r="I1569" s="10">
        <v>0.0</v>
      </c>
      <c r="J1569" s="10">
        <v>0.0</v>
      </c>
      <c r="K1569" s="10">
        <v>0.0</v>
      </c>
      <c r="L1569" s="10">
        <v>1.0</v>
      </c>
      <c r="M1569" s="10">
        <v>0.0</v>
      </c>
      <c r="N1569" s="11"/>
      <c r="O1569" s="11"/>
      <c r="P1569" s="11"/>
      <c r="Q1569" s="11"/>
      <c r="R1569" s="11"/>
      <c r="S1569" s="11"/>
      <c r="T1569" s="11"/>
      <c r="U1569" s="11"/>
      <c r="V1569" s="11"/>
      <c r="W1569" s="11"/>
    </row>
    <row r="1570" ht="12.75" customHeight="1">
      <c r="A1570" s="9" t="s">
        <v>336</v>
      </c>
      <c r="B1570" s="1"/>
      <c r="C1570" s="10">
        <v>0.0</v>
      </c>
      <c r="D1570" s="10">
        <v>0.0</v>
      </c>
      <c r="E1570" s="10">
        <v>0.0</v>
      </c>
      <c r="F1570" s="10">
        <v>1.0</v>
      </c>
      <c r="G1570" s="10">
        <v>0.0</v>
      </c>
      <c r="H1570" s="10">
        <v>0.0</v>
      </c>
      <c r="I1570" s="10">
        <v>0.0</v>
      </c>
      <c r="J1570" s="11"/>
      <c r="K1570" s="11"/>
      <c r="L1570" s="11"/>
      <c r="M1570" s="11"/>
      <c r="N1570" s="11"/>
      <c r="O1570" s="11"/>
      <c r="P1570" s="11"/>
      <c r="Q1570" s="11"/>
      <c r="R1570" s="11"/>
      <c r="S1570" s="11"/>
      <c r="T1570" s="11"/>
      <c r="U1570" s="11"/>
      <c r="V1570" s="11"/>
      <c r="W1570" s="11"/>
    </row>
    <row r="1571" ht="12.75" customHeight="1">
      <c r="A1571" s="9" t="s">
        <v>337</v>
      </c>
      <c r="B1571" s="1"/>
      <c r="C1571" s="10">
        <v>0.0</v>
      </c>
      <c r="D1571" s="10">
        <v>0.0</v>
      </c>
      <c r="E1571" s="10">
        <v>0.0</v>
      </c>
      <c r="F1571" s="10">
        <v>1.0</v>
      </c>
      <c r="G1571" s="10">
        <v>0.0</v>
      </c>
      <c r="H1571" s="10">
        <v>0.0</v>
      </c>
      <c r="I1571" s="11"/>
      <c r="J1571" s="11"/>
      <c r="K1571" s="11"/>
      <c r="L1571" s="11"/>
      <c r="M1571" s="11"/>
      <c r="N1571" s="11"/>
      <c r="O1571" s="11"/>
      <c r="P1571" s="11"/>
      <c r="Q1571" s="11"/>
      <c r="R1571" s="11"/>
      <c r="S1571" s="11"/>
      <c r="T1571" s="11"/>
      <c r="U1571" s="11"/>
      <c r="V1571" s="11"/>
      <c r="W1571" s="11"/>
    </row>
    <row r="1572" ht="12.75" customHeight="1">
      <c r="A1572" s="9" t="s">
        <v>338</v>
      </c>
      <c r="B1572" s="1"/>
      <c r="C1572" s="10">
        <v>0.0</v>
      </c>
      <c r="D1572" s="10">
        <v>1.0</v>
      </c>
      <c r="E1572" s="10">
        <v>0.0</v>
      </c>
      <c r="F1572" s="10">
        <v>0.0</v>
      </c>
      <c r="G1572" s="10">
        <v>0.0</v>
      </c>
      <c r="H1572" s="10">
        <v>0.0</v>
      </c>
      <c r="I1572" s="10">
        <v>0.0</v>
      </c>
      <c r="J1572" s="11"/>
      <c r="K1572" s="11"/>
      <c r="L1572" s="11"/>
      <c r="M1572" s="11"/>
      <c r="N1572" s="11"/>
      <c r="O1572" s="11"/>
      <c r="P1572" s="11"/>
      <c r="Q1572" s="11"/>
      <c r="R1572" s="11"/>
      <c r="S1572" s="11"/>
      <c r="T1572" s="11"/>
      <c r="U1572" s="11"/>
      <c r="V1572" s="11"/>
      <c r="W1572" s="11"/>
    </row>
    <row r="1573" ht="12.75" customHeight="1">
      <c r="A1573" s="9" t="s">
        <v>339</v>
      </c>
      <c r="B1573" s="1"/>
      <c r="C1573" s="10">
        <v>0.0</v>
      </c>
      <c r="D1573" s="10">
        <v>1.0</v>
      </c>
      <c r="E1573" s="10">
        <v>0.0</v>
      </c>
      <c r="F1573" s="10">
        <v>0.0</v>
      </c>
      <c r="G1573" s="10">
        <v>0.0</v>
      </c>
      <c r="H1573" s="10">
        <v>0.0</v>
      </c>
      <c r="I1573" s="10">
        <v>1.0</v>
      </c>
      <c r="J1573" s="10">
        <v>0.0</v>
      </c>
      <c r="K1573" s="10">
        <v>0.0</v>
      </c>
      <c r="L1573" s="11"/>
      <c r="M1573" s="11"/>
      <c r="N1573" s="11"/>
      <c r="O1573" s="11"/>
      <c r="P1573" s="11"/>
      <c r="Q1573" s="11"/>
      <c r="R1573" s="11"/>
      <c r="S1573" s="11"/>
      <c r="T1573" s="11"/>
      <c r="U1573" s="11"/>
      <c r="V1573" s="11"/>
      <c r="W1573" s="11"/>
    </row>
    <row r="1574" ht="12.75" customHeight="1">
      <c r="A1574" s="9" t="s">
        <v>340</v>
      </c>
      <c r="B1574" s="1"/>
      <c r="C1574" s="10">
        <v>0.0</v>
      </c>
      <c r="D1574" s="10">
        <v>0.0</v>
      </c>
      <c r="E1574" s="10">
        <v>1.0</v>
      </c>
      <c r="F1574" s="10">
        <v>0.0</v>
      </c>
      <c r="G1574" s="10">
        <v>0.0</v>
      </c>
      <c r="H1574" s="10">
        <v>0.0</v>
      </c>
      <c r="I1574" s="10">
        <v>0.0</v>
      </c>
      <c r="J1574" s="10">
        <v>1.0</v>
      </c>
      <c r="K1574" s="10">
        <v>0.0</v>
      </c>
      <c r="L1574" s="11"/>
      <c r="M1574" s="11"/>
      <c r="N1574" s="11"/>
      <c r="O1574" s="11"/>
      <c r="P1574" s="11"/>
      <c r="Q1574" s="11"/>
      <c r="R1574" s="11"/>
      <c r="S1574" s="11"/>
      <c r="T1574" s="11"/>
      <c r="U1574" s="11"/>
      <c r="V1574" s="11"/>
      <c r="W1574" s="11"/>
    </row>
    <row r="1575" ht="12.75" customHeight="1">
      <c r="A1575" s="9" t="s">
        <v>341</v>
      </c>
      <c r="B1575" s="1"/>
      <c r="C1575" s="10">
        <v>0.0</v>
      </c>
      <c r="D1575" s="10">
        <v>0.0</v>
      </c>
      <c r="E1575" s="10">
        <v>0.0</v>
      </c>
      <c r="F1575" s="10">
        <v>0.0</v>
      </c>
      <c r="G1575" s="10">
        <v>1.0</v>
      </c>
      <c r="H1575" s="10">
        <v>0.0</v>
      </c>
      <c r="I1575" s="10">
        <v>0.0</v>
      </c>
      <c r="J1575" s="10">
        <v>0.0</v>
      </c>
      <c r="K1575" s="11"/>
      <c r="L1575" s="11"/>
      <c r="M1575" s="11"/>
      <c r="N1575" s="11"/>
      <c r="O1575" s="11"/>
      <c r="P1575" s="11"/>
      <c r="Q1575" s="11"/>
      <c r="R1575" s="11"/>
      <c r="S1575" s="11"/>
      <c r="T1575" s="11"/>
      <c r="U1575" s="11"/>
      <c r="V1575" s="11"/>
      <c r="W1575" s="11"/>
    </row>
    <row r="1576" ht="12.75" customHeight="1">
      <c r="A1576" s="9" t="s">
        <v>342</v>
      </c>
      <c r="B1576" s="1"/>
      <c r="C1576" s="10">
        <v>0.0</v>
      </c>
      <c r="D1576" s="10">
        <v>0.0</v>
      </c>
      <c r="E1576" s="10">
        <v>0.0</v>
      </c>
      <c r="F1576" s="10">
        <v>1.0</v>
      </c>
      <c r="G1576" s="10">
        <v>0.0</v>
      </c>
      <c r="H1576" s="10">
        <v>0.0</v>
      </c>
      <c r="I1576" s="11"/>
      <c r="J1576" s="11"/>
      <c r="K1576" s="11"/>
      <c r="L1576" s="11"/>
      <c r="M1576" s="11"/>
      <c r="N1576" s="11"/>
      <c r="O1576" s="11"/>
      <c r="P1576" s="11"/>
      <c r="Q1576" s="11"/>
      <c r="R1576" s="11"/>
      <c r="S1576" s="11"/>
      <c r="T1576" s="11"/>
      <c r="U1576" s="11"/>
      <c r="V1576" s="11"/>
      <c r="W1576" s="11"/>
    </row>
    <row r="1577" ht="12.75" customHeight="1">
      <c r="A1577" s="9" t="s">
        <v>343</v>
      </c>
      <c r="B1577" s="1"/>
      <c r="C1577" s="10">
        <v>0.0</v>
      </c>
      <c r="D1577" s="10">
        <v>1.0</v>
      </c>
      <c r="E1577" s="10">
        <v>0.0</v>
      </c>
      <c r="F1577" s="10">
        <v>0.0</v>
      </c>
      <c r="G1577" s="10">
        <v>0.0</v>
      </c>
      <c r="H1577" s="11"/>
      <c r="I1577" s="11"/>
      <c r="J1577" s="11"/>
      <c r="K1577" s="11"/>
      <c r="L1577" s="11"/>
      <c r="M1577" s="11"/>
      <c r="N1577" s="11"/>
      <c r="O1577" s="11"/>
      <c r="P1577" s="11"/>
      <c r="Q1577" s="11"/>
      <c r="R1577" s="11"/>
      <c r="S1577" s="11"/>
      <c r="T1577" s="11"/>
      <c r="U1577" s="11"/>
      <c r="V1577" s="11"/>
      <c r="W1577" s="11"/>
    </row>
    <row r="1578" ht="12.75" customHeight="1">
      <c r="A1578" s="9" t="s">
        <v>344</v>
      </c>
      <c r="B1578" s="1"/>
      <c r="C1578" s="10">
        <v>0.0</v>
      </c>
      <c r="D1578" s="10">
        <v>0.0</v>
      </c>
      <c r="E1578" s="10">
        <v>0.0</v>
      </c>
      <c r="F1578" s="10">
        <v>0.0</v>
      </c>
      <c r="G1578" s="10">
        <v>0.0</v>
      </c>
      <c r="H1578" s="10">
        <v>0.0</v>
      </c>
      <c r="I1578" s="11"/>
      <c r="J1578" s="11"/>
      <c r="K1578" s="11"/>
      <c r="L1578" s="11"/>
      <c r="M1578" s="11"/>
      <c r="N1578" s="11"/>
      <c r="O1578" s="11"/>
      <c r="P1578" s="11"/>
      <c r="Q1578" s="11"/>
      <c r="R1578" s="11"/>
      <c r="S1578" s="11"/>
      <c r="T1578" s="11"/>
      <c r="U1578" s="11"/>
      <c r="V1578" s="11"/>
      <c r="W1578" s="11"/>
    </row>
    <row r="1579" ht="12.75" customHeight="1">
      <c r="A1579" s="9" t="s">
        <v>345</v>
      </c>
      <c r="B1579" s="1"/>
      <c r="C1579" s="10">
        <v>1.0</v>
      </c>
      <c r="D1579" s="10">
        <v>0.0</v>
      </c>
      <c r="E1579" s="10">
        <v>0.0</v>
      </c>
      <c r="F1579" s="10">
        <v>1.0</v>
      </c>
      <c r="G1579" s="10">
        <v>0.0</v>
      </c>
      <c r="H1579" s="10">
        <v>0.0</v>
      </c>
      <c r="I1579" s="10">
        <v>0.0</v>
      </c>
      <c r="J1579" s="11"/>
      <c r="K1579" s="11"/>
      <c r="L1579" s="11"/>
      <c r="M1579" s="11"/>
      <c r="N1579" s="11"/>
      <c r="O1579" s="11"/>
      <c r="P1579" s="11"/>
      <c r="Q1579" s="11"/>
      <c r="R1579" s="11"/>
      <c r="S1579" s="11"/>
      <c r="T1579" s="11"/>
      <c r="U1579" s="11"/>
      <c r="V1579" s="11"/>
      <c r="W1579" s="11"/>
    </row>
    <row r="1580" ht="12.75" customHeight="1">
      <c r="A1580" s="9" t="s">
        <v>346</v>
      </c>
      <c r="B1580" s="1"/>
      <c r="C1580" s="10">
        <v>0.0</v>
      </c>
      <c r="D1580" s="10">
        <v>0.0</v>
      </c>
      <c r="E1580" s="10">
        <v>0.0</v>
      </c>
      <c r="F1580" s="10">
        <v>0.0</v>
      </c>
      <c r="G1580" s="10">
        <v>0.0</v>
      </c>
      <c r="H1580" s="10">
        <v>0.0</v>
      </c>
      <c r="I1580" s="10">
        <v>1.0</v>
      </c>
      <c r="J1580" s="10">
        <v>0.0</v>
      </c>
      <c r="K1580" s="11"/>
      <c r="L1580" s="11"/>
      <c r="M1580" s="11"/>
      <c r="N1580" s="11"/>
      <c r="O1580" s="11"/>
      <c r="P1580" s="11"/>
      <c r="Q1580" s="11"/>
      <c r="R1580" s="11"/>
      <c r="S1580" s="11"/>
      <c r="T1580" s="11"/>
      <c r="U1580" s="11"/>
      <c r="V1580" s="11"/>
      <c r="W1580" s="11"/>
    </row>
    <row r="1581" ht="12.75" customHeight="1">
      <c r="A1581" s="9" t="s">
        <v>347</v>
      </c>
      <c r="B1581" s="1"/>
      <c r="C1581" s="10">
        <v>0.0</v>
      </c>
      <c r="D1581" s="10">
        <v>0.0</v>
      </c>
      <c r="E1581" s="10">
        <v>0.0</v>
      </c>
      <c r="F1581" s="10">
        <v>0.0</v>
      </c>
      <c r="G1581" s="10">
        <v>0.0</v>
      </c>
      <c r="H1581" s="10">
        <v>0.0</v>
      </c>
      <c r="I1581" s="10">
        <v>0.0</v>
      </c>
      <c r="J1581" s="10">
        <v>0.0</v>
      </c>
      <c r="K1581" s="11"/>
      <c r="L1581" s="11"/>
      <c r="M1581" s="11"/>
      <c r="N1581" s="11"/>
      <c r="O1581" s="11"/>
      <c r="P1581" s="11"/>
      <c r="Q1581" s="11"/>
      <c r="R1581" s="11"/>
      <c r="S1581" s="11"/>
      <c r="T1581" s="11"/>
      <c r="U1581" s="11"/>
      <c r="V1581" s="11"/>
      <c r="W1581" s="11"/>
    </row>
    <row r="1582" ht="12.75" customHeight="1">
      <c r="A1582" s="9" t="s">
        <v>348</v>
      </c>
      <c r="B1582" s="1"/>
      <c r="C1582" s="10">
        <v>0.0</v>
      </c>
      <c r="D1582" s="10">
        <v>0.0</v>
      </c>
      <c r="E1582" s="10">
        <v>0.0</v>
      </c>
      <c r="F1582" s="10">
        <v>1.0</v>
      </c>
      <c r="G1582" s="10">
        <v>0.0</v>
      </c>
      <c r="H1582" s="10">
        <v>0.0</v>
      </c>
      <c r="I1582" s="11"/>
      <c r="J1582" s="11"/>
      <c r="K1582" s="11"/>
      <c r="L1582" s="11"/>
      <c r="M1582" s="11"/>
      <c r="N1582" s="11"/>
      <c r="O1582" s="11"/>
      <c r="P1582" s="11"/>
      <c r="Q1582" s="11"/>
      <c r="R1582" s="11"/>
      <c r="S1582" s="11"/>
      <c r="T1582" s="11"/>
      <c r="U1582" s="11"/>
      <c r="V1582" s="11"/>
      <c r="W1582" s="11"/>
    </row>
    <row r="1583" ht="12.75" customHeight="1">
      <c r="A1583" s="9" t="s">
        <v>349</v>
      </c>
      <c r="B1583" s="1"/>
      <c r="C1583" s="10">
        <v>0.0</v>
      </c>
      <c r="D1583" s="10">
        <v>0.0</v>
      </c>
      <c r="E1583" s="10">
        <v>1.0</v>
      </c>
      <c r="F1583" s="10">
        <v>0.0</v>
      </c>
      <c r="G1583" s="10">
        <v>0.0</v>
      </c>
      <c r="H1583" s="10">
        <v>0.0</v>
      </c>
      <c r="I1583" s="10">
        <v>0.0</v>
      </c>
      <c r="J1583" s="11"/>
      <c r="K1583" s="11"/>
      <c r="L1583" s="11"/>
      <c r="M1583" s="11"/>
      <c r="N1583" s="11"/>
      <c r="O1583" s="11"/>
      <c r="P1583" s="11"/>
      <c r="Q1583" s="11"/>
      <c r="R1583" s="11"/>
      <c r="S1583" s="11"/>
      <c r="T1583" s="11"/>
      <c r="U1583" s="11"/>
      <c r="V1583" s="11"/>
      <c r="W1583" s="11"/>
    </row>
    <row r="1584" ht="12.75" customHeight="1">
      <c r="A1584" s="9" t="s">
        <v>350</v>
      </c>
      <c r="B1584" s="1"/>
      <c r="C1584" s="10">
        <v>0.0</v>
      </c>
      <c r="D1584" s="10">
        <v>0.0</v>
      </c>
      <c r="E1584" s="10">
        <v>0.0</v>
      </c>
      <c r="F1584" s="10">
        <v>0.0</v>
      </c>
      <c r="G1584" s="10">
        <v>0.0</v>
      </c>
      <c r="H1584" s="10">
        <v>0.0</v>
      </c>
      <c r="I1584" s="10">
        <v>0.0</v>
      </c>
      <c r="J1584" s="10">
        <v>0.0</v>
      </c>
      <c r="K1584" s="10">
        <v>1.0</v>
      </c>
      <c r="L1584" s="10">
        <v>0.0</v>
      </c>
      <c r="M1584" s="10">
        <v>0.0</v>
      </c>
      <c r="N1584" s="11"/>
      <c r="O1584" s="11"/>
      <c r="P1584" s="11"/>
      <c r="Q1584" s="11"/>
      <c r="R1584" s="11"/>
      <c r="S1584" s="11"/>
      <c r="T1584" s="11"/>
      <c r="U1584" s="11"/>
      <c r="V1584" s="11"/>
      <c r="W1584" s="11"/>
    </row>
    <row r="1585" ht="12.75" customHeight="1">
      <c r="A1585" s="9" t="s">
        <v>351</v>
      </c>
      <c r="B1585" s="1"/>
      <c r="C1585" s="10">
        <v>0.0</v>
      </c>
      <c r="D1585" s="10">
        <v>0.0</v>
      </c>
      <c r="E1585" s="10">
        <v>0.0</v>
      </c>
      <c r="F1585" s="10">
        <v>1.0</v>
      </c>
      <c r="G1585" s="10">
        <v>0.0</v>
      </c>
      <c r="H1585" s="10">
        <v>0.0</v>
      </c>
      <c r="I1585" s="10">
        <v>0.0</v>
      </c>
      <c r="J1585" s="10">
        <v>0.0</v>
      </c>
      <c r="K1585" s="10">
        <v>0.0</v>
      </c>
      <c r="L1585" s="11"/>
      <c r="M1585" s="11"/>
      <c r="N1585" s="11"/>
      <c r="O1585" s="11"/>
      <c r="P1585" s="11"/>
      <c r="Q1585" s="11"/>
      <c r="R1585" s="11"/>
      <c r="S1585" s="11"/>
      <c r="T1585" s="11"/>
      <c r="U1585" s="11"/>
      <c r="V1585" s="11"/>
      <c r="W1585" s="11"/>
    </row>
    <row r="1586" ht="12.75" customHeight="1">
      <c r="A1586" s="9" t="s">
        <v>352</v>
      </c>
      <c r="B1586" s="1"/>
      <c r="C1586" s="10">
        <v>0.0</v>
      </c>
      <c r="D1586" s="10">
        <v>0.0</v>
      </c>
      <c r="E1586" s="10">
        <v>0.0</v>
      </c>
      <c r="F1586" s="10">
        <v>0.0</v>
      </c>
      <c r="G1586" s="10">
        <v>1.0</v>
      </c>
      <c r="H1586" s="11"/>
      <c r="I1586" s="11"/>
      <c r="J1586" s="11"/>
      <c r="K1586" s="11"/>
      <c r="L1586" s="11"/>
      <c r="M1586" s="11"/>
      <c r="N1586" s="11"/>
      <c r="O1586" s="11"/>
      <c r="P1586" s="11"/>
      <c r="Q1586" s="11"/>
      <c r="R1586" s="11"/>
      <c r="S1586" s="11"/>
      <c r="T1586" s="11"/>
      <c r="U1586" s="11"/>
      <c r="V1586" s="11"/>
      <c r="W1586" s="11"/>
    </row>
    <row r="1587" ht="12.75" customHeight="1">
      <c r="A1587" s="9" t="s">
        <v>353</v>
      </c>
      <c r="B1587" s="1"/>
      <c r="C1587" s="10">
        <v>0.0</v>
      </c>
      <c r="D1587" s="10">
        <v>0.0</v>
      </c>
      <c r="E1587" s="10">
        <v>0.0</v>
      </c>
      <c r="F1587" s="10">
        <v>0.0</v>
      </c>
      <c r="G1587" s="10">
        <v>1.0</v>
      </c>
      <c r="H1587" s="10">
        <v>0.0</v>
      </c>
      <c r="I1587" s="10">
        <v>1.0</v>
      </c>
      <c r="J1587" s="10">
        <v>0.0</v>
      </c>
      <c r="K1587" s="10">
        <v>0.0</v>
      </c>
      <c r="L1587" s="10">
        <v>0.0</v>
      </c>
      <c r="M1587" s="10">
        <v>0.0</v>
      </c>
      <c r="N1587" s="10">
        <v>0.0</v>
      </c>
      <c r="O1587" s="10">
        <v>0.0</v>
      </c>
      <c r="P1587" s="11"/>
      <c r="Q1587" s="11"/>
      <c r="R1587" s="11"/>
      <c r="S1587" s="11"/>
      <c r="T1587" s="11"/>
      <c r="U1587" s="11"/>
      <c r="V1587" s="11"/>
      <c r="W1587" s="11"/>
    </row>
    <row r="1588" ht="12.75" customHeight="1">
      <c r="A1588" s="9" t="s">
        <v>354</v>
      </c>
      <c r="B1588" s="1"/>
      <c r="C1588" s="10">
        <v>0.0</v>
      </c>
      <c r="D1588" s="10">
        <v>1.0</v>
      </c>
      <c r="E1588" s="10">
        <v>0.0</v>
      </c>
      <c r="F1588" s="10">
        <v>0.0</v>
      </c>
      <c r="G1588" s="10">
        <v>0.0</v>
      </c>
      <c r="H1588" s="10">
        <v>0.0</v>
      </c>
      <c r="I1588" s="10">
        <v>0.0</v>
      </c>
      <c r="J1588" s="10">
        <v>0.0</v>
      </c>
      <c r="K1588" s="10">
        <v>0.0</v>
      </c>
      <c r="L1588" s="11"/>
      <c r="M1588" s="11"/>
      <c r="N1588" s="11"/>
      <c r="O1588" s="11"/>
      <c r="P1588" s="11"/>
      <c r="Q1588" s="11"/>
      <c r="R1588" s="11"/>
      <c r="S1588" s="11"/>
      <c r="T1588" s="11"/>
      <c r="U1588" s="11"/>
      <c r="V1588" s="11"/>
      <c r="W1588" s="11"/>
    </row>
    <row r="1589" ht="12.75" customHeight="1">
      <c r="A1589" s="9" t="s">
        <v>355</v>
      </c>
      <c r="B1589" s="1"/>
      <c r="C1589" s="10">
        <v>0.0</v>
      </c>
      <c r="D1589" s="10">
        <v>1.0</v>
      </c>
      <c r="E1589" s="10">
        <v>0.0</v>
      </c>
      <c r="F1589" s="10">
        <v>0.0</v>
      </c>
      <c r="G1589" s="10">
        <v>0.0</v>
      </c>
      <c r="H1589" s="10">
        <v>0.0</v>
      </c>
      <c r="I1589" s="10">
        <v>0.0</v>
      </c>
      <c r="J1589" s="10">
        <v>0.0</v>
      </c>
      <c r="K1589" s="10">
        <v>0.0</v>
      </c>
      <c r="L1589" s="10">
        <v>0.0</v>
      </c>
      <c r="M1589" s="11"/>
      <c r="N1589" s="11"/>
      <c r="O1589" s="11"/>
      <c r="P1589" s="11"/>
      <c r="Q1589" s="11"/>
      <c r="R1589" s="11"/>
      <c r="S1589" s="11"/>
      <c r="T1589" s="11"/>
      <c r="U1589" s="11"/>
      <c r="V1589" s="11"/>
      <c r="W1589" s="11"/>
    </row>
    <row r="1590" ht="12.75" customHeight="1">
      <c r="A1590" s="9" t="s">
        <v>356</v>
      </c>
      <c r="B1590" s="1"/>
      <c r="C1590" s="10">
        <v>0.0</v>
      </c>
      <c r="D1590" s="10">
        <v>1.0</v>
      </c>
      <c r="E1590" s="10">
        <v>0.0</v>
      </c>
      <c r="F1590" s="10">
        <v>0.0</v>
      </c>
      <c r="G1590" s="10">
        <v>0.0</v>
      </c>
      <c r="H1590" s="11"/>
      <c r="I1590" s="11"/>
      <c r="J1590" s="11"/>
      <c r="K1590" s="11"/>
      <c r="L1590" s="11"/>
      <c r="M1590" s="11"/>
      <c r="N1590" s="11"/>
      <c r="O1590" s="11"/>
      <c r="P1590" s="11"/>
      <c r="Q1590" s="11"/>
      <c r="R1590" s="11"/>
      <c r="S1590" s="11"/>
      <c r="T1590" s="11"/>
      <c r="U1590" s="11"/>
      <c r="V1590" s="11"/>
      <c r="W1590" s="11"/>
    </row>
    <row r="1591" ht="12.75" customHeight="1">
      <c r="A1591" s="9" t="s">
        <v>357</v>
      </c>
      <c r="B1591" s="1"/>
      <c r="C1591" s="10">
        <v>0.0</v>
      </c>
      <c r="D1591" s="10">
        <v>0.0</v>
      </c>
      <c r="E1591" s="10">
        <v>0.0</v>
      </c>
      <c r="F1591" s="10">
        <v>1.0</v>
      </c>
      <c r="G1591" s="10">
        <v>0.0</v>
      </c>
      <c r="H1591" s="10">
        <v>0.0</v>
      </c>
      <c r="I1591" s="10">
        <v>0.0</v>
      </c>
      <c r="J1591" s="10">
        <v>0.0</v>
      </c>
      <c r="K1591" s="10">
        <v>0.0</v>
      </c>
      <c r="L1591" s="10">
        <v>0.0</v>
      </c>
      <c r="M1591" s="11"/>
      <c r="N1591" s="11"/>
      <c r="O1591" s="11"/>
      <c r="P1591" s="11"/>
      <c r="Q1591" s="11"/>
      <c r="R1591" s="11"/>
      <c r="S1591" s="11"/>
      <c r="T1591" s="11"/>
      <c r="U1591" s="11"/>
      <c r="V1591" s="11"/>
      <c r="W1591" s="11"/>
    </row>
    <row r="1592" ht="12.75" customHeight="1">
      <c r="A1592" s="9" t="s">
        <v>358</v>
      </c>
      <c r="B1592" s="1"/>
      <c r="C1592" s="10">
        <v>0.0</v>
      </c>
      <c r="D1592" s="10">
        <v>0.0</v>
      </c>
      <c r="E1592" s="10">
        <v>0.0</v>
      </c>
      <c r="F1592" s="10">
        <v>0.0</v>
      </c>
      <c r="G1592" s="10">
        <v>0.0</v>
      </c>
      <c r="H1592" s="10">
        <v>1.0</v>
      </c>
      <c r="I1592" s="10">
        <v>0.0</v>
      </c>
      <c r="J1592" s="11"/>
      <c r="K1592" s="11"/>
      <c r="L1592" s="11"/>
      <c r="M1592" s="11"/>
      <c r="N1592" s="11"/>
      <c r="O1592" s="11"/>
      <c r="P1592" s="11"/>
      <c r="Q1592" s="11"/>
      <c r="R1592" s="11"/>
      <c r="S1592" s="11"/>
      <c r="T1592" s="11"/>
      <c r="U1592" s="11"/>
      <c r="V1592" s="11"/>
      <c r="W1592" s="11"/>
    </row>
    <row r="1593" ht="12.75" customHeight="1">
      <c r="A1593" s="9" t="s">
        <v>359</v>
      </c>
      <c r="B1593" s="1"/>
      <c r="C1593" s="10">
        <v>0.0</v>
      </c>
      <c r="D1593" s="10">
        <v>0.0</v>
      </c>
      <c r="E1593" s="10">
        <v>0.0</v>
      </c>
      <c r="F1593" s="10">
        <v>1.0</v>
      </c>
      <c r="G1593" s="10">
        <v>0.0</v>
      </c>
      <c r="H1593" s="10">
        <v>0.0</v>
      </c>
      <c r="I1593" s="10">
        <v>0.0</v>
      </c>
      <c r="J1593" s="10">
        <v>0.0</v>
      </c>
      <c r="K1593" s="10">
        <v>0.0</v>
      </c>
      <c r="L1593" s="10">
        <v>0.0</v>
      </c>
      <c r="M1593" s="10">
        <v>0.0</v>
      </c>
      <c r="N1593" s="10">
        <v>0.0</v>
      </c>
      <c r="O1593" s="10">
        <v>0.0</v>
      </c>
      <c r="P1593" s="11"/>
      <c r="Q1593" s="11"/>
      <c r="R1593" s="11"/>
      <c r="S1593" s="11"/>
      <c r="T1593" s="11"/>
      <c r="U1593" s="11"/>
      <c r="V1593" s="11"/>
      <c r="W1593" s="11"/>
    </row>
    <row r="1594" ht="12.75" customHeight="1">
      <c r="A1594" s="9" t="s">
        <v>360</v>
      </c>
      <c r="B1594" s="1"/>
      <c r="C1594" s="10">
        <v>0.0</v>
      </c>
      <c r="D1594" s="10">
        <v>0.0</v>
      </c>
      <c r="E1594" s="10">
        <v>0.0</v>
      </c>
      <c r="F1594" s="10">
        <v>0.0</v>
      </c>
      <c r="G1594" s="10">
        <v>0.0</v>
      </c>
      <c r="H1594" s="10">
        <v>0.0</v>
      </c>
      <c r="I1594" s="10">
        <v>0.0</v>
      </c>
      <c r="J1594" s="10">
        <v>0.0</v>
      </c>
      <c r="K1594" s="10">
        <v>0.0</v>
      </c>
      <c r="L1594" s="10">
        <v>0.0</v>
      </c>
      <c r="M1594" s="10">
        <v>0.0</v>
      </c>
      <c r="N1594" s="10">
        <v>0.0</v>
      </c>
      <c r="O1594" s="10">
        <v>0.0</v>
      </c>
      <c r="P1594" s="10">
        <v>0.0</v>
      </c>
      <c r="Q1594" s="10">
        <v>0.0</v>
      </c>
      <c r="R1594" s="10">
        <v>0.0</v>
      </c>
      <c r="S1594" s="10">
        <v>0.0</v>
      </c>
      <c r="T1594" s="10">
        <v>0.0</v>
      </c>
      <c r="U1594" s="10">
        <v>0.0</v>
      </c>
      <c r="V1594" s="11"/>
      <c r="W1594" s="11"/>
    </row>
    <row r="1595" ht="12.75" customHeight="1">
      <c r="A1595" s="9" t="s">
        <v>361</v>
      </c>
      <c r="B1595" s="1"/>
      <c r="C1595" s="10">
        <v>0.0</v>
      </c>
      <c r="D1595" s="10">
        <v>0.0</v>
      </c>
      <c r="E1595" s="10">
        <v>0.0</v>
      </c>
      <c r="F1595" s="10">
        <v>1.0</v>
      </c>
      <c r="G1595" s="10">
        <v>0.0</v>
      </c>
      <c r="H1595" s="10">
        <v>0.0</v>
      </c>
      <c r="I1595" s="10">
        <v>0.0</v>
      </c>
      <c r="J1595" s="10">
        <v>0.0</v>
      </c>
      <c r="K1595" s="10">
        <v>0.0</v>
      </c>
      <c r="L1595" s="10">
        <v>0.0</v>
      </c>
      <c r="M1595" s="10">
        <v>0.0</v>
      </c>
      <c r="N1595" s="10">
        <v>0.0</v>
      </c>
      <c r="O1595" s="10">
        <v>0.0</v>
      </c>
      <c r="P1595" s="10">
        <v>0.0</v>
      </c>
      <c r="Q1595" s="10">
        <v>0.0</v>
      </c>
      <c r="R1595" s="10">
        <v>0.0</v>
      </c>
      <c r="S1595" s="10">
        <v>0.0</v>
      </c>
      <c r="T1595" s="10">
        <v>0.0</v>
      </c>
      <c r="U1595" s="10">
        <v>0.0</v>
      </c>
      <c r="V1595" s="10">
        <v>0.0</v>
      </c>
      <c r="W1595" s="10">
        <v>0.0</v>
      </c>
    </row>
    <row r="1596" ht="12.75" customHeight="1">
      <c r="A1596" s="9" t="s">
        <v>362</v>
      </c>
      <c r="B1596" s="1"/>
      <c r="C1596" s="10">
        <v>0.0</v>
      </c>
      <c r="D1596" s="10">
        <v>0.0</v>
      </c>
      <c r="E1596" s="10">
        <v>0.0</v>
      </c>
      <c r="F1596" s="10">
        <v>0.0</v>
      </c>
      <c r="G1596" s="10">
        <v>1.0</v>
      </c>
      <c r="H1596" s="11"/>
      <c r="I1596" s="11"/>
      <c r="J1596" s="11"/>
      <c r="K1596" s="11"/>
      <c r="L1596" s="11"/>
      <c r="M1596" s="11"/>
      <c r="N1596" s="11"/>
      <c r="O1596" s="11"/>
      <c r="P1596" s="11"/>
      <c r="Q1596" s="11"/>
      <c r="R1596" s="11"/>
      <c r="S1596" s="11"/>
      <c r="T1596" s="11"/>
      <c r="U1596" s="11"/>
      <c r="V1596" s="11"/>
      <c r="W1596" s="11"/>
    </row>
    <row r="1597" ht="12.75" customHeight="1">
      <c r="A1597" s="9" t="s">
        <v>363</v>
      </c>
      <c r="B1597" s="1"/>
      <c r="C1597" s="10">
        <v>0.0</v>
      </c>
      <c r="D1597" s="10">
        <v>0.0</v>
      </c>
      <c r="E1597" s="10">
        <v>1.0</v>
      </c>
      <c r="F1597" s="10">
        <v>0.0</v>
      </c>
      <c r="G1597" s="10">
        <v>0.0</v>
      </c>
      <c r="H1597" s="11"/>
      <c r="I1597" s="11"/>
      <c r="J1597" s="11"/>
      <c r="K1597" s="11"/>
      <c r="L1597" s="11"/>
      <c r="M1597" s="11"/>
      <c r="N1597" s="11"/>
      <c r="O1597" s="11"/>
      <c r="P1597" s="11"/>
      <c r="Q1597" s="11"/>
      <c r="R1597" s="11"/>
      <c r="S1597" s="11"/>
      <c r="T1597" s="11"/>
      <c r="U1597" s="11"/>
      <c r="V1597" s="11"/>
      <c r="W1597" s="11"/>
    </row>
    <row r="1598" ht="12.75" customHeight="1">
      <c r="A1598" s="9" t="s">
        <v>364</v>
      </c>
      <c r="B1598" s="1"/>
      <c r="C1598" s="10">
        <v>0.0</v>
      </c>
      <c r="D1598" s="10">
        <v>0.0</v>
      </c>
      <c r="E1598" s="10">
        <v>1.0</v>
      </c>
      <c r="F1598" s="10">
        <v>0.0</v>
      </c>
      <c r="G1598" s="10">
        <v>0.0</v>
      </c>
      <c r="H1598" s="11"/>
      <c r="I1598" s="11"/>
      <c r="J1598" s="11"/>
      <c r="K1598" s="11"/>
      <c r="L1598" s="11"/>
      <c r="M1598" s="11"/>
      <c r="N1598" s="11"/>
      <c r="O1598" s="11"/>
      <c r="P1598" s="11"/>
      <c r="Q1598" s="11"/>
      <c r="R1598" s="11"/>
      <c r="S1598" s="11"/>
      <c r="T1598" s="11"/>
      <c r="U1598" s="11"/>
      <c r="V1598" s="11"/>
      <c r="W1598" s="11"/>
    </row>
    <row r="1599" ht="12.75" customHeight="1">
      <c r="A1599" s="9" t="s">
        <v>365</v>
      </c>
      <c r="B1599" s="1"/>
      <c r="C1599" s="10">
        <v>0.0</v>
      </c>
      <c r="D1599" s="10">
        <v>0.0</v>
      </c>
      <c r="E1599" s="10">
        <v>1.0</v>
      </c>
      <c r="F1599" s="10">
        <v>0.0</v>
      </c>
      <c r="G1599" s="10">
        <v>0.0</v>
      </c>
      <c r="H1599" s="11"/>
      <c r="I1599" s="11"/>
      <c r="J1599" s="11"/>
      <c r="K1599" s="11"/>
      <c r="L1599" s="11"/>
      <c r="M1599" s="11"/>
      <c r="N1599" s="11"/>
      <c r="O1599" s="11"/>
      <c r="P1599" s="11"/>
      <c r="Q1599" s="11"/>
      <c r="R1599" s="11"/>
      <c r="S1599" s="11"/>
      <c r="T1599" s="11"/>
      <c r="U1599" s="11"/>
      <c r="V1599" s="11"/>
      <c r="W1599" s="11"/>
    </row>
    <row r="1600" ht="12.75" customHeight="1">
      <c r="A1600" s="9" t="s">
        <v>366</v>
      </c>
      <c r="B1600" s="1"/>
      <c r="C1600" s="10">
        <v>0.0</v>
      </c>
      <c r="D1600" s="10">
        <v>0.0</v>
      </c>
      <c r="E1600" s="10">
        <v>1.0</v>
      </c>
      <c r="F1600" s="10">
        <v>0.0</v>
      </c>
      <c r="G1600" s="10">
        <v>0.0</v>
      </c>
      <c r="H1600" s="11"/>
      <c r="I1600" s="11"/>
      <c r="J1600" s="11"/>
      <c r="K1600" s="11"/>
      <c r="L1600" s="11"/>
      <c r="M1600" s="11"/>
      <c r="N1600" s="11"/>
      <c r="O1600" s="11"/>
      <c r="P1600" s="11"/>
      <c r="Q1600" s="11"/>
      <c r="R1600" s="11"/>
      <c r="S1600" s="11"/>
      <c r="T1600" s="11"/>
      <c r="U1600" s="11"/>
      <c r="V1600" s="11"/>
      <c r="W1600" s="11"/>
    </row>
    <row r="1601" ht="12.75" customHeight="1">
      <c r="A1601" s="9" t="s">
        <v>367</v>
      </c>
      <c r="B1601" s="1"/>
      <c r="C1601" s="10">
        <v>0.0</v>
      </c>
      <c r="D1601" s="10">
        <v>0.0</v>
      </c>
      <c r="E1601" s="10">
        <v>1.0</v>
      </c>
      <c r="F1601" s="10">
        <v>0.0</v>
      </c>
      <c r="G1601" s="10">
        <v>0.0</v>
      </c>
      <c r="H1601" s="11"/>
      <c r="I1601" s="11"/>
      <c r="J1601" s="11"/>
      <c r="K1601" s="11"/>
      <c r="L1601" s="11"/>
      <c r="M1601" s="11"/>
      <c r="N1601" s="11"/>
      <c r="O1601" s="11"/>
      <c r="P1601" s="11"/>
      <c r="Q1601" s="11"/>
      <c r="R1601" s="11"/>
      <c r="S1601" s="11"/>
      <c r="T1601" s="11"/>
      <c r="U1601" s="11"/>
      <c r="V1601" s="11"/>
      <c r="W1601" s="11"/>
    </row>
    <row r="1602" ht="12.75" customHeight="1">
      <c r="A1602" s="9" t="s">
        <v>368</v>
      </c>
      <c r="B1602" s="1"/>
      <c r="C1602" s="10">
        <v>0.0</v>
      </c>
      <c r="D1602" s="10">
        <v>0.0</v>
      </c>
      <c r="E1602" s="10">
        <v>0.0</v>
      </c>
      <c r="F1602" s="10">
        <v>1.0</v>
      </c>
      <c r="G1602" s="10">
        <v>0.0</v>
      </c>
      <c r="H1602" s="10">
        <v>0.0</v>
      </c>
      <c r="I1602" s="10">
        <v>0.0</v>
      </c>
      <c r="J1602" s="10">
        <v>0.0</v>
      </c>
      <c r="K1602" s="11"/>
      <c r="L1602" s="11"/>
      <c r="M1602" s="11"/>
      <c r="N1602" s="11"/>
      <c r="O1602" s="11"/>
      <c r="P1602" s="11"/>
      <c r="Q1602" s="11"/>
      <c r="R1602" s="11"/>
      <c r="S1602" s="11"/>
      <c r="T1602" s="11"/>
      <c r="U1602" s="11"/>
      <c r="V1602" s="11"/>
      <c r="W1602" s="11"/>
    </row>
    <row r="1603" ht="12.75" customHeight="1">
      <c r="A1603" s="9" t="s">
        <v>369</v>
      </c>
      <c r="B1603" s="1"/>
      <c r="C1603" s="10">
        <v>0.0</v>
      </c>
      <c r="D1603" s="10">
        <v>0.0</v>
      </c>
      <c r="E1603" s="10">
        <v>0.0</v>
      </c>
      <c r="F1603" s="10">
        <v>1.0</v>
      </c>
      <c r="G1603" s="11"/>
      <c r="H1603" s="11"/>
      <c r="I1603" s="11"/>
      <c r="J1603" s="11"/>
      <c r="K1603" s="11"/>
      <c r="L1603" s="11"/>
      <c r="M1603" s="11"/>
      <c r="N1603" s="11"/>
      <c r="O1603" s="11"/>
      <c r="P1603" s="11"/>
      <c r="Q1603" s="11"/>
      <c r="R1603" s="11"/>
      <c r="S1603" s="11"/>
      <c r="T1603" s="11"/>
      <c r="U1603" s="11"/>
      <c r="V1603" s="11"/>
      <c r="W1603" s="11"/>
    </row>
    <row r="1604" ht="12.75" customHeight="1">
      <c r="A1604" s="9" t="s">
        <v>370</v>
      </c>
      <c r="B1604" s="1"/>
      <c r="C1604" s="10">
        <v>0.0</v>
      </c>
      <c r="D1604" s="10">
        <v>0.0</v>
      </c>
      <c r="E1604" s="10">
        <v>0.0</v>
      </c>
      <c r="F1604" s="10">
        <v>1.0</v>
      </c>
      <c r="G1604" s="10">
        <v>0.0</v>
      </c>
      <c r="H1604" s="10">
        <v>0.0</v>
      </c>
      <c r="I1604" s="10">
        <v>1.0</v>
      </c>
      <c r="J1604" s="11"/>
      <c r="K1604" s="11"/>
      <c r="L1604" s="11"/>
      <c r="M1604" s="11"/>
      <c r="N1604" s="11"/>
      <c r="O1604" s="11"/>
      <c r="P1604" s="11"/>
      <c r="Q1604" s="11"/>
      <c r="R1604" s="11"/>
      <c r="S1604" s="11"/>
      <c r="T1604" s="11"/>
      <c r="U1604" s="11"/>
      <c r="V1604" s="11"/>
      <c r="W1604" s="11"/>
    </row>
    <row r="1605" ht="12.75" customHeight="1">
      <c r="A1605" s="9" t="s">
        <v>371</v>
      </c>
      <c r="B1605" s="1"/>
      <c r="C1605" s="10">
        <v>0.0</v>
      </c>
      <c r="D1605" s="10">
        <v>0.0</v>
      </c>
      <c r="E1605" s="10">
        <v>0.0</v>
      </c>
      <c r="F1605" s="11"/>
      <c r="G1605" s="11"/>
      <c r="H1605" s="11"/>
      <c r="I1605" s="11"/>
      <c r="J1605" s="11"/>
      <c r="K1605" s="11"/>
      <c r="L1605" s="11"/>
      <c r="M1605" s="11"/>
      <c r="N1605" s="11"/>
      <c r="O1605" s="11"/>
      <c r="P1605" s="11"/>
      <c r="Q1605" s="11"/>
      <c r="R1605" s="11"/>
      <c r="S1605" s="11"/>
      <c r="T1605" s="11"/>
      <c r="U1605" s="11"/>
      <c r="V1605" s="11"/>
      <c r="W1605" s="11"/>
    </row>
    <row r="1606" ht="12.75" customHeight="1">
      <c r="A1606" s="9" t="s">
        <v>372</v>
      </c>
      <c r="B1606" s="1"/>
      <c r="C1606" s="10">
        <v>0.0</v>
      </c>
      <c r="D1606" s="10">
        <v>0.0</v>
      </c>
      <c r="E1606" s="10">
        <v>0.0</v>
      </c>
      <c r="F1606" s="10">
        <v>0.0</v>
      </c>
      <c r="G1606" s="10">
        <v>0.0</v>
      </c>
      <c r="H1606" s="10">
        <v>1.0</v>
      </c>
      <c r="I1606" s="11"/>
      <c r="J1606" s="11"/>
      <c r="K1606" s="11"/>
      <c r="L1606" s="11"/>
      <c r="M1606" s="11"/>
      <c r="N1606" s="11"/>
      <c r="O1606" s="11"/>
      <c r="P1606" s="11"/>
      <c r="Q1606" s="11"/>
      <c r="R1606" s="11"/>
      <c r="S1606" s="11"/>
      <c r="T1606" s="11"/>
      <c r="U1606" s="11"/>
      <c r="V1606" s="11"/>
      <c r="W1606" s="11"/>
    </row>
    <row r="1607" ht="12.75" customHeight="1">
      <c r="A1607" s="9" t="s">
        <v>373</v>
      </c>
      <c r="B1607" s="1"/>
      <c r="C1607" s="10">
        <v>0.0</v>
      </c>
      <c r="D1607" s="10">
        <v>0.0</v>
      </c>
      <c r="E1607" s="10">
        <v>0.0</v>
      </c>
      <c r="F1607" s="10">
        <v>1.0</v>
      </c>
      <c r="G1607" s="10">
        <v>0.0</v>
      </c>
      <c r="H1607" s="10">
        <v>0.0</v>
      </c>
      <c r="I1607" s="10">
        <v>1.0</v>
      </c>
      <c r="J1607" s="10">
        <v>0.0</v>
      </c>
      <c r="K1607" s="10">
        <v>0.0</v>
      </c>
      <c r="L1607" s="10">
        <v>0.0</v>
      </c>
      <c r="M1607" s="11"/>
      <c r="N1607" s="11"/>
      <c r="O1607" s="11"/>
      <c r="P1607" s="11"/>
      <c r="Q1607" s="11"/>
      <c r="R1607" s="11"/>
      <c r="S1607" s="11"/>
      <c r="T1607" s="11"/>
      <c r="U1607" s="11"/>
      <c r="V1607" s="11"/>
      <c r="W1607" s="11"/>
    </row>
    <row r="1608" ht="12.75" customHeight="1">
      <c r="A1608" s="9" t="s">
        <v>374</v>
      </c>
      <c r="B1608" s="1"/>
      <c r="C1608" s="10">
        <v>0.0</v>
      </c>
      <c r="D1608" s="10">
        <v>0.0</v>
      </c>
      <c r="E1608" s="10">
        <v>1.0</v>
      </c>
      <c r="F1608" s="11"/>
      <c r="G1608" s="11"/>
      <c r="H1608" s="11"/>
      <c r="I1608" s="11"/>
      <c r="J1608" s="11"/>
      <c r="K1608" s="11"/>
      <c r="L1608" s="11"/>
      <c r="M1608" s="11"/>
      <c r="N1608" s="11"/>
      <c r="O1608" s="11"/>
      <c r="P1608" s="11"/>
      <c r="Q1608" s="11"/>
      <c r="R1608" s="11"/>
      <c r="S1608" s="11"/>
      <c r="T1608" s="11"/>
      <c r="U1608" s="11"/>
      <c r="V1608" s="11"/>
      <c r="W1608" s="11"/>
    </row>
    <row r="1609" ht="12.75" customHeight="1">
      <c r="A1609" s="9" t="s">
        <v>375</v>
      </c>
      <c r="B1609" s="1"/>
      <c r="C1609" s="10">
        <v>0.0</v>
      </c>
      <c r="D1609" s="10">
        <v>0.0</v>
      </c>
      <c r="E1609" s="10">
        <v>0.0</v>
      </c>
      <c r="F1609" s="11"/>
      <c r="G1609" s="11"/>
      <c r="H1609" s="11"/>
      <c r="I1609" s="11"/>
      <c r="J1609" s="11"/>
      <c r="K1609" s="11"/>
      <c r="L1609" s="11"/>
      <c r="M1609" s="11"/>
      <c r="N1609" s="11"/>
      <c r="O1609" s="11"/>
      <c r="P1609" s="11"/>
      <c r="Q1609" s="11"/>
      <c r="R1609" s="11"/>
      <c r="S1609" s="11"/>
      <c r="T1609" s="11"/>
      <c r="U1609" s="11"/>
      <c r="V1609" s="11"/>
      <c r="W1609" s="11"/>
    </row>
    <row r="1610" ht="12.75" customHeight="1">
      <c r="A1610" s="9" t="s">
        <v>376</v>
      </c>
      <c r="B1610" s="1"/>
      <c r="C1610" s="10">
        <v>0.0</v>
      </c>
      <c r="D1610" s="10">
        <v>0.0</v>
      </c>
      <c r="E1610" s="10">
        <v>0.0</v>
      </c>
      <c r="F1610" s="11"/>
      <c r="G1610" s="11"/>
      <c r="H1610" s="11"/>
      <c r="I1610" s="11"/>
      <c r="J1610" s="11"/>
      <c r="K1610" s="11"/>
      <c r="L1610" s="11"/>
      <c r="M1610" s="11"/>
      <c r="N1610" s="11"/>
      <c r="O1610" s="11"/>
      <c r="P1610" s="11"/>
      <c r="Q1610" s="11"/>
      <c r="R1610" s="11"/>
      <c r="S1610" s="11"/>
      <c r="T1610" s="11"/>
      <c r="U1610" s="11"/>
      <c r="V1610" s="11"/>
      <c r="W1610" s="11"/>
    </row>
    <row r="1611" ht="12.75" customHeight="1">
      <c r="A1611" s="9" t="s">
        <v>377</v>
      </c>
      <c r="B1611" s="1"/>
      <c r="C1611" s="10">
        <v>0.0</v>
      </c>
      <c r="D1611" s="10">
        <v>1.0</v>
      </c>
      <c r="E1611" s="10">
        <v>0.0</v>
      </c>
      <c r="F1611" s="11"/>
      <c r="G1611" s="11"/>
      <c r="H1611" s="11"/>
      <c r="I1611" s="11"/>
      <c r="J1611" s="11"/>
      <c r="K1611" s="11"/>
      <c r="L1611" s="11"/>
      <c r="M1611" s="11"/>
      <c r="N1611" s="11"/>
      <c r="O1611" s="11"/>
      <c r="P1611" s="11"/>
      <c r="Q1611" s="11"/>
      <c r="R1611" s="11"/>
      <c r="S1611" s="11"/>
      <c r="T1611" s="11"/>
      <c r="U1611" s="11"/>
      <c r="V1611" s="11"/>
      <c r="W1611" s="11"/>
    </row>
    <row r="1612" ht="12.75" customHeight="1">
      <c r="A1612" s="9" t="s">
        <v>378</v>
      </c>
      <c r="B1612" s="1"/>
      <c r="C1612" s="10">
        <v>0.0</v>
      </c>
      <c r="D1612" s="10">
        <v>1.0</v>
      </c>
      <c r="E1612" s="10">
        <v>0.0</v>
      </c>
      <c r="F1612" s="11"/>
      <c r="G1612" s="11"/>
      <c r="H1612" s="11"/>
      <c r="I1612" s="11"/>
      <c r="J1612" s="11"/>
      <c r="K1612" s="11"/>
      <c r="L1612" s="11"/>
      <c r="M1612" s="11"/>
      <c r="N1612" s="11"/>
      <c r="O1612" s="11"/>
      <c r="P1612" s="11"/>
      <c r="Q1612" s="11"/>
      <c r="R1612" s="11"/>
      <c r="S1612" s="11"/>
      <c r="T1612" s="11"/>
      <c r="U1612" s="11"/>
      <c r="V1612" s="11"/>
      <c r="W1612" s="11"/>
    </row>
    <row r="1613" ht="12.75" customHeight="1">
      <c r="A1613" s="9" t="s">
        <v>379</v>
      </c>
      <c r="B1613" s="1"/>
      <c r="C1613" s="10">
        <v>0.0</v>
      </c>
      <c r="D1613" s="10">
        <v>0.0</v>
      </c>
      <c r="E1613" s="10">
        <v>0.0</v>
      </c>
      <c r="F1613" s="11"/>
      <c r="G1613" s="11"/>
      <c r="H1613" s="11"/>
      <c r="I1613" s="11"/>
      <c r="J1613" s="11"/>
      <c r="K1613" s="11"/>
      <c r="L1613" s="11"/>
      <c r="M1613" s="11"/>
      <c r="N1613" s="11"/>
      <c r="O1613" s="11"/>
      <c r="P1613" s="11"/>
      <c r="Q1613" s="11"/>
      <c r="R1613" s="11"/>
      <c r="S1613" s="11"/>
      <c r="T1613" s="11"/>
      <c r="U1613" s="11"/>
      <c r="V1613" s="11"/>
      <c r="W1613" s="11"/>
    </row>
    <row r="1614" ht="12.75" customHeight="1">
      <c r="A1614" s="9" t="s">
        <v>380</v>
      </c>
      <c r="B1614" s="1"/>
      <c r="C1614" s="10">
        <v>0.0</v>
      </c>
      <c r="D1614" s="10">
        <v>0.0</v>
      </c>
      <c r="E1614" s="11"/>
      <c r="F1614" s="11"/>
      <c r="G1614" s="11"/>
      <c r="H1614" s="11"/>
      <c r="I1614" s="11"/>
      <c r="J1614" s="11"/>
      <c r="K1614" s="11"/>
      <c r="L1614" s="11"/>
      <c r="M1614" s="11"/>
      <c r="N1614" s="11"/>
      <c r="O1614" s="11"/>
      <c r="P1614" s="11"/>
      <c r="Q1614" s="11"/>
      <c r="R1614" s="11"/>
      <c r="S1614" s="11"/>
      <c r="T1614" s="11"/>
      <c r="U1614" s="11"/>
      <c r="V1614" s="11"/>
      <c r="W1614" s="11"/>
    </row>
    <row r="1615" ht="12.75" customHeight="1">
      <c r="A1615" s="9" t="s">
        <v>381</v>
      </c>
      <c r="B1615" s="1"/>
      <c r="C1615" s="10">
        <v>0.0</v>
      </c>
      <c r="D1615" s="10">
        <v>0.0</v>
      </c>
      <c r="E1615" s="10">
        <v>0.0</v>
      </c>
      <c r="F1615" s="10">
        <v>0.0</v>
      </c>
      <c r="G1615" s="10">
        <v>0.0</v>
      </c>
      <c r="H1615" s="10">
        <v>0.0</v>
      </c>
      <c r="I1615" s="10">
        <v>0.0</v>
      </c>
      <c r="J1615" s="10">
        <v>0.0</v>
      </c>
      <c r="K1615" s="10">
        <v>1.0</v>
      </c>
      <c r="L1615" s="10">
        <v>0.0</v>
      </c>
      <c r="M1615" s="10">
        <v>0.0</v>
      </c>
      <c r="N1615" s="10">
        <v>0.0</v>
      </c>
      <c r="O1615" s="10">
        <v>0.0</v>
      </c>
      <c r="P1615" s="11"/>
      <c r="Q1615" s="11"/>
      <c r="R1615" s="11"/>
      <c r="S1615" s="11"/>
      <c r="T1615" s="11"/>
      <c r="U1615" s="11"/>
      <c r="V1615" s="11"/>
      <c r="W1615" s="11"/>
    </row>
    <row r="1616" ht="12.75" customHeight="1">
      <c r="A1616" s="9" t="s">
        <v>382</v>
      </c>
      <c r="B1616" s="1"/>
      <c r="C1616" s="10">
        <v>0.0</v>
      </c>
      <c r="D1616" s="10">
        <v>0.0</v>
      </c>
      <c r="E1616" s="10">
        <v>0.0</v>
      </c>
      <c r="F1616" s="10">
        <v>0.0</v>
      </c>
      <c r="G1616" s="10">
        <v>0.0</v>
      </c>
      <c r="H1616" s="10">
        <v>0.0</v>
      </c>
      <c r="I1616" s="10">
        <v>0.0</v>
      </c>
      <c r="J1616" s="10">
        <v>1.0</v>
      </c>
      <c r="K1616" s="11"/>
      <c r="L1616" s="11"/>
      <c r="M1616" s="11"/>
      <c r="N1616" s="11"/>
      <c r="O1616" s="11"/>
      <c r="P1616" s="11"/>
      <c r="Q1616" s="11"/>
      <c r="R1616" s="11"/>
      <c r="S1616" s="11"/>
      <c r="T1616" s="11"/>
      <c r="U1616" s="11"/>
      <c r="V1616" s="11"/>
      <c r="W1616" s="11"/>
    </row>
    <row r="1617" ht="12.75" customHeight="1">
      <c r="A1617" s="9" t="s">
        <v>383</v>
      </c>
      <c r="B1617" s="1"/>
      <c r="C1617" s="10">
        <v>0.0</v>
      </c>
      <c r="D1617" s="10">
        <v>0.0</v>
      </c>
      <c r="E1617" s="10">
        <v>0.0</v>
      </c>
      <c r="F1617" s="10">
        <v>1.0</v>
      </c>
      <c r="G1617" s="10">
        <v>0.0</v>
      </c>
      <c r="H1617" s="10">
        <v>0.0</v>
      </c>
      <c r="I1617" s="10">
        <v>0.0</v>
      </c>
      <c r="J1617" s="11"/>
      <c r="K1617" s="11"/>
      <c r="L1617" s="11"/>
      <c r="M1617" s="11"/>
      <c r="N1617" s="11"/>
      <c r="O1617" s="11"/>
      <c r="P1617" s="11"/>
      <c r="Q1617" s="11"/>
      <c r="R1617" s="11"/>
      <c r="S1617" s="11"/>
      <c r="T1617" s="11"/>
      <c r="U1617" s="11"/>
      <c r="V1617" s="11"/>
      <c r="W1617" s="11"/>
    </row>
    <row r="1618" ht="12.75" customHeight="1">
      <c r="A1618" s="9" t="s">
        <v>384</v>
      </c>
      <c r="B1618" s="1"/>
      <c r="C1618" s="10">
        <v>0.0</v>
      </c>
      <c r="D1618" s="10">
        <v>0.0</v>
      </c>
      <c r="E1618" s="10">
        <v>1.0</v>
      </c>
      <c r="F1618" s="10">
        <v>0.0</v>
      </c>
      <c r="G1618" s="10">
        <v>0.0</v>
      </c>
      <c r="H1618" s="10">
        <v>0.0</v>
      </c>
      <c r="I1618" s="11"/>
      <c r="J1618" s="11"/>
      <c r="K1618" s="11"/>
      <c r="L1618" s="11"/>
      <c r="M1618" s="11"/>
      <c r="N1618" s="11"/>
      <c r="O1618" s="11"/>
      <c r="P1618" s="11"/>
      <c r="Q1618" s="11"/>
      <c r="R1618" s="11"/>
      <c r="S1618" s="11"/>
      <c r="T1618" s="11"/>
      <c r="U1618" s="11"/>
      <c r="V1618" s="11"/>
      <c r="W1618" s="11"/>
    </row>
    <row r="1619" ht="12.75" customHeight="1">
      <c r="A1619" s="9" t="s">
        <v>385</v>
      </c>
      <c r="B1619" s="1"/>
      <c r="C1619" s="10">
        <v>0.0</v>
      </c>
      <c r="D1619" s="10">
        <v>0.0</v>
      </c>
      <c r="E1619" s="10">
        <v>0.0</v>
      </c>
      <c r="F1619" s="10">
        <v>1.0</v>
      </c>
      <c r="G1619" s="10">
        <v>0.0</v>
      </c>
      <c r="H1619" s="10">
        <v>1.0</v>
      </c>
      <c r="I1619" s="10">
        <v>1.0</v>
      </c>
      <c r="J1619" s="11"/>
      <c r="K1619" s="11"/>
      <c r="L1619" s="11"/>
      <c r="M1619" s="11"/>
      <c r="N1619" s="11"/>
      <c r="O1619" s="11"/>
      <c r="P1619" s="11"/>
      <c r="Q1619" s="11"/>
      <c r="R1619" s="11"/>
      <c r="S1619" s="11"/>
      <c r="T1619" s="11"/>
      <c r="U1619" s="11"/>
      <c r="V1619" s="11"/>
      <c r="W1619" s="11"/>
    </row>
    <row r="1620" ht="12.75" customHeight="1">
      <c r="A1620" s="9" t="s">
        <v>386</v>
      </c>
      <c r="B1620" s="1"/>
      <c r="C1620" s="10">
        <v>0.0</v>
      </c>
      <c r="D1620" s="10">
        <v>0.0</v>
      </c>
      <c r="E1620" s="10">
        <v>0.0</v>
      </c>
      <c r="F1620" s="10">
        <v>0.0</v>
      </c>
      <c r="G1620" s="10">
        <v>1.0</v>
      </c>
      <c r="H1620" s="10">
        <v>0.0</v>
      </c>
      <c r="I1620" s="10">
        <v>0.0</v>
      </c>
      <c r="J1620" s="10">
        <v>0.0</v>
      </c>
      <c r="K1620" s="11"/>
      <c r="L1620" s="11"/>
      <c r="M1620" s="11"/>
      <c r="N1620" s="11"/>
      <c r="O1620" s="11"/>
      <c r="P1620" s="11"/>
      <c r="Q1620" s="11"/>
      <c r="R1620" s="11"/>
      <c r="S1620" s="11"/>
      <c r="T1620" s="11"/>
      <c r="U1620" s="11"/>
      <c r="V1620" s="11"/>
      <c r="W1620" s="11"/>
    </row>
    <row r="1621" ht="12.75" customHeight="1">
      <c r="A1621" s="9" t="s">
        <v>387</v>
      </c>
      <c r="B1621" s="1"/>
      <c r="C1621" s="10">
        <v>0.0</v>
      </c>
      <c r="D1621" s="10">
        <v>0.0</v>
      </c>
      <c r="E1621" s="10">
        <v>0.0</v>
      </c>
      <c r="F1621" s="10">
        <v>0.0</v>
      </c>
      <c r="G1621" s="10">
        <v>0.0</v>
      </c>
      <c r="H1621" s="10">
        <v>1.0</v>
      </c>
      <c r="I1621" s="11"/>
      <c r="J1621" s="11"/>
      <c r="K1621" s="11"/>
      <c r="L1621" s="11"/>
      <c r="M1621" s="11"/>
      <c r="N1621" s="11"/>
      <c r="O1621" s="11"/>
      <c r="P1621" s="11"/>
      <c r="Q1621" s="11"/>
      <c r="R1621" s="11"/>
      <c r="S1621" s="11"/>
      <c r="T1621" s="11"/>
      <c r="U1621" s="11"/>
      <c r="V1621" s="11"/>
      <c r="W1621" s="11"/>
    </row>
    <row r="1622" ht="12.75" customHeight="1">
      <c r="A1622" s="9" t="s">
        <v>388</v>
      </c>
      <c r="B1622" s="1"/>
      <c r="C1622" s="10">
        <v>0.0</v>
      </c>
      <c r="D1622" s="10">
        <v>0.0</v>
      </c>
      <c r="E1622" s="10">
        <v>1.0</v>
      </c>
      <c r="F1622" s="10">
        <v>0.0</v>
      </c>
      <c r="G1622" s="10">
        <v>0.0</v>
      </c>
      <c r="H1622" s="10">
        <v>0.0</v>
      </c>
      <c r="I1622" s="10">
        <v>0.0</v>
      </c>
      <c r="J1622" s="11"/>
      <c r="K1622" s="11"/>
      <c r="L1622" s="11"/>
      <c r="M1622" s="11"/>
      <c r="N1622" s="11"/>
      <c r="O1622" s="11"/>
      <c r="P1622" s="11"/>
      <c r="Q1622" s="11"/>
      <c r="R1622" s="11"/>
      <c r="S1622" s="11"/>
      <c r="T1622" s="11"/>
      <c r="U1622" s="11"/>
      <c r="V1622" s="11"/>
      <c r="W1622" s="11"/>
    </row>
    <row r="1623" ht="12.75" customHeight="1">
      <c r="A1623" s="9" t="s">
        <v>389</v>
      </c>
      <c r="B1623" s="1"/>
      <c r="C1623" s="10">
        <v>0.0</v>
      </c>
      <c r="D1623" s="10">
        <v>1.0</v>
      </c>
      <c r="E1623" s="10">
        <v>0.0</v>
      </c>
      <c r="F1623" s="10">
        <v>0.0</v>
      </c>
      <c r="G1623" s="10">
        <v>0.0</v>
      </c>
      <c r="H1623" s="11"/>
      <c r="I1623" s="11"/>
      <c r="J1623" s="11"/>
      <c r="K1623" s="11"/>
      <c r="L1623" s="11"/>
      <c r="M1623" s="11"/>
      <c r="N1623" s="11"/>
      <c r="O1623" s="11"/>
      <c r="P1623" s="11"/>
      <c r="Q1623" s="11"/>
      <c r="R1623" s="11"/>
      <c r="S1623" s="11"/>
      <c r="T1623" s="11"/>
      <c r="U1623" s="11"/>
      <c r="V1623" s="11"/>
      <c r="W1623" s="11"/>
    </row>
    <row r="1624" ht="12.75" customHeight="1">
      <c r="A1624" s="9" t="s">
        <v>390</v>
      </c>
      <c r="B1624" s="1"/>
      <c r="C1624" s="10">
        <v>0.0</v>
      </c>
      <c r="D1624" s="10">
        <v>0.0</v>
      </c>
      <c r="E1624" s="10">
        <v>0.0</v>
      </c>
      <c r="F1624" s="10">
        <v>1.0</v>
      </c>
      <c r="G1624" s="10">
        <v>0.0</v>
      </c>
      <c r="H1624" s="10">
        <v>0.0</v>
      </c>
      <c r="I1624" s="10">
        <v>0.0</v>
      </c>
      <c r="J1624" s="11"/>
      <c r="K1624" s="11"/>
      <c r="L1624" s="11"/>
      <c r="M1624" s="11"/>
      <c r="N1624" s="11"/>
      <c r="O1624" s="11"/>
      <c r="P1624" s="11"/>
      <c r="Q1624" s="11"/>
      <c r="R1624" s="11"/>
      <c r="S1624" s="11"/>
      <c r="T1624" s="11"/>
      <c r="U1624" s="11"/>
      <c r="V1624" s="11"/>
      <c r="W1624" s="11"/>
    </row>
    <row r="1625" ht="12.75" customHeight="1">
      <c r="A1625" s="9" t="s">
        <v>391</v>
      </c>
      <c r="B1625" s="1"/>
      <c r="C1625" s="10">
        <v>0.0</v>
      </c>
      <c r="D1625" s="10">
        <v>1.0</v>
      </c>
      <c r="E1625" s="10">
        <v>0.0</v>
      </c>
      <c r="F1625" s="10">
        <v>0.0</v>
      </c>
      <c r="G1625" s="10">
        <v>1.0</v>
      </c>
      <c r="H1625" s="10">
        <v>0.0</v>
      </c>
      <c r="I1625" s="11"/>
      <c r="J1625" s="11"/>
      <c r="K1625" s="11"/>
      <c r="L1625" s="11"/>
      <c r="M1625" s="11"/>
      <c r="N1625" s="11"/>
      <c r="O1625" s="11"/>
      <c r="P1625" s="11"/>
      <c r="Q1625" s="11"/>
      <c r="R1625" s="11"/>
      <c r="S1625" s="11"/>
      <c r="T1625" s="11"/>
      <c r="U1625" s="11"/>
      <c r="V1625" s="11"/>
      <c r="W1625" s="11"/>
    </row>
    <row r="1626" ht="12.75" customHeight="1">
      <c r="A1626" s="9" t="s">
        <v>392</v>
      </c>
      <c r="B1626" s="1"/>
      <c r="C1626" s="10">
        <v>0.0</v>
      </c>
      <c r="D1626" s="10">
        <v>0.0</v>
      </c>
      <c r="E1626" s="10">
        <v>1.0</v>
      </c>
      <c r="F1626" s="10">
        <v>0.0</v>
      </c>
      <c r="G1626" s="10">
        <v>1.0</v>
      </c>
      <c r="H1626" s="10">
        <v>0.0</v>
      </c>
      <c r="I1626" s="10">
        <v>0.0</v>
      </c>
      <c r="J1626" s="10">
        <v>0.0</v>
      </c>
      <c r="K1626" s="11"/>
      <c r="L1626" s="11"/>
      <c r="M1626" s="11"/>
      <c r="N1626" s="11"/>
      <c r="O1626" s="11"/>
      <c r="P1626" s="11"/>
      <c r="Q1626" s="11"/>
      <c r="R1626" s="11"/>
      <c r="S1626" s="11"/>
      <c r="T1626" s="11"/>
      <c r="U1626" s="11"/>
      <c r="V1626" s="11"/>
      <c r="W1626" s="11"/>
    </row>
    <row r="1627" ht="12.75" customHeight="1">
      <c r="A1627" s="9" t="s">
        <v>393</v>
      </c>
      <c r="B1627" s="1"/>
      <c r="C1627" s="10">
        <v>0.0</v>
      </c>
      <c r="D1627" s="10">
        <v>0.0</v>
      </c>
      <c r="E1627" s="10">
        <v>0.0</v>
      </c>
      <c r="F1627" s="10">
        <v>0.0</v>
      </c>
      <c r="G1627" s="10">
        <v>1.0</v>
      </c>
      <c r="H1627" s="10">
        <v>0.0</v>
      </c>
      <c r="I1627" s="10">
        <v>0.0</v>
      </c>
      <c r="J1627" s="10">
        <v>0.0</v>
      </c>
      <c r="K1627" s="10">
        <v>1.0</v>
      </c>
      <c r="L1627" s="11"/>
      <c r="M1627" s="11"/>
      <c r="N1627" s="11"/>
      <c r="O1627" s="11"/>
      <c r="P1627" s="11"/>
      <c r="Q1627" s="11"/>
      <c r="R1627" s="11"/>
      <c r="S1627" s="11"/>
      <c r="T1627" s="11"/>
      <c r="U1627" s="11"/>
      <c r="V1627" s="11"/>
      <c r="W1627" s="11"/>
    </row>
    <row r="1628" ht="12.75" customHeight="1">
      <c r="A1628" s="9" t="s">
        <v>394</v>
      </c>
      <c r="B1628" s="1"/>
      <c r="C1628" s="10">
        <v>0.0</v>
      </c>
      <c r="D1628" s="10">
        <v>0.0</v>
      </c>
      <c r="E1628" s="10">
        <v>0.0</v>
      </c>
      <c r="F1628" s="10">
        <v>0.0</v>
      </c>
      <c r="G1628" s="10">
        <v>1.0</v>
      </c>
      <c r="H1628" s="10">
        <v>0.0</v>
      </c>
      <c r="I1628" s="10">
        <v>0.0</v>
      </c>
      <c r="J1628" s="10">
        <v>0.0</v>
      </c>
      <c r="K1628" s="11"/>
      <c r="L1628" s="11"/>
      <c r="M1628" s="11"/>
      <c r="N1628" s="11"/>
      <c r="O1628" s="11"/>
      <c r="P1628" s="11"/>
      <c r="Q1628" s="11"/>
      <c r="R1628" s="11"/>
      <c r="S1628" s="11"/>
      <c r="T1628" s="11"/>
      <c r="U1628" s="11"/>
      <c r="V1628" s="11"/>
      <c r="W1628" s="11"/>
    </row>
    <row r="1629" ht="12.75" customHeight="1">
      <c r="A1629" s="9" t="s">
        <v>395</v>
      </c>
      <c r="B1629" s="1"/>
      <c r="C1629" s="10">
        <v>0.0</v>
      </c>
      <c r="D1629" s="10">
        <v>0.0</v>
      </c>
      <c r="E1629" s="10">
        <v>0.0</v>
      </c>
      <c r="F1629" s="10">
        <v>0.0</v>
      </c>
      <c r="G1629" s="10">
        <v>1.0</v>
      </c>
      <c r="H1629" s="10">
        <v>0.0</v>
      </c>
      <c r="I1629" s="10">
        <v>0.0</v>
      </c>
      <c r="J1629" s="10">
        <v>0.0</v>
      </c>
      <c r="K1629" s="11"/>
      <c r="L1629" s="11"/>
      <c r="M1629" s="11"/>
      <c r="N1629" s="11"/>
      <c r="O1629" s="11"/>
      <c r="P1629" s="11"/>
      <c r="Q1629" s="11"/>
      <c r="R1629" s="11"/>
      <c r="S1629" s="11"/>
      <c r="T1629" s="11"/>
      <c r="U1629" s="11"/>
      <c r="V1629" s="11"/>
      <c r="W1629" s="11"/>
    </row>
    <row r="1630" ht="12.75" customHeight="1">
      <c r="A1630" s="9" t="s">
        <v>396</v>
      </c>
      <c r="B1630" s="1"/>
      <c r="C1630" s="10">
        <v>0.0</v>
      </c>
      <c r="D1630" s="10">
        <v>0.0</v>
      </c>
      <c r="E1630" s="10">
        <v>1.0</v>
      </c>
      <c r="F1630" s="10">
        <v>0.0</v>
      </c>
      <c r="G1630" s="10">
        <v>0.0</v>
      </c>
      <c r="H1630" s="10">
        <v>0.0</v>
      </c>
      <c r="I1630" s="10">
        <v>0.0</v>
      </c>
      <c r="J1630" s="11"/>
      <c r="K1630" s="11"/>
      <c r="L1630" s="11"/>
      <c r="M1630" s="11"/>
      <c r="N1630" s="11"/>
      <c r="O1630" s="11"/>
      <c r="P1630" s="11"/>
      <c r="Q1630" s="11"/>
      <c r="R1630" s="11"/>
      <c r="S1630" s="11"/>
      <c r="T1630" s="11"/>
      <c r="U1630" s="11"/>
      <c r="V1630" s="11"/>
      <c r="W1630" s="11"/>
    </row>
    <row r="1631" ht="12.75" customHeight="1">
      <c r="A1631" s="9" t="s">
        <v>397</v>
      </c>
      <c r="B1631" s="1"/>
      <c r="C1631" s="10">
        <v>0.0</v>
      </c>
      <c r="D1631" s="10">
        <v>0.0</v>
      </c>
      <c r="E1631" s="10">
        <v>1.0</v>
      </c>
      <c r="F1631" s="10">
        <v>0.0</v>
      </c>
      <c r="G1631" s="10">
        <v>0.0</v>
      </c>
      <c r="H1631" s="10">
        <v>0.0</v>
      </c>
      <c r="I1631" s="11"/>
      <c r="J1631" s="11"/>
      <c r="K1631" s="11"/>
      <c r="L1631" s="11"/>
      <c r="M1631" s="11"/>
      <c r="N1631" s="11"/>
      <c r="O1631" s="11"/>
      <c r="P1631" s="11"/>
      <c r="Q1631" s="11"/>
      <c r="R1631" s="11"/>
      <c r="S1631" s="11"/>
      <c r="T1631" s="11"/>
      <c r="U1631" s="11"/>
      <c r="V1631" s="11"/>
      <c r="W1631" s="11"/>
    </row>
    <row r="1632" ht="12.75" customHeight="1">
      <c r="A1632" s="9" t="s">
        <v>398</v>
      </c>
      <c r="B1632" s="1"/>
      <c r="C1632" s="10">
        <v>0.0</v>
      </c>
      <c r="D1632" s="10">
        <v>1.0</v>
      </c>
      <c r="E1632" s="10">
        <v>0.0</v>
      </c>
      <c r="F1632" s="10">
        <v>0.0</v>
      </c>
      <c r="G1632" s="10">
        <v>0.0</v>
      </c>
      <c r="H1632" s="11"/>
      <c r="I1632" s="11"/>
      <c r="J1632" s="11"/>
      <c r="K1632" s="11"/>
      <c r="L1632" s="11"/>
      <c r="M1632" s="11"/>
      <c r="N1632" s="11"/>
      <c r="O1632" s="11"/>
      <c r="P1632" s="11"/>
      <c r="Q1632" s="11"/>
      <c r="R1632" s="11"/>
      <c r="S1632" s="11"/>
      <c r="T1632" s="11"/>
      <c r="U1632" s="11"/>
      <c r="V1632" s="11"/>
      <c r="W1632" s="11"/>
    </row>
    <row r="1633" ht="12.75" customHeight="1">
      <c r="A1633" s="9" t="s">
        <v>399</v>
      </c>
      <c r="B1633" s="1"/>
      <c r="C1633" s="10">
        <v>0.0</v>
      </c>
      <c r="D1633" s="10">
        <v>0.0</v>
      </c>
      <c r="E1633" s="10">
        <v>1.0</v>
      </c>
      <c r="F1633" s="10">
        <v>0.0</v>
      </c>
      <c r="G1633" s="10">
        <v>0.0</v>
      </c>
      <c r="H1633" s="11"/>
      <c r="I1633" s="11"/>
      <c r="J1633" s="11"/>
      <c r="K1633" s="11"/>
      <c r="L1633" s="11"/>
      <c r="M1633" s="11"/>
      <c r="N1633" s="11"/>
      <c r="O1633" s="11"/>
      <c r="P1633" s="11"/>
      <c r="Q1633" s="11"/>
      <c r="R1633" s="11"/>
      <c r="S1633" s="11"/>
      <c r="T1633" s="11"/>
      <c r="U1633" s="11"/>
      <c r="V1633" s="11"/>
      <c r="W1633" s="11"/>
    </row>
    <row r="1634" ht="12.75" customHeight="1">
      <c r="A1634" s="9" t="s">
        <v>400</v>
      </c>
      <c r="B1634" s="1"/>
      <c r="C1634" s="10">
        <v>0.0</v>
      </c>
      <c r="D1634" s="10">
        <v>0.0</v>
      </c>
      <c r="E1634" s="10">
        <v>0.0</v>
      </c>
      <c r="F1634" s="10">
        <v>1.0</v>
      </c>
      <c r="G1634" s="11"/>
      <c r="H1634" s="11"/>
      <c r="I1634" s="11"/>
      <c r="J1634" s="11"/>
      <c r="K1634" s="11"/>
      <c r="L1634" s="11"/>
      <c r="M1634" s="11"/>
      <c r="N1634" s="11"/>
      <c r="O1634" s="11"/>
      <c r="P1634" s="11"/>
      <c r="Q1634" s="11"/>
      <c r="R1634" s="11"/>
      <c r="S1634" s="11"/>
      <c r="T1634" s="11"/>
      <c r="U1634" s="11"/>
      <c r="V1634" s="11"/>
      <c r="W1634" s="11"/>
    </row>
    <row r="1635" ht="12.75" customHeight="1">
      <c r="A1635" s="9" t="s">
        <v>401</v>
      </c>
      <c r="B1635" s="1"/>
      <c r="C1635" s="10">
        <v>0.0</v>
      </c>
      <c r="D1635" s="10">
        <v>0.0</v>
      </c>
      <c r="E1635" s="10">
        <v>0.0</v>
      </c>
      <c r="F1635" s="10">
        <v>0.0</v>
      </c>
      <c r="G1635" s="10">
        <v>0.0</v>
      </c>
      <c r="H1635" s="11"/>
      <c r="I1635" s="11"/>
      <c r="J1635" s="11"/>
      <c r="K1635" s="11"/>
      <c r="L1635" s="11"/>
      <c r="M1635" s="11"/>
      <c r="N1635" s="11"/>
      <c r="O1635" s="11"/>
      <c r="P1635" s="11"/>
      <c r="Q1635" s="11"/>
      <c r="R1635" s="11"/>
      <c r="S1635" s="11"/>
      <c r="T1635" s="11"/>
      <c r="U1635" s="11"/>
      <c r="V1635" s="11"/>
      <c r="W1635" s="11"/>
    </row>
    <row r="1636" ht="12.75" customHeight="1">
      <c r="A1636" s="9" t="s">
        <v>402</v>
      </c>
      <c r="B1636" s="1"/>
      <c r="C1636" s="10">
        <v>0.0</v>
      </c>
      <c r="D1636" s="10">
        <v>0.0</v>
      </c>
      <c r="E1636" s="10">
        <v>0.0</v>
      </c>
      <c r="F1636" s="10">
        <v>0.0</v>
      </c>
      <c r="G1636" s="10">
        <v>1.0</v>
      </c>
      <c r="H1636" s="10">
        <v>0.0</v>
      </c>
      <c r="I1636" s="10">
        <v>0.0</v>
      </c>
      <c r="J1636" s="10">
        <v>0.0</v>
      </c>
      <c r="K1636" s="11"/>
      <c r="L1636" s="11"/>
      <c r="M1636" s="11"/>
      <c r="N1636" s="11"/>
      <c r="O1636" s="11"/>
      <c r="P1636" s="11"/>
      <c r="Q1636" s="11"/>
      <c r="R1636" s="11"/>
      <c r="S1636" s="11"/>
      <c r="T1636" s="11"/>
      <c r="U1636" s="11"/>
      <c r="V1636" s="11"/>
      <c r="W1636" s="11"/>
    </row>
    <row r="1637" ht="12.75" customHeight="1">
      <c r="A1637" s="9" t="s">
        <v>403</v>
      </c>
      <c r="B1637" s="1"/>
      <c r="C1637" s="10">
        <v>0.0</v>
      </c>
      <c r="D1637" s="10">
        <v>0.0</v>
      </c>
      <c r="E1637" s="10">
        <v>0.0</v>
      </c>
      <c r="F1637" s="10">
        <v>0.0</v>
      </c>
      <c r="G1637" s="10">
        <v>0.0</v>
      </c>
      <c r="H1637" s="10">
        <v>0.0</v>
      </c>
      <c r="I1637" s="10">
        <v>1.0</v>
      </c>
      <c r="J1637" s="11"/>
      <c r="K1637" s="11"/>
      <c r="L1637" s="11"/>
      <c r="M1637" s="11"/>
      <c r="N1637" s="11"/>
      <c r="O1637" s="11"/>
      <c r="P1637" s="11"/>
      <c r="Q1637" s="11"/>
      <c r="R1637" s="11"/>
      <c r="S1637" s="11"/>
      <c r="T1637" s="11"/>
      <c r="U1637" s="11"/>
      <c r="V1637" s="11"/>
      <c r="W1637" s="11"/>
    </row>
    <row r="1638" ht="12.75" customHeight="1">
      <c r="A1638" s="9" t="s">
        <v>404</v>
      </c>
      <c r="B1638" s="1"/>
      <c r="C1638" s="10">
        <v>0.0</v>
      </c>
      <c r="D1638" s="10">
        <v>0.0</v>
      </c>
      <c r="E1638" s="10">
        <v>0.0</v>
      </c>
      <c r="F1638" s="10">
        <v>0.0</v>
      </c>
      <c r="G1638" s="10">
        <v>1.0</v>
      </c>
      <c r="H1638" s="10">
        <v>0.0</v>
      </c>
      <c r="I1638" s="10">
        <v>0.0</v>
      </c>
      <c r="J1638" s="10">
        <v>1.0</v>
      </c>
      <c r="K1638" s="10">
        <v>0.0</v>
      </c>
      <c r="L1638" s="10">
        <v>0.0</v>
      </c>
      <c r="M1638" s="10">
        <v>0.0</v>
      </c>
      <c r="N1638" s="10">
        <v>0.0</v>
      </c>
      <c r="O1638" s="11"/>
      <c r="P1638" s="11"/>
      <c r="Q1638" s="11"/>
      <c r="R1638" s="11"/>
      <c r="S1638" s="11"/>
      <c r="T1638" s="11"/>
      <c r="U1638" s="11"/>
      <c r="V1638" s="11"/>
      <c r="W1638" s="11"/>
    </row>
    <row r="1639" ht="12.75" customHeight="1">
      <c r="A1639" s="9" t="s">
        <v>405</v>
      </c>
      <c r="B1639" s="1"/>
      <c r="C1639" s="10">
        <v>0.0</v>
      </c>
      <c r="D1639" s="10">
        <v>0.0</v>
      </c>
      <c r="E1639" s="10">
        <v>0.0</v>
      </c>
      <c r="F1639" s="10">
        <v>1.0</v>
      </c>
      <c r="G1639" s="10">
        <v>0.0</v>
      </c>
      <c r="H1639" s="10">
        <v>0.0</v>
      </c>
      <c r="I1639" s="10">
        <v>1.0</v>
      </c>
      <c r="J1639" s="10">
        <v>0.0</v>
      </c>
      <c r="K1639" s="10">
        <v>0.0</v>
      </c>
      <c r="L1639" s="10">
        <v>0.0</v>
      </c>
      <c r="M1639" s="10">
        <v>0.0</v>
      </c>
      <c r="N1639" s="11"/>
      <c r="O1639" s="11"/>
      <c r="P1639" s="11"/>
      <c r="Q1639" s="11"/>
      <c r="R1639" s="11"/>
      <c r="S1639" s="11"/>
      <c r="T1639" s="11"/>
      <c r="U1639" s="11"/>
      <c r="V1639" s="11"/>
      <c r="W1639" s="11"/>
    </row>
    <row r="1640" ht="12.75" customHeight="1">
      <c r="A1640" s="9" t="s">
        <v>406</v>
      </c>
      <c r="B1640" s="1"/>
      <c r="C1640" s="10">
        <v>0.0</v>
      </c>
      <c r="D1640" s="10">
        <v>0.0</v>
      </c>
      <c r="E1640" s="10">
        <v>0.0</v>
      </c>
      <c r="F1640" s="10">
        <v>1.0</v>
      </c>
      <c r="G1640" s="10">
        <v>0.0</v>
      </c>
      <c r="H1640" s="10">
        <v>0.0</v>
      </c>
      <c r="I1640" s="10">
        <v>0.0</v>
      </c>
      <c r="J1640" s="10">
        <v>0.0</v>
      </c>
      <c r="K1640" s="10">
        <v>1.0</v>
      </c>
      <c r="L1640" s="10">
        <v>0.0</v>
      </c>
      <c r="M1640" s="10">
        <v>0.0</v>
      </c>
      <c r="N1640" s="10">
        <v>0.0</v>
      </c>
      <c r="O1640" s="10">
        <v>0.0</v>
      </c>
      <c r="P1640" s="10">
        <v>0.0</v>
      </c>
      <c r="Q1640" s="10">
        <v>0.0</v>
      </c>
      <c r="R1640" s="10">
        <v>0.0</v>
      </c>
      <c r="S1640" s="10">
        <v>1.0</v>
      </c>
      <c r="T1640" s="11"/>
      <c r="U1640" s="11"/>
      <c r="V1640" s="11"/>
      <c r="W1640" s="11"/>
    </row>
    <row r="1641" ht="12.75" customHeight="1">
      <c r="A1641" s="9" t="s">
        <v>407</v>
      </c>
      <c r="B1641" s="1"/>
      <c r="C1641" s="10">
        <v>0.0</v>
      </c>
      <c r="D1641" s="10">
        <v>0.0</v>
      </c>
      <c r="E1641" s="10">
        <v>0.0</v>
      </c>
      <c r="F1641" s="10">
        <v>0.0</v>
      </c>
      <c r="G1641" s="10">
        <v>0.0</v>
      </c>
      <c r="H1641" s="10">
        <v>0.0</v>
      </c>
      <c r="I1641" s="10">
        <v>1.0</v>
      </c>
      <c r="J1641" s="10">
        <v>0.0</v>
      </c>
      <c r="K1641" s="10">
        <v>0.0</v>
      </c>
      <c r="L1641" s="10">
        <v>0.0</v>
      </c>
      <c r="M1641" s="10">
        <v>0.0</v>
      </c>
      <c r="N1641" s="10">
        <v>0.0</v>
      </c>
      <c r="O1641" s="10">
        <v>0.0</v>
      </c>
      <c r="P1641" s="10">
        <v>1.0</v>
      </c>
      <c r="Q1641" s="10">
        <v>0.0</v>
      </c>
      <c r="R1641" s="10">
        <v>0.0</v>
      </c>
      <c r="S1641" s="10">
        <v>0.0</v>
      </c>
      <c r="T1641" s="10">
        <v>0.0</v>
      </c>
      <c r="U1641" s="10">
        <v>0.0</v>
      </c>
      <c r="V1641" s="11"/>
      <c r="W1641" s="11"/>
    </row>
    <row r="1642" ht="12.75" customHeight="1">
      <c r="A1642" s="9" t="s">
        <v>408</v>
      </c>
      <c r="B1642" s="1"/>
      <c r="C1642" s="10">
        <v>0.0</v>
      </c>
      <c r="D1642" s="10">
        <v>0.0</v>
      </c>
      <c r="E1642" s="10">
        <v>0.0</v>
      </c>
      <c r="F1642" s="10">
        <v>0.0</v>
      </c>
      <c r="G1642" s="10">
        <v>0.0</v>
      </c>
      <c r="H1642" s="10">
        <v>0.0</v>
      </c>
      <c r="I1642" s="10">
        <v>1.0</v>
      </c>
      <c r="J1642" s="10">
        <v>0.0</v>
      </c>
      <c r="K1642" s="10">
        <v>0.0</v>
      </c>
      <c r="L1642" s="10">
        <v>0.0</v>
      </c>
      <c r="M1642" s="11"/>
      <c r="N1642" s="11"/>
      <c r="O1642" s="11"/>
      <c r="P1642" s="11"/>
      <c r="Q1642" s="11"/>
      <c r="R1642" s="11"/>
      <c r="S1642" s="11"/>
      <c r="T1642" s="11"/>
      <c r="U1642" s="11"/>
      <c r="V1642" s="11"/>
      <c r="W1642" s="11"/>
    </row>
    <row r="1643" ht="12.75" customHeight="1">
      <c r="A1643" s="9" t="s">
        <v>409</v>
      </c>
      <c r="B1643" s="1"/>
      <c r="C1643" s="10">
        <v>0.0</v>
      </c>
      <c r="D1643" s="10">
        <v>0.0</v>
      </c>
      <c r="E1643" s="10">
        <v>0.0</v>
      </c>
      <c r="F1643" s="10">
        <v>0.0</v>
      </c>
      <c r="G1643" s="10">
        <v>0.0</v>
      </c>
      <c r="H1643" s="10">
        <v>0.0</v>
      </c>
      <c r="I1643" s="10">
        <v>0.0</v>
      </c>
      <c r="J1643" s="10">
        <v>0.0</v>
      </c>
      <c r="K1643" s="11"/>
      <c r="L1643" s="11"/>
      <c r="M1643" s="11"/>
      <c r="N1643" s="11"/>
      <c r="O1643" s="11"/>
      <c r="P1643" s="11"/>
      <c r="Q1643" s="11"/>
      <c r="R1643" s="11"/>
      <c r="S1643" s="11"/>
      <c r="T1643" s="11"/>
      <c r="U1643" s="11"/>
      <c r="V1643" s="11"/>
      <c r="W1643" s="11"/>
    </row>
    <row r="1644" ht="12.75" customHeight="1">
      <c r="A1644" s="9" t="s">
        <v>410</v>
      </c>
      <c r="B1644" s="1"/>
      <c r="C1644" s="10">
        <v>0.0</v>
      </c>
      <c r="D1644" s="10">
        <v>0.0</v>
      </c>
      <c r="E1644" s="10">
        <v>1.0</v>
      </c>
      <c r="F1644" s="10">
        <v>1.0</v>
      </c>
      <c r="G1644" s="10">
        <v>0.0</v>
      </c>
      <c r="H1644" s="11"/>
      <c r="I1644" s="11"/>
      <c r="J1644" s="11"/>
      <c r="K1644" s="11"/>
      <c r="L1644" s="11"/>
      <c r="M1644" s="11"/>
      <c r="N1644" s="11"/>
      <c r="O1644" s="11"/>
      <c r="P1644" s="11"/>
      <c r="Q1644" s="11"/>
      <c r="R1644" s="11"/>
      <c r="S1644" s="11"/>
      <c r="T1644" s="11"/>
      <c r="U1644" s="11"/>
      <c r="V1644" s="11"/>
      <c r="W1644" s="11"/>
    </row>
    <row r="1645" ht="12.75" customHeight="1">
      <c r="A1645" s="9" t="s">
        <v>411</v>
      </c>
      <c r="B1645" s="1"/>
      <c r="C1645" s="10">
        <v>0.0</v>
      </c>
      <c r="D1645" s="10">
        <v>0.0</v>
      </c>
      <c r="E1645" s="10">
        <v>1.0</v>
      </c>
      <c r="F1645" s="10">
        <v>0.0</v>
      </c>
      <c r="G1645" s="10">
        <v>0.0</v>
      </c>
      <c r="H1645" s="11"/>
      <c r="I1645" s="11"/>
      <c r="J1645" s="11"/>
      <c r="K1645" s="11"/>
      <c r="L1645" s="11"/>
      <c r="M1645" s="11"/>
      <c r="N1645" s="11"/>
      <c r="O1645" s="11"/>
      <c r="P1645" s="11"/>
      <c r="Q1645" s="11"/>
      <c r="R1645" s="11"/>
      <c r="S1645" s="11"/>
      <c r="T1645" s="11"/>
      <c r="U1645" s="11"/>
      <c r="V1645" s="11"/>
      <c r="W1645" s="11"/>
    </row>
    <row r="1646" ht="12.75" customHeight="1">
      <c r="A1646" s="9" t="s">
        <v>412</v>
      </c>
      <c r="B1646" s="1"/>
      <c r="C1646" s="10">
        <v>0.0</v>
      </c>
      <c r="D1646" s="10">
        <v>0.0</v>
      </c>
      <c r="E1646" s="10">
        <v>0.0</v>
      </c>
      <c r="F1646" s="10">
        <v>0.0</v>
      </c>
      <c r="G1646" s="10">
        <v>1.0</v>
      </c>
      <c r="H1646" s="11"/>
      <c r="I1646" s="11"/>
      <c r="J1646" s="11"/>
      <c r="K1646" s="11"/>
      <c r="L1646" s="11"/>
      <c r="M1646" s="11"/>
      <c r="N1646" s="11"/>
      <c r="O1646" s="11"/>
      <c r="P1646" s="11"/>
      <c r="Q1646" s="11"/>
      <c r="R1646" s="11"/>
      <c r="S1646" s="11"/>
      <c r="T1646" s="11"/>
      <c r="U1646" s="11"/>
      <c r="V1646" s="11"/>
      <c r="W1646" s="11"/>
    </row>
    <row r="1647" ht="12.75" customHeight="1">
      <c r="A1647" s="9" t="s">
        <v>413</v>
      </c>
      <c r="B1647" s="1"/>
      <c r="C1647" s="10">
        <v>0.0</v>
      </c>
      <c r="D1647" s="10">
        <v>1.0</v>
      </c>
      <c r="E1647" s="10">
        <v>0.0</v>
      </c>
      <c r="F1647" s="10">
        <v>0.0</v>
      </c>
      <c r="G1647" s="11"/>
      <c r="H1647" s="11"/>
      <c r="I1647" s="11"/>
      <c r="J1647" s="11"/>
      <c r="K1647" s="11"/>
      <c r="L1647" s="11"/>
      <c r="M1647" s="11"/>
      <c r="N1647" s="11"/>
      <c r="O1647" s="11"/>
      <c r="P1647" s="11"/>
      <c r="Q1647" s="11"/>
      <c r="R1647" s="11"/>
      <c r="S1647" s="11"/>
      <c r="T1647" s="11"/>
      <c r="U1647" s="11"/>
      <c r="V1647" s="11"/>
      <c r="W1647" s="11"/>
    </row>
    <row r="1648" ht="12.75" customHeight="1">
      <c r="A1648" s="9" t="s">
        <v>414</v>
      </c>
      <c r="B1648" s="1"/>
      <c r="C1648" s="10">
        <v>1.0</v>
      </c>
      <c r="D1648" s="10">
        <v>0.0</v>
      </c>
      <c r="E1648" s="10">
        <v>0.0</v>
      </c>
      <c r="F1648" s="10">
        <v>0.0</v>
      </c>
      <c r="G1648" s="10">
        <v>0.0</v>
      </c>
      <c r="H1648" s="10">
        <v>0.0</v>
      </c>
      <c r="I1648" s="10">
        <v>1.0</v>
      </c>
      <c r="J1648" s="11"/>
      <c r="K1648" s="11"/>
      <c r="L1648" s="11"/>
      <c r="M1648" s="11"/>
      <c r="N1648" s="11"/>
      <c r="O1648" s="11"/>
      <c r="P1648" s="11"/>
      <c r="Q1648" s="11"/>
      <c r="R1648" s="11"/>
      <c r="S1648" s="11"/>
      <c r="T1648" s="11"/>
      <c r="U1648" s="11"/>
      <c r="V1648" s="11"/>
      <c r="W1648" s="11"/>
    </row>
    <row r="1649" ht="12.75" customHeight="1">
      <c r="A1649" s="9" t="s">
        <v>415</v>
      </c>
      <c r="B1649" s="1"/>
      <c r="C1649" s="10">
        <v>0.0</v>
      </c>
      <c r="D1649" s="10">
        <v>0.0</v>
      </c>
      <c r="E1649" s="10">
        <v>0.0</v>
      </c>
      <c r="F1649" s="10">
        <v>0.0</v>
      </c>
      <c r="G1649" s="10">
        <v>0.0</v>
      </c>
      <c r="H1649" s="10">
        <v>1.0</v>
      </c>
      <c r="I1649" s="11"/>
      <c r="J1649" s="11"/>
      <c r="K1649" s="11"/>
      <c r="L1649" s="11"/>
      <c r="M1649" s="11"/>
      <c r="N1649" s="11"/>
      <c r="O1649" s="11"/>
      <c r="P1649" s="11"/>
      <c r="Q1649" s="11"/>
      <c r="R1649" s="11"/>
      <c r="S1649" s="11"/>
      <c r="T1649" s="11"/>
      <c r="U1649" s="11"/>
      <c r="V1649" s="11"/>
      <c r="W1649" s="11"/>
    </row>
    <row r="1650" ht="12.75" customHeight="1">
      <c r="A1650" s="9" t="s">
        <v>416</v>
      </c>
      <c r="B1650" s="1"/>
      <c r="C1650" s="10">
        <v>0.0</v>
      </c>
      <c r="D1650" s="10">
        <v>0.0</v>
      </c>
      <c r="E1650" s="10">
        <v>0.0</v>
      </c>
      <c r="F1650" s="10">
        <v>0.0</v>
      </c>
      <c r="G1650" s="10">
        <v>0.0</v>
      </c>
      <c r="H1650" s="10">
        <v>1.0</v>
      </c>
      <c r="I1650" s="11"/>
      <c r="J1650" s="11"/>
      <c r="K1650" s="11"/>
      <c r="L1650" s="11"/>
      <c r="M1650" s="11"/>
      <c r="N1650" s="11"/>
      <c r="O1650" s="11"/>
      <c r="P1650" s="11"/>
      <c r="Q1650" s="11"/>
      <c r="R1650" s="11"/>
      <c r="S1650" s="11"/>
      <c r="T1650" s="11"/>
      <c r="U1650" s="11"/>
      <c r="V1650" s="11"/>
      <c r="W1650" s="11"/>
    </row>
    <row r="1651" ht="12.75" customHeight="1">
      <c r="A1651" s="9" t="s">
        <v>417</v>
      </c>
      <c r="B1651" s="1"/>
      <c r="C1651" s="10">
        <v>0.0</v>
      </c>
      <c r="D1651" s="10">
        <v>0.0</v>
      </c>
      <c r="E1651" s="10">
        <v>0.0</v>
      </c>
      <c r="F1651" s="10">
        <v>0.0</v>
      </c>
      <c r="G1651" s="10">
        <v>0.0</v>
      </c>
      <c r="H1651" s="10">
        <v>0.0</v>
      </c>
      <c r="I1651" s="10">
        <v>1.0</v>
      </c>
      <c r="J1651" s="11"/>
      <c r="K1651" s="11"/>
      <c r="L1651" s="11"/>
      <c r="M1651" s="11"/>
      <c r="N1651" s="11"/>
      <c r="O1651" s="11"/>
      <c r="P1651" s="11"/>
      <c r="Q1651" s="11"/>
      <c r="R1651" s="11"/>
      <c r="S1651" s="11"/>
      <c r="T1651" s="11"/>
      <c r="U1651" s="11"/>
      <c r="V1651" s="11"/>
      <c r="W1651" s="11"/>
    </row>
    <row r="1652" ht="12.75" customHeight="1">
      <c r="A1652" s="9" t="s">
        <v>418</v>
      </c>
      <c r="B1652" s="1"/>
      <c r="C1652" s="10">
        <v>0.0</v>
      </c>
      <c r="D1652" s="10">
        <v>0.0</v>
      </c>
      <c r="E1652" s="10">
        <v>1.0</v>
      </c>
      <c r="F1652" s="11"/>
      <c r="G1652" s="11"/>
      <c r="H1652" s="11"/>
      <c r="I1652" s="11"/>
      <c r="J1652" s="11"/>
      <c r="K1652" s="11"/>
      <c r="L1652" s="11"/>
      <c r="M1652" s="11"/>
      <c r="N1652" s="11"/>
      <c r="O1652" s="11"/>
      <c r="P1652" s="11"/>
      <c r="Q1652" s="11"/>
      <c r="R1652" s="11"/>
      <c r="S1652" s="11"/>
      <c r="T1652" s="11"/>
      <c r="U1652" s="11"/>
      <c r="V1652" s="11"/>
      <c r="W1652" s="11"/>
    </row>
    <row r="1653" ht="12.75" customHeight="1">
      <c r="A1653" s="9" t="s">
        <v>419</v>
      </c>
      <c r="B1653" s="1"/>
      <c r="C1653" s="10">
        <v>0.0</v>
      </c>
      <c r="D1653" s="10">
        <v>0.0</v>
      </c>
      <c r="E1653" s="10">
        <v>0.0</v>
      </c>
      <c r="F1653" s="10">
        <v>0.0</v>
      </c>
      <c r="G1653" s="10">
        <v>0.0</v>
      </c>
      <c r="H1653" s="10">
        <v>0.0</v>
      </c>
      <c r="I1653" s="10">
        <v>1.0</v>
      </c>
      <c r="J1653" s="10">
        <v>0.0</v>
      </c>
      <c r="K1653" s="10">
        <v>0.0</v>
      </c>
      <c r="L1653" s="10">
        <v>1.0</v>
      </c>
      <c r="M1653" s="11"/>
      <c r="N1653" s="11"/>
      <c r="O1653" s="11"/>
      <c r="P1653" s="11"/>
      <c r="Q1653" s="11"/>
      <c r="R1653" s="11"/>
      <c r="S1653" s="11"/>
      <c r="T1653" s="11"/>
      <c r="U1653" s="11"/>
      <c r="V1653" s="11"/>
      <c r="W1653" s="11"/>
    </row>
    <row r="1654" ht="12.75" customHeight="1">
      <c r="A1654" s="9" t="s">
        <v>420</v>
      </c>
      <c r="B1654" s="1"/>
      <c r="C1654" s="10">
        <v>0.0</v>
      </c>
      <c r="D1654" s="10">
        <v>1.0</v>
      </c>
      <c r="E1654" s="10">
        <v>0.0</v>
      </c>
      <c r="F1654" s="11"/>
      <c r="G1654" s="11"/>
      <c r="H1654" s="11"/>
      <c r="I1654" s="11"/>
      <c r="J1654" s="11"/>
      <c r="K1654" s="11"/>
      <c r="L1654" s="11"/>
      <c r="M1654" s="11"/>
      <c r="N1654" s="11"/>
      <c r="O1654" s="11"/>
      <c r="P1654" s="11"/>
      <c r="Q1654" s="11"/>
      <c r="R1654" s="11"/>
      <c r="S1654" s="11"/>
      <c r="T1654" s="11"/>
      <c r="U1654" s="11"/>
      <c r="V1654" s="11"/>
      <c r="W1654" s="11"/>
    </row>
    <row r="1655" ht="12.75" customHeight="1">
      <c r="A1655" s="9" t="s">
        <v>421</v>
      </c>
      <c r="B1655" s="1"/>
      <c r="C1655" s="10">
        <v>0.0</v>
      </c>
      <c r="D1655" s="10">
        <v>0.0</v>
      </c>
      <c r="E1655" s="10">
        <v>0.0</v>
      </c>
      <c r="F1655" s="10">
        <v>0.0</v>
      </c>
      <c r="G1655" s="10">
        <v>0.0</v>
      </c>
      <c r="H1655" s="10">
        <v>1.0</v>
      </c>
      <c r="I1655" s="10">
        <v>0.0</v>
      </c>
      <c r="J1655" s="11"/>
      <c r="K1655" s="11"/>
      <c r="L1655" s="11"/>
      <c r="M1655" s="11"/>
      <c r="N1655" s="11"/>
      <c r="O1655" s="11"/>
      <c r="P1655" s="11"/>
      <c r="Q1655" s="11"/>
      <c r="R1655" s="11"/>
      <c r="S1655" s="11"/>
      <c r="T1655" s="11"/>
      <c r="U1655" s="11"/>
      <c r="V1655" s="11"/>
      <c r="W1655" s="11"/>
    </row>
    <row r="1656" ht="12.75" customHeight="1">
      <c r="A1656" s="9" t="s">
        <v>422</v>
      </c>
      <c r="B1656" s="1"/>
      <c r="C1656" s="10">
        <v>0.0</v>
      </c>
      <c r="D1656" s="10">
        <v>1.0</v>
      </c>
      <c r="E1656" s="10">
        <v>0.0</v>
      </c>
      <c r="F1656" s="11"/>
      <c r="G1656" s="11"/>
      <c r="H1656" s="11"/>
      <c r="I1656" s="11"/>
      <c r="J1656" s="11"/>
      <c r="K1656" s="11"/>
      <c r="L1656" s="11"/>
      <c r="M1656" s="11"/>
      <c r="N1656" s="11"/>
      <c r="O1656" s="11"/>
      <c r="P1656" s="11"/>
      <c r="Q1656" s="11"/>
      <c r="R1656" s="11"/>
      <c r="S1656" s="11"/>
      <c r="T1656" s="11"/>
      <c r="U1656" s="11"/>
      <c r="V1656" s="11"/>
      <c r="W1656" s="11"/>
    </row>
    <row r="1657" ht="12.75" customHeight="1">
      <c r="A1657" s="9" t="s">
        <v>423</v>
      </c>
      <c r="B1657" s="1"/>
      <c r="C1657" s="10">
        <v>0.0</v>
      </c>
      <c r="D1657" s="10">
        <v>1.0</v>
      </c>
      <c r="E1657" s="10">
        <v>0.0</v>
      </c>
      <c r="F1657" s="11"/>
      <c r="G1657" s="11"/>
      <c r="H1657" s="11"/>
      <c r="I1657" s="11"/>
      <c r="J1657" s="11"/>
      <c r="K1657" s="11"/>
      <c r="L1657" s="11"/>
      <c r="M1657" s="11"/>
      <c r="N1657" s="11"/>
      <c r="O1657" s="11"/>
      <c r="P1657" s="11"/>
      <c r="Q1657" s="11"/>
      <c r="R1657" s="11"/>
      <c r="S1657" s="11"/>
      <c r="T1657" s="11"/>
      <c r="U1657" s="11"/>
      <c r="V1657" s="11"/>
      <c r="W1657" s="11"/>
    </row>
    <row r="1658" ht="12.75" customHeight="1">
      <c r="A1658" s="9" t="s">
        <v>424</v>
      </c>
      <c r="B1658" s="1"/>
      <c r="C1658" s="10">
        <v>0.0</v>
      </c>
      <c r="D1658" s="10">
        <v>0.0</v>
      </c>
      <c r="E1658" s="10">
        <v>1.0</v>
      </c>
      <c r="F1658" s="10">
        <v>0.0</v>
      </c>
      <c r="G1658" s="10">
        <v>1.0</v>
      </c>
      <c r="H1658" s="10">
        <v>0.0</v>
      </c>
      <c r="I1658" s="10">
        <v>1.0</v>
      </c>
      <c r="J1658" s="10">
        <v>1.0</v>
      </c>
      <c r="K1658" s="10">
        <v>1.0</v>
      </c>
      <c r="L1658" s="10">
        <v>0.0</v>
      </c>
      <c r="M1658" s="10">
        <v>0.0</v>
      </c>
      <c r="N1658" s="10">
        <v>0.0</v>
      </c>
      <c r="O1658" s="10">
        <v>0.0</v>
      </c>
      <c r="P1658" s="11"/>
      <c r="Q1658" s="11"/>
      <c r="R1658" s="11"/>
      <c r="S1658" s="11"/>
      <c r="T1658" s="11"/>
      <c r="U1658" s="11"/>
      <c r="V1658" s="11"/>
      <c r="W1658" s="11"/>
    </row>
    <row r="1659" ht="12.75" customHeight="1">
      <c r="A1659" s="9" t="s">
        <v>425</v>
      </c>
      <c r="B1659" s="1"/>
      <c r="C1659" s="10">
        <v>0.0</v>
      </c>
      <c r="D1659" s="10">
        <v>0.0</v>
      </c>
      <c r="E1659" s="10">
        <v>0.0</v>
      </c>
      <c r="F1659" s="10">
        <v>1.0</v>
      </c>
      <c r="G1659" s="10">
        <v>0.0</v>
      </c>
      <c r="H1659" s="10">
        <v>0.0</v>
      </c>
      <c r="I1659" s="10">
        <v>0.0</v>
      </c>
      <c r="J1659" s="10">
        <v>0.0</v>
      </c>
      <c r="K1659" s="10">
        <v>1.0</v>
      </c>
      <c r="L1659" s="11"/>
      <c r="M1659" s="11"/>
      <c r="N1659" s="11"/>
      <c r="O1659" s="11"/>
      <c r="P1659" s="11"/>
      <c r="Q1659" s="11"/>
      <c r="R1659" s="11"/>
      <c r="S1659" s="11"/>
      <c r="T1659" s="11"/>
      <c r="U1659" s="11"/>
      <c r="V1659" s="11"/>
      <c r="W1659" s="11"/>
    </row>
    <row r="1660" ht="12.75" customHeight="1">
      <c r="A1660" s="9" t="s">
        <v>426</v>
      </c>
      <c r="B1660" s="1"/>
      <c r="C1660" s="10">
        <v>0.0</v>
      </c>
      <c r="D1660" s="10">
        <v>1.0</v>
      </c>
      <c r="E1660" s="10">
        <v>0.0</v>
      </c>
      <c r="F1660" s="10">
        <v>0.0</v>
      </c>
      <c r="G1660" s="10">
        <v>0.0</v>
      </c>
      <c r="H1660" s="10">
        <v>1.0</v>
      </c>
      <c r="I1660" s="10">
        <v>0.0</v>
      </c>
      <c r="J1660" s="10">
        <v>0.0</v>
      </c>
      <c r="K1660" s="10">
        <v>0.0</v>
      </c>
      <c r="L1660" s="11"/>
      <c r="M1660" s="11"/>
      <c r="N1660" s="11"/>
      <c r="O1660" s="11"/>
      <c r="P1660" s="11"/>
      <c r="Q1660" s="11"/>
      <c r="R1660" s="11"/>
      <c r="S1660" s="11"/>
      <c r="T1660" s="11"/>
      <c r="U1660" s="11"/>
      <c r="V1660" s="11"/>
      <c r="W1660" s="11"/>
    </row>
    <row r="1661" ht="12.75" customHeight="1">
      <c r="A1661" s="9" t="s">
        <v>427</v>
      </c>
      <c r="B1661" s="1"/>
      <c r="C1661" s="10">
        <v>0.0</v>
      </c>
      <c r="D1661" s="10">
        <v>0.0</v>
      </c>
      <c r="E1661" s="10">
        <v>0.0</v>
      </c>
      <c r="F1661" s="10">
        <v>1.0</v>
      </c>
      <c r="G1661" s="10">
        <v>0.0</v>
      </c>
      <c r="H1661" s="10">
        <v>0.0</v>
      </c>
      <c r="I1661" s="11"/>
      <c r="J1661" s="11"/>
      <c r="K1661" s="11"/>
      <c r="L1661" s="11"/>
      <c r="M1661" s="11"/>
      <c r="N1661" s="11"/>
      <c r="O1661" s="11"/>
      <c r="P1661" s="11"/>
      <c r="Q1661" s="11"/>
      <c r="R1661" s="11"/>
      <c r="S1661" s="11"/>
      <c r="T1661" s="11"/>
      <c r="U1661" s="11"/>
      <c r="V1661" s="11"/>
      <c r="W1661" s="11"/>
    </row>
    <row r="1662" ht="12.75" customHeight="1">
      <c r="A1662" s="9" t="s">
        <v>428</v>
      </c>
      <c r="B1662" s="1"/>
      <c r="C1662" s="10">
        <v>0.0</v>
      </c>
      <c r="D1662" s="10">
        <v>1.0</v>
      </c>
      <c r="E1662" s="10">
        <v>0.0</v>
      </c>
      <c r="F1662" s="10">
        <v>1.0</v>
      </c>
      <c r="G1662" s="10">
        <v>0.0</v>
      </c>
      <c r="H1662" s="10">
        <v>0.0</v>
      </c>
      <c r="I1662" s="10">
        <v>0.0</v>
      </c>
      <c r="J1662" s="11"/>
      <c r="K1662" s="11"/>
      <c r="L1662" s="11"/>
      <c r="M1662" s="11"/>
      <c r="N1662" s="11"/>
      <c r="O1662" s="11"/>
      <c r="P1662" s="11"/>
      <c r="Q1662" s="11"/>
      <c r="R1662" s="11"/>
      <c r="S1662" s="11"/>
      <c r="T1662" s="11"/>
      <c r="U1662" s="11"/>
      <c r="V1662" s="11"/>
      <c r="W1662" s="11"/>
    </row>
    <row r="1663" ht="12.75" customHeight="1">
      <c r="A1663" s="9" t="s">
        <v>429</v>
      </c>
      <c r="B1663" s="1"/>
      <c r="C1663" s="10">
        <v>1.0</v>
      </c>
      <c r="D1663" s="10">
        <v>0.0</v>
      </c>
      <c r="E1663" s="10">
        <v>0.0</v>
      </c>
      <c r="F1663" s="10">
        <v>0.0</v>
      </c>
      <c r="G1663" s="10">
        <v>1.0</v>
      </c>
      <c r="H1663" s="10">
        <v>0.0</v>
      </c>
      <c r="I1663" s="10">
        <v>0.0</v>
      </c>
      <c r="J1663" s="11"/>
      <c r="K1663" s="11"/>
      <c r="L1663" s="11"/>
      <c r="M1663" s="11"/>
      <c r="N1663" s="11"/>
      <c r="O1663" s="11"/>
      <c r="P1663" s="11"/>
      <c r="Q1663" s="11"/>
      <c r="R1663" s="11"/>
      <c r="S1663" s="11"/>
      <c r="T1663" s="11"/>
      <c r="U1663" s="11"/>
      <c r="V1663" s="11"/>
      <c r="W1663" s="11"/>
    </row>
    <row r="1664" ht="12.75" customHeight="1">
      <c r="A1664" s="9" t="s">
        <v>430</v>
      </c>
      <c r="B1664" s="1"/>
      <c r="C1664" s="10">
        <v>0.0</v>
      </c>
      <c r="D1664" s="10">
        <v>1.0</v>
      </c>
      <c r="E1664" s="10">
        <v>0.0</v>
      </c>
      <c r="F1664" s="10">
        <v>0.0</v>
      </c>
      <c r="G1664" s="10">
        <v>1.0</v>
      </c>
      <c r="H1664" s="10">
        <v>0.0</v>
      </c>
      <c r="I1664" s="10">
        <v>0.0</v>
      </c>
      <c r="J1664" s="10">
        <v>0.0</v>
      </c>
      <c r="K1664" s="10">
        <v>1.0</v>
      </c>
      <c r="L1664" s="11"/>
      <c r="M1664" s="11"/>
      <c r="N1664" s="11"/>
      <c r="O1664" s="11"/>
      <c r="P1664" s="11"/>
      <c r="Q1664" s="11"/>
      <c r="R1664" s="11"/>
      <c r="S1664" s="11"/>
      <c r="T1664" s="11"/>
      <c r="U1664" s="11"/>
      <c r="V1664" s="11"/>
      <c r="W1664" s="11"/>
    </row>
    <row r="1665" ht="12.75" customHeight="1">
      <c r="A1665" s="9" t="s">
        <v>431</v>
      </c>
      <c r="B1665" s="1"/>
      <c r="C1665" s="10">
        <v>0.0</v>
      </c>
      <c r="D1665" s="10">
        <v>1.0</v>
      </c>
      <c r="E1665" s="10">
        <v>0.0</v>
      </c>
      <c r="F1665" s="10">
        <v>1.0</v>
      </c>
      <c r="G1665" s="10">
        <v>0.0</v>
      </c>
      <c r="H1665" s="10">
        <v>1.0</v>
      </c>
      <c r="I1665" s="10">
        <v>0.0</v>
      </c>
      <c r="J1665" s="10">
        <v>0.0</v>
      </c>
      <c r="K1665" s="10">
        <v>0.0</v>
      </c>
      <c r="L1665" s="10">
        <v>0.0</v>
      </c>
      <c r="M1665" s="11"/>
      <c r="N1665" s="11"/>
      <c r="O1665" s="11"/>
      <c r="P1665" s="11"/>
      <c r="Q1665" s="11"/>
      <c r="R1665" s="11"/>
      <c r="S1665" s="11"/>
      <c r="T1665" s="11"/>
      <c r="U1665" s="11"/>
      <c r="V1665" s="11"/>
      <c r="W1665" s="11"/>
    </row>
    <row r="1666" ht="12.75" customHeight="1">
      <c r="A1666" s="9" t="s">
        <v>432</v>
      </c>
      <c r="B1666" s="1"/>
      <c r="C1666" s="10">
        <v>0.0</v>
      </c>
      <c r="D1666" s="10">
        <v>0.0</v>
      </c>
      <c r="E1666" s="10">
        <v>0.0</v>
      </c>
      <c r="F1666" s="10">
        <v>1.0</v>
      </c>
      <c r="G1666" s="10">
        <v>0.0</v>
      </c>
      <c r="H1666" s="10">
        <v>0.0</v>
      </c>
      <c r="I1666" s="10">
        <v>0.0</v>
      </c>
      <c r="J1666" s="10">
        <v>0.0</v>
      </c>
      <c r="K1666" s="11"/>
      <c r="L1666" s="11"/>
      <c r="M1666" s="11"/>
      <c r="N1666" s="11"/>
      <c r="O1666" s="11"/>
      <c r="P1666" s="11"/>
      <c r="Q1666" s="11"/>
      <c r="R1666" s="11"/>
      <c r="S1666" s="11"/>
      <c r="T1666" s="11"/>
      <c r="U1666" s="11"/>
      <c r="V1666" s="11"/>
      <c r="W1666" s="11"/>
    </row>
    <row r="1667" ht="12.75" customHeight="1">
      <c r="A1667" s="9" t="s">
        <v>433</v>
      </c>
      <c r="B1667" s="1"/>
      <c r="C1667" s="10">
        <v>0.0</v>
      </c>
      <c r="D1667" s="10">
        <v>0.0</v>
      </c>
      <c r="E1667" s="10">
        <v>0.0</v>
      </c>
      <c r="F1667" s="10">
        <v>1.0</v>
      </c>
      <c r="G1667" s="10">
        <v>0.0</v>
      </c>
      <c r="H1667" s="10">
        <v>0.0</v>
      </c>
      <c r="I1667" s="10">
        <v>0.0</v>
      </c>
      <c r="J1667" s="10">
        <v>0.0</v>
      </c>
      <c r="K1667" s="11"/>
      <c r="L1667" s="11"/>
      <c r="M1667" s="11"/>
      <c r="N1667" s="11"/>
      <c r="O1667" s="11"/>
      <c r="P1667" s="11"/>
      <c r="Q1667" s="11"/>
      <c r="R1667" s="11"/>
      <c r="S1667" s="11"/>
      <c r="T1667" s="11"/>
      <c r="U1667" s="11"/>
      <c r="V1667" s="11"/>
      <c r="W1667" s="11"/>
    </row>
    <row r="1668" ht="12.75" customHeight="1">
      <c r="A1668" s="9" t="s">
        <v>434</v>
      </c>
      <c r="B1668" s="1"/>
      <c r="C1668" s="10">
        <v>0.0</v>
      </c>
      <c r="D1668" s="10">
        <v>0.0</v>
      </c>
      <c r="E1668" s="10">
        <v>1.0</v>
      </c>
      <c r="F1668" s="10">
        <v>0.0</v>
      </c>
      <c r="G1668" s="10">
        <v>0.0</v>
      </c>
      <c r="H1668" s="10">
        <v>0.0</v>
      </c>
      <c r="I1668" s="10">
        <v>1.0</v>
      </c>
      <c r="J1668" s="11"/>
      <c r="K1668" s="11"/>
      <c r="L1668" s="11"/>
      <c r="M1668" s="11"/>
      <c r="N1668" s="11"/>
      <c r="O1668" s="11"/>
      <c r="P1668" s="11"/>
      <c r="Q1668" s="11"/>
      <c r="R1668" s="11"/>
      <c r="S1668" s="11"/>
      <c r="T1668" s="11"/>
      <c r="U1668" s="11"/>
      <c r="V1668" s="11"/>
      <c r="W1668" s="11"/>
    </row>
    <row r="1669" ht="12.75" customHeight="1">
      <c r="A1669" s="9" t="s">
        <v>435</v>
      </c>
      <c r="B1669" s="1"/>
      <c r="C1669" s="10">
        <v>0.0</v>
      </c>
      <c r="D1669" s="10">
        <v>0.0</v>
      </c>
      <c r="E1669" s="10">
        <v>1.0</v>
      </c>
      <c r="F1669" s="10">
        <v>0.0</v>
      </c>
      <c r="G1669" s="10">
        <v>0.0</v>
      </c>
      <c r="H1669" s="10">
        <v>0.0</v>
      </c>
      <c r="I1669" s="11"/>
      <c r="J1669" s="11"/>
      <c r="K1669" s="11"/>
      <c r="L1669" s="11"/>
      <c r="M1669" s="11"/>
      <c r="N1669" s="11"/>
      <c r="O1669" s="11"/>
      <c r="P1669" s="11"/>
      <c r="Q1669" s="11"/>
      <c r="R1669" s="11"/>
      <c r="S1669" s="11"/>
      <c r="T1669" s="11"/>
      <c r="U1669" s="11"/>
      <c r="V1669" s="11"/>
      <c r="W1669" s="11"/>
    </row>
    <row r="1670" ht="12.75" customHeight="1">
      <c r="A1670" s="9" t="s">
        <v>436</v>
      </c>
      <c r="B1670" s="1"/>
      <c r="C1670" s="10">
        <v>0.0</v>
      </c>
      <c r="D1670" s="10">
        <v>1.0</v>
      </c>
      <c r="E1670" s="10">
        <v>0.0</v>
      </c>
      <c r="F1670" s="10">
        <v>0.0</v>
      </c>
      <c r="G1670" s="10">
        <v>0.0</v>
      </c>
      <c r="H1670" s="11"/>
      <c r="I1670" s="11"/>
      <c r="J1670" s="11"/>
      <c r="K1670" s="11"/>
      <c r="L1670" s="11"/>
      <c r="M1670" s="11"/>
      <c r="N1670" s="11"/>
      <c r="O1670" s="11"/>
      <c r="P1670" s="11"/>
      <c r="Q1670" s="11"/>
      <c r="R1670" s="11"/>
      <c r="S1670" s="11"/>
      <c r="T1670" s="11"/>
      <c r="U1670" s="11"/>
      <c r="V1670" s="11"/>
      <c r="W1670" s="11"/>
    </row>
    <row r="1671" ht="12.75" customHeight="1">
      <c r="A1671" s="9" t="s">
        <v>437</v>
      </c>
      <c r="B1671" s="1"/>
      <c r="C1671" s="10">
        <v>0.0</v>
      </c>
      <c r="D1671" s="10">
        <v>1.0</v>
      </c>
      <c r="E1671" s="10">
        <v>0.0</v>
      </c>
      <c r="F1671" s="10">
        <v>0.0</v>
      </c>
      <c r="G1671" s="10">
        <v>0.0</v>
      </c>
      <c r="H1671" s="10">
        <v>0.0</v>
      </c>
      <c r="I1671" s="10">
        <v>0.0</v>
      </c>
      <c r="J1671" s="10">
        <v>0.0</v>
      </c>
      <c r="K1671" s="10">
        <v>0.0</v>
      </c>
      <c r="L1671" s="10">
        <v>0.0</v>
      </c>
      <c r="M1671" s="10">
        <v>0.0</v>
      </c>
      <c r="N1671" s="10">
        <v>1.0</v>
      </c>
      <c r="O1671" s="11"/>
      <c r="P1671" s="11"/>
      <c r="Q1671" s="11"/>
      <c r="R1671" s="11"/>
      <c r="S1671" s="11"/>
      <c r="T1671" s="11"/>
      <c r="U1671" s="11"/>
      <c r="V1671" s="11"/>
      <c r="W1671" s="11"/>
    </row>
    <row r="1672" ht="12.75" customHeight="1">
      <c r="A1672" s="9" t="s">
        <v>438</v>
      </c>
      <c r="B1672" s="1"/>
      <c r="C1672" s="10">
        <v>0.0</v>
      </c>
      <c r="D1672" s="10">
        <v>1.0</v>
      </c>
      <c r="E1672" s="10">
        <v>0.0</v>
      </c>
      <c r="F1672" s="10">
        <v>0.0</v>
      </c>
      <c r="G1672" s="10">
        <v>0.0</v>
      </c>
      <c r="H1672" s="10">
        <v>1.0</v>
      </c>
      <c r="I1672" s="10">
        <v>0.0</v>
      </c>
      <c r="J1672" s="11"/>
      <c r="K1672" s="11"/>
      <c r="L1672" s="11"/>
      <c r="M1672" s="11"/>
      <c r="N1672" s="11"/>
      <c r="O1672" s="11"/>
      <c r="P1672" s="11"/>
      <c r="Q1672" s="11"/>
      <c r="R1672" s="11"/>
      <c r="S1672" s="11"/>
      <c r="T1672" s="11"/>
      <c r="U1672" s="11"/>
      <c r="V1672" s="11"/>
      <c r="W1672" s="11"/>
    </row>
    <row r="1673" ht="12.75" customHeight="1">
      <c r="A1673" s="9" t="s">
        <v>439</v>
      </c>
      <c r="B1673" s="1"/>
      <c r="C1673" s="10">
        <v>0.0</v>
      </c>
      <c r="D1673" s="10">
        <v>0.0</v>
      </c>
      <c r="E1673" s="10">
        <v>1.0</v>
      </c>
      <c r="F1673" s="10">
        <v>0.0</v>
      </c>
      <c r="G1673" s="10">
        <v>0.0</v>
      </c>
      <c r="H1673" s="10">
        <v>0.0</v>
      </c>
      <c r="I1673" s="11"/>
      <c r="J1673" s="11"/>
      <c r="K1673" s="11"/>
      <c r="L1673" s="11"/>
      <c r="M1673" s="11"/>
      <c r="N1673" s="11"/>
      <c r="O1673" s="11"/>
      <c r="P1673" s="11"/>
      <c r="Q1673" s="11"/>
      <c r="R1673" s="11"/>
      <c r="S1673" s="11"/>
      <c r="T1673" s="11"/>
      <c r="U1673" s="11"/>
      <c r="V1673" s="11"/>
      <c r="W1673" s="11"/>
    </row>
    <row r="1674" ht="12.75" customHeight="1">
      <c r="A1674" s="9" t="s">
        <v>440</v>
      </c>
      <c r="B1674" s="1"/>
      <c r="C1674" s="10">
        <v>0.0</v>
      </c>
      <c r="D1674" s="10">
        <v>0.0</v>
      </c>
      <c r="E1674" s="10">
        <v>0.0</v>
      </c>
      <c r="F1674" s="10">
        <v>1.0</v>
      </c>
      <c r="G1674" s="10">
        <v>0.0</v>
      </c>
      <c r="H1674" s="10">
        <v>0.0</v>
      </c>
      <c r="I1674" s="10">
        <v>0.0</v>
      </c>
      <c r="J1674" s="10">
        <v>0.0</v>
      </c>
      <c r="K1674" s="11"/>
      <c r="L1674" s="11"/>
      <c r="M1674" s="11"/>
      <c r="N1674" s="11"/>
      <c r="O1674" s="11"/>
      <c r="P1674" s="11"/>
      <c r="Q1674" s="11"/>
      <c r="R1674" s="11"/>
      <c r="S1674" s="11"/>
      <c r="T1674" s="11"/>
      <c r="U1674" s="11"/>
      <c r="V1674" s="11"/>
      <c r="W1674" s="11"/>
    </row>
    <row r="1675" ht="12.75" customHeight="1">
      <c r="A1675" s="9" t="s">
        <v>441</v>
      </c>
      <c r="B1675" s="1"/>
      <c r="C1675" s="10">
        <v>0.0</v>
      </c>
      <c r="D1675" s="10">
        <v>0.0</v>
      </c>
      <c r="E1675" s="10">
        <v>0.0</v>
      </c>
      <c r="F1675" s="10">
        <v>1.0</v>
      </c>
      <c r="G1675" s="10">
        <v>0.0</v>
      </c>
      <c r="H1675" s="10">
        <v>0.0</v>
      </c>
      <c r="I1675" s="10">
        <v>1.0</v>
      </c>
      <c r="J1675" s="11"/>
      <c r="K1675" s="11"/>
      <c r="L1675" s="11"/>
      <c r="M1675" s="11"/>
      <c r="N1675" s="11"/>
      <c r="O1675" s="11"/>
      <c r="P1675" s="11"/>
      <c r="Q1675" s="11"/>
      <c r="R1675" s="11"/>
      <c r="S1675" s="11"/>
      <c r="T1675" s="11"/>
      <c r="U1675" s="11"/>
      <c r="V1675" s="11"/>
      <c r="W1675" s="11"/>
    </row>
    <row r="1676" ht="12.75" customHeight="1">
      <c r="A1676" s="9" t="s">
        <v>442</v>
      </c>
      <c r="B1676" s="1"/>
      <c r="C1676" s="10">
        <v>0.0</v>
      </c>
      <c r="D1676" s="10">
        <v>0.0</v>
      </c>
      <c r="E1676" s="10">
        <v>0.0</v>
      </c>
      <c r="F1676" s="10">
        <v>0.0</v>
      </c>
      <c r="G1676" s="10">
        <v>1.0</v>
      </c>
      <c r="H1676" s="10">
        <v>0.0</v>
      </c>
      <c r="I1676" s="10">
        <v>0.0</v>
      </c>
      <c r="J1676" s="10">
        <v>1.0</v>
      </c>
      <c r="K1676" s="11"/>
      <c r="L1676" s="11"/>
      <c r="M1676" s="11"/>
      <c r="N1676" s="11"/>
      <c r="O1676" s="11"/>
      <c r="P1676" s="11"/>
      <c r="Q1676" s="11"/>
      <c r="R1676" s="11"/>
      <c r="S1676" s="11"/>
      <c r="T1676" s="11"/>
      <c r="U1676" s="11"/>
      <c r="V1676" s="11"/>
      <c r="W1676" s="11"/>
    </row>
    <row r="1677" ht="12.75" customHeight="1">
      <c r="A1677" s="9" t="s">
        <v>443</v>
      </c>
      <c r="B1677" s="1"/>
      <c r="C1677" s="10">
        <v>0.0</v>
      </c>
      <c r="D1677" s="10">
        <v>1.0</v>
      </c>
      <c r="E1677" s="10">
        <v>1.0</v>
      </c>
      <c r="F1677" s="10">
        <v>0.0</v>
      </c>
      <c r="G1677" s="10">
        <v>0.0</v>
      </c>
      <c r="H1677" s="10">
        <v>0.0</v>
      </c>
      <c r="I1677" s="10">
        <v>0.0</v>
      </c>
      <c r="J1677" s="11"/>
      <c r="K1677" s="11"/>
      <c r="L1677" s="11"/>
      <c r="M1677" s="11"/>
      <c r="N1677" s="11"/>
      <c r="O1677" s="11"/>
      <c r="P1677" s="11"/>
      <c r="Q1677" s="11"/>
      <c r="R1677" s="11"/>
      <c r="S1677" s="11"/>
      <c r="T1677" s="11"/>
      <c r="U1677" s="11"/>
      <c r="V1677" s="11"/>
      <c r="W1677" s="11"/>
    </row>
    <row r="1678" ht="12.75" customHeight="1">
      <c r="A1678" s="9" t="s">
        <v>444</v>
      </c>
      <c r="B1678" s="1"/>
      <c r="C1678" s="10">
        <v>0.0</v>
      </c>
      <c r="D1678" s="10">
        <v>0.0</v>
      </c>
      <c r="E1678" s="10">
        <v>0.0</v>
      </c>
      <c r="F1678" s="10">
        <v>1.0</v>
      </c>
      <c r="G1678" s="10">
        <v>0.0</v>
      </c>
      <c r="H1678" s="10">
        <v>1.0</v>
      </c>
      <c r="I1678" s="10">
        <v>0.0</v>
      </c>
      <c r="J1678" s="10">
        <v>0.0</v>
      </c>
      <c r="K1678" s="10">
        <v>0.0</v>
      </c>
      <c r="L1678" s="10">
        <v>0.0</v>
      </c>
      <c r="M1678" s="10">
        <v>1.0</v>
      </c>
      <c r="N1678" s="11"/>
      <c r="O1678" s="11"/>
      <c r="P1678" s="11"/>
      <c r="Q1678" s="11"/>
      <c r="R1678" s="11"/>
      <c r="S1678" s="11"/>
      <c r="T1678" s="11"/>
      <c r="U1678" s="11"/>
      <c r="V1678" s="11"/>
      <c r="W1678" s="11"/>
    </row>
    <row r="1679" ht="12.75" customHeight="1">
      <c r="A1679" s="9" t="s">
        <v>445</v>
      </c>
      <c r="B1679" s="1"/>
      <c r="C1679" s="10">
        <v>0.0</v>
      </c>
      <c r="D1679" s="10">
        <v>0.0</v>
      </c>
      <c r="E1679" s="10">
        <v>0.0</v>
      </c>
      <c r="F1679" s="10">
        <v>1.0</v>
      </c>
      <c r="G1679" s="10">
        <v>0.0</v>
      </c>
      <c r="H1679" s="11"/>
      <c r="I1679" s="11"/>
      <c r="J1679" s="11"/>
      <c r="K1679" s="11"/>
      <c r="L1679" s="11"/>
      <c r="M1679" s="11"/>
      <c r="N1679" s="11"/>
      <c r="O1679" s="11"/>
      <c r="P1679" s="11"/>
      <c r="Q1679" s="11"/>
      <c r="R1679" s="11"/>
      <c r="S1679" s="11"/>
      <c r="T1679" s="11"/>
      <c r="U1679" s="11"/>
      <c r="V1679" s="11"/>
      <c r="W1679" s="11"/>
    </row>
    <row r="1680" ht="12.75" customHeight="1">
      <c r="A1680" s="9" t="s">
        <v>446</v>
      </c>
      <c r="B1680" s="1"/>
      <c r="C1680" s="10">
        <v>0.0</v>
      </c>
      <c r="D1680" s="10">
        <v>0.0</v>
      </c>
      <c r="E1680" s="10">
        <v>0.0</v>
      </c>
      <c r="F1680" s="10">
        <v>1.0</v>
      </c>
      <c r="G1680" s="10">
        <v>0.0</v>
      </c>
      <c r="H1680" s="11"/>
      <c r="I1680" s="11"/>
      <c r="J1680" s="11"/>
      <c r="K1680" s="11"/>
      <c r="L1680" s="11"/>
      <c r="M1680" s="11"/>
      <c r="N1680" s="11"/>
      <c r="O1680" s="11"/>
      <c r="P1680" s="11"/>
      <c r="Q1680" s="11"/>
      <c r="R1680" s="11"/>
      <c r="S1680" s="11"/>
      <c r="T1680" s="11"/>
      <c r="U1680" s="11"/>
      <c r="V1680" s="11"/>
      <c r="W1680" s="11"/>
    </row>
    <row r="1681" ht="12.75" customHeight="1">
      <c r="A1681" s="9" t="s">
        <v>447</v>
      </c>
      <c r="B1681" s="1"/>
      <c r="C1681" s="10">
        <v>0.0</v>
      </c>
      <c r="D1681" s="10">
        <v>0.0</v>
      </c>
      <c r="E1681" s="10">
        <v>0.0</v>
      </c>
      <c r="F1681" s="10">
        <v>0.0</v>
      </c>
      <c r="G1681" s="10">
        <v>1.0</v>
      </c>
      <c r="H1681" s="10">
        <v>0.0</v>
      </c>
      <c r="I1681" s="10">
        <v>0.0</v>
      </c>
      <c r="J1681" s="10">
        <v>0.0</v>
      </c>
      <c r="K1681" s="10">
        <v>0.0</v>
      </c>
      <c r="L1681" s="10">
        <v>1.0</v>
      </c>
      <c r="M1681" s="10">
        <v>0.0</v>
      </c>
      <c r="N1681" s="10">
        <v>0.0</v>
      </c>
      <c r="O1681" s="10">
        <v>0.0</v>
      </c>
      <c r="P1681" s="11"/>
      <c r="Q1681" s="11"/>
      <c r="R1681" s="11"/>
      <c r="S1681" s="11"/>
      <c r="T1681" s="11"/>
      <c r="U1681" s="11"/>
      <c r="V1681" s="11"/>
      <c r="W1681" s="11"/>
    </row>
    <row r="1682" ht="12.75" customHeight="1">
      <c r="A1682" s="9" t="s">
        <v>448</v>
      </c>
      <c r="B1682" s="1"/>
      <c r="C1682" s="10">
        <v>0.0</v>
      </c>
      <c r="D1682" s="10">
        <v>0.0</v>
      </c>
      <c r="E1682" s="10">
        <v>0.0</v>
      </c>
      <c r="F1682" s="10">
        <v>0.0</v>
      </c>
      <c r="G1682" s="10">
        <v>0.0</v>
      </c>
      <c r="H1682" s="10">
        <v>0.0</v>
      </c>
      <c r="I1682" s="10">
        <v>0.0</v>
      </c>
      <c r="J1682" s="10">
        <v>1.0</v>
      </c>
      <c r="K1682" s="11"/>
      <c r="L1682" s="11"/>
      <c r="M1682" s="11"/>
      <c r="N1682" s="11"/>
      <c r="O1682" s="11"/>
      <c r="P1682" s="11"/>
      <c r="Q1682" s="11"/>
      <c r="R1682" s="11"/>
      <c r="S1682" s="11"/>
      <c r="T1682" s="11"/>
      <c r="U1682" s="11"/>
      <c r="V1682" s="11"/>
      <c r="W1682" s="11"/>
    </row>
    <row r="1683" ht="12.75" customHeight="1">
      <c r="A1683" s="9" t="s">
        <v>449</v>
      </c>
      <c r="B1683" s="1"/>
      <c r="C1683" s="10">
        <v>0.0</v>
      </c>
      <c r="D1683" s="10">
        <v>0.0</v>
      </c>
      <c r="E1683" s="10">
        <v>0.0</v>
      </c>
      <c r="F1683" s="10">
        <v>0.0</v>
      </c>
      <c r="G1683" s="10">
        <v>0.0</v>
      </c>
      <c r="H1683" s="10">
        <v>0.0</v>
      </c>
      <c r="I1683" s="10">
        <v>1.0</v>
      </c>
      <c r="J1683" s="11"/>
      <c r="K1683" s="11"/>
      <c r="L1683" s="11"/>
      <c r="M1683" s="11"/>
      <c r="N1683" s="11"/>
      <c r="O1683" s="11"/>
      <c r="P1683" s="11"/>
      <c r="Q1683" s="11"/>
      <c r="R1683" s="11"/>
      <c r="S1683" s="11"/>
      <c r="T1683" s="11"/>
      <c r="U1683" s="11"/>
      <c r="V1683" s="11"/>
      <c r="W1683" s="11"/>
    </row>
    <row r="1684" ht="12.75" customHeight="1">
      <c r="A1684" s="9" t="s">
        <v>450</v>
      </c>
      <c r="B1684" s="1"/>
      <c r="C1684" s="10">
        <v>0.0</v>
      </c>
      <c r="D1684" s="10">
        <v>0.0</v>
      </c>
      <c r="E1684" s="10">
        <v>0.0</v>
      </c>
      <c r="F1684" s="10">
        <v>1.0</v>
      </c>
      <c r="G1684" s="10">
        <v>0.0</v>
      </c>
      <c r="H1684" s="10">
        <v>0.0</v>
      </c>
      <c r="I1684" s="10">
        <v>1.0</v>
      </c>
      <c r="J1684" s="10">
        <v>0.0</v>
      </c>
      <c r="K1684" s="10">
        <v>0.0</v>
      </c>
      <c r="L1684" s="10">
        <v>0.0</v>
      </c>
      <c r="M1684" s="10">
        <v>1.0</v>
      </c>
      <c r="N1684" s="10">
        <v>0.0</v>
      </c>
      <c r="O1684" s="10">
        <v>0.0</v>
      </c>
      <c r="P1684" s="11"/>
      <c r="Q1684" s="11"/>
      <c r="R1684" s="11"/>
      <c r="S1684" s="11"/>
      <c r="T1684" s="11"/>
      <c r="U1684" s="11"/>
      <c r="V1684" s="11"/>
      <c r="W1684" s="11"/>
    </row>
    <row r="1685" ht="12.75" customHeight="1">
      <c r="A1685" s="9" t="s">
        <v>451</v>
      </c>
      <c r="B1685" s="1"/>
      <c r="C1685" s="10">
        <v>0.0</v>
      </c>
      <c r="D1685" s="10">
        <v>0.0</v>
      </c>
      <c r="E1685" s="10">
        <v>1.0</v>
      </c>
      <c r="F1685" s="10">
        <v>1.0</v>
      </c>
      <c r="G1685" s="10">
        <v>0.0</v>
      </c>
      <c r="H1685" s="10">
        <v>0.0</v>
      </c>
      <c r="I1685" s="10">
        <v>1.0</v>
      </c>
      <c r="J1685" s="10">
        <v>0.0</v>
      </c>
      <c r="K1685" s="10">
        <v>0.0</v>
      </c>
      <c r="L1685" s="10">
        <v>1.0</v>
      </c>
      <c r="M1685" s="10">
        <v>1.0</v>
      </c>
      <c r="N1685" s="11"/>
      <c r="O1685" s="11"/>
      <c r="P1685" s="11"/>
      <c r="Q1685" s="11"/>
      <c r="R1685" s="11"/>
      <c r="S1685" s="11"/>
      <c r="T1685" s="11"/>
      <c r="U1685" s="11"/>
      <c r="V1685" s="11"/>
      <c r="W1685" s="11"/>
    </row>
    <row r="1686" ht="12.75" customHeight="1">
      <c r="A1686" s="9" t="s">
        <v>452</v>
      </c>
      <c r="B1686" s="1"/>
      <c r="C1686" s="10">
        <v>0.0</v>
      </c>
      <c r="D1686" s="10">
        <v>0.0</v>
      </c>
      <c r="E1686" s="10">
        <v>0.0</v>
      </c>
      <c r="F1686" s="10">
        <v>0.0</v>
      </c>
      <c r="G1686" s="10">
        <v>1.0</v>
      </c>
      <c r="H1686" s="10">
        <v>0.0</v>
      </c>
      <c r="I1686" s="10">
        <v>0.0</v>
      </c>
      <c r="J1686" s="10">
        <v>1.0</v>
      </c>
      <c r="K1686" s="10">
        <v>0.0</v>
      </c>
      <c r="L1686" s="10">
        <v>0.0</v>
      </c>
      <c r="M1686" s="10">
        <v>0.0</v>
      </c>
      <c r="N1686" s="10">
        <v>0.0</v>
      </c>
      <c r="O1686" s="10">
        <v>1.0</v>
      </c>
      <c r="P1686" s="10">
        <v>0.0</v>
      </c>
      <c r="Q1686" s="10">
        <v>0.0</v>
      </c>
      <c r="R1686" s="11"/>
      <c r="S1686" s="11"/>
      <c r="T1686" s="11"/>
      <c r="U1686" s="11"/>
      <c r="V1686" s="11"/>
      <c r="W1686" s="11"/>
    </row>
    <row r="1687" ht="12.75" customHeight="1">
      <c r="A1687" s="9" t="s">
        <v>453</v>
      </c>
      <c r="B1687" s="1"/>
      <c r="C1687" s="10">
        <v>0.0</v>
      </c>
      <c r="D1687" s="10">
        <v>0.0</v>
      </c>
      <c r="E1687" s="10">
        <v>0.0</v>
      </c>
      <c r="F1687" s="10">
        <v>1.0</v>
      </c>
      <c r="G1687" s="10">
        <v>0.0</v>
      </c>
      <c r="H1687" s="10">
        <v>0.0</v>
      </c>
      <c r="I1687" s="10">
        <v>0.0</v>
      </c>
      <c r="J1687" s="10">
        <v>0.0</v>
      </c>
      <c r="K1687" s="10">
        <v>1.0</v>
      </c>
      <c r="L1687" s="10">
        <v>0.0</v>
      </c>
      <c r="M1687" s="10">
        <v>0.0</v>
      </c>
      <c r="N1687" s="10">
        <v>0.0</v>
      </c>
      <c r="O1687" s="10">
        <v>0.0</v>
      </c>
      <c r="P1687" s="10">
        <v>1.0</v>
      </c>
      <c r="Q1687" s="10">
        <v>0.0</v>
      </c>
      <c r="R1687" s="10">
        <v>0.0</v>
      </c>
      <c r="S1687" s="11"/>
      <c r="T1687" s="11"/>
      <c r="U1687" s="11"/>
      <c r="V1687" s="11"/>
      <c r="W1687" s="11"/>
    </row>
    <row r="1688" ht="12.75" customHeight="1">
      <c r="A1688" s="9" t="s">
        <v>454</v>
      </c>
      <c r="B1688" s="1"/>
      <c r="C1688" s="10">
        <v>1.0</v>
      </c>
      <c r="D1688" s="10">
        <v>0.0</v>
      </c>
      <c r="E1688" s="10">
        <v>0.0</v>
      </c>
      <c r="F1688" s="10">
        <v>0.0</v>
      </c>
      <c r="G1688" s="10">
        <v>0.0</v>
      </c>
      <c r="H1688" s="10">
        <v>0.0</v>
      </c>
      <c r="I1688" s="10">
        <v>0.0</v>
      </c>
      <c r="J1688" s="10">
        <v>1.0</v>
      </c>
      <c r="K1688" s="11"/>
      <c r="L1688" s="11"/>
      <c r="M1688" s="11"/>
      <c r="N1688" s="11"/>
      <c r="O1688" s="11"/>
      <c r="P1688" s="11"/>
      <c r="Q1688" s="11"/>
      <c r="R1688" s="11"/>
      <c r="S1688" s="11"/>
      <c r="T1688" s="11"/>
      <c r="U1688" s="11"/>
      <c r="V1688" s="11"/>
      <c r="W1688" s="11"/>
    </row>
    <row r="1689" ht="12.75" customHeight="1">
      <c r="A1689" s="9" t="s">
        <v>455</v>
      </c>
      <c r="B1689" s="1"/>
      <c r="C1689" s="10">
        <v>0.0</v>
      </c>
      <c r="D1689" s="10">
        <v>0.0</v>
      </c>
      <c r="E1689" s="10">
        <v>0.0</v>
      </c>
      <c r="F1689" s="10">
        <v>0.0</v>
      </c>
      <c r="G1689" s="10">
        <v>1.0</v>
      </c>
      <c r="H1689" s="10">
        <v>0.0</v>
      </c>
      <c r="I1689" s="10">
        <v>1.0</v>
      </c>
      <c r="J1689" s="10">
        <v>0.0</v>
      </c>
      <c r="K1689" s="10">
        <v>1.0</v>
      </c>
      <c r="L1689" s="10">
        <v>0.0</v>
      </c>
      <c r="M1689" s="10">
        <v>0.0</v>
      </c>
      <c r="N1689" s="10">
        <v>0.0</v>
      </c>
      <c r="O1689" s="11"/>
      <c r="P1689" s="11"/>
      <c r="Q1689" s="11"/>
      <c r="R1689" s="11"/>
      <c r="S1689" s="11"/>
      <c r="T1689" s="11"/>
      <c r="U1689" s="11"/>
      <c r="V1689" s="11"/>
      <c r="W1689" s="11"/>
    </row>
    <row r="1690" ht="12.75" customHeight="1">
      <c r="A1690" s="9" t="s">
        <v>456</v>
      </c>
      <c r="B1690" s="1"/>
      <c r="C1690" s="10">
        <v>0.0</v>
      </c>
      <c r="D1690" s="10">
        <v>0.0</v>
      </c>
      <c r="E1690" s="10">
        <v>1.0</v>
      </c>
      <c r="F1690" s="10">
        <v>0.0</v>
      </c>
      <c r="G1690" s="10">
        <v>1.0</v>
      </c>
      <c r="H1690" s="11"/>
      <c r="I1690" s="11"/>
      <c r="J1690" s="11"/>
      <c r="K1690" s="11"/>
      <c r="L1690" s="11"/>
      <c r="M1690" s="11"/>
      <c r="N1690" s="11"/>
      <c r="O1690" s="11"/>
      <c r="P1690" s="11"/>
      <c r="Q1690" s="11"/>
      <c r="R1690" s="11"/>
      <c r="S1690" s="11"/>
      <c r="T1690" s="11"/>
      <c r="U1690" s="11"/>
      <c r="V1690" s="11"/>
      <c r="W1690" s="11"/>
    </row>
    <row r="1691" ht="12.75" customHeight="1">
      <c r="A1691" s="9" t="s">
        <v>457</v>
      </c>
      <c r="B1691" s="1"/>
      <c r="C1691" s="10">
        <v>0.0</v>
      </c>
      <c r="D1691" s="10">
        <v>0.0</v>
      </c>
      <c r="E1691" s="10">
        <v>1.0</v>
      </c>
      <c r="F1691" s="10">
        <v>0.0</v>
      </c>
      <c r="G1691" s="10">
        <v>0.0</v>
      </c>
      <c r="H1691" s="11"/>
      <c r="I1691" s="11"/>
      <c r="J1691" s="11"/>
      <c r="K1691" s="11"/>
      <c r="L1691" s="11"/>
      <c r="M1691" s="11"/>
      <c r="N1691" s="11"/>
      <c r="O1691" s="11"/>
      <c r="P1691" s="11"/>
      <c r="Q1691" s="11"/>
      <c r="R1691" s="11"/>
      <c r="S1691" s="11"/>
      <c r="T1691" s="11"/>
      <c r="U1691" s="11"/>
      <c r="V1691" s="11"/>
      <c r="W1691" s="11"/>
    </row>
    <row r="1692" ht="12.75" customHeight="1">
      <c r="A1692" s="9" t="s">
        <v>458</v>
      </c>
      <c r="B1692" s="1"/>
      <c r="C1692" s="10">
        <v>0.0</v>
      </c>
      <c r="D1692" s="10">
        <v>0.0</v>
      </c>
      <c r="E1692" s="10">
        <v>1.0</v>
      </c>
      <c r="F1692" s="10">
        <v>0.0</v>
      </c>
      <c r="G1692" s="10">
        <v>1.0</v>
      </c>
      <c r="H1692" s="11"/>
      <c r="I1692" s="11"/>
      <c r="J1692" s="11"/>
      <c r="K1692" s="11"/>
      <c r="L1692" s="11"/>
      <c r="M1692" s="11"/>
      <c r="N1692" s="11"/>
      <c r="O1692" s="11"/>
      <c r="P1692" s="11"/>
      <c r="Q1692" s="11"/>
      <c r="R1692" s="11"/>
      <c r="S1692" s="11"/>
      <c r="T1692" s="11"/>
      <c r="U1692" s="11"/>
      <c r="V1692" s="11"/>
      <c r="W1692" s="11"/>
    </row>
    <row r="1693" ht="12.75" customHeight="1">
      <c r="A1693" s="9" t="s">
        <v>459</v>
      </c>
      <c r="B1693" s="1"/>
      <c r="C1693" s="10">
        <v>0.0</v>
      </c>
      <c r="D1693" s="10">
        <v>0.0</v>
      </c>
      <c r="E1693" s="10">
        <v>1.0</v>
      </c>
      <c r="F1693" s="10">
        <v>0.0</v>
      </c>
      <c r="G1693" s="10">
        <v>0.0</v>
      </c>
      <c r="H1693" s="11"/>
      <c r="I1693" s="11"/>
      <c r="J1693" s="11"/>
      <c r="K1693" s="11"/>
      <c r="L1693" s="11"/>
      <c r="M1693" s="11"/>
      <c r="N1693" s="11"/>
      <c r="O1693" s="11"/>
      <c r="P1693" s="11"/>
      <c r="Q1693" s="11"/>
      <c r="R1693" s="11"/>
      <c r="S1693" s="11"/>
      <c r="T1693" s="11"/>
      <c r="U1693" s="11"/>
      <c r="V1693" s="11"/>
      <c r="W1693" s="11"/>
    </row>
    <row r="1694" ht="12.75" customHeight="1">
      <c r="A1694" s="9" t="s">
        <v>460</v>
      </c>
      <c r="B1694" s="1"/>
      <c r="C1694" s="10">
        <v>0.0</v>
      </c>
      <c r="D1694" s="10">
        <v>0.0</v>
      </c>
      <c r="E1694" s="10">
        <v>0.0</v>
      </c>
      <c r="F1694" s="10">
        <v>1.0</v>
      </c>
      <c r="G1694" s="11"/>
      <c r="H1694" s="11"/>
      <c r="I1694" s="11"/>
      <c r="J1694" s="11"/>
      <c r="K1694" s="11"/>
      <c r="L1694" s="11"/>
      <c r="M1694" s="11"/>
      <c r="N1694" s="11"/>
      <c r="O1694" s="11"/>
      <c r="P1694" s="11"/>
      <c r="Q1694" s="11"/>
      <c r="R1694" s="11"/>
      <c r="S1694" s="11"/>
      <c r="T1694" s="11"/>
      <c r="U1694" s="11"/>
      <c r="V1694" s="11"/>
      <c r="W1694" s="11"/>
    </row>
    <row r="1695" ht="12.75" customHeight="1">
      <c r="A1695" s="9" t="s">
        <v>461</v>
      </c>
      <c r="B1695" s="1"/>
      <c r="C1695" s="10">
        <v>0.0</v>
      </c>
      <c r="D1695" s="10">
        <v>0.0</v>
      </c>
      <c r="E1695" s="10">
        <v>1.0</v>
      </c>
      <c r="F1695" s="10">
        <v>0.0</v>
      </c>
      <c r="G1695" s="10">
        <v>0.0</v>
      </c>
      <c r="H1695" s="10">
        <v>0.0</v>
      </c>
      <c r="I1695" s="11"/>
      <c r="J1695" s="11"/>
      <c r="K1695" s="11"/>
      <c r="L1695" s="11"/>
      <c r="M1695" s="11"/>
      <c r="N1695" s="11"/>
      <c r="O1695" s="11"/>
      <c r="P1695" s="11"/>
      <c r="Q1695" s="11"/>
      <c r="R1695" s="11"/>
      <c r="S1695" s="11"/>
      <c r="T1695" s="11"/>
      <c r="U1695" s="11"/>
      <c r="V1695" s="11"/>
      <c r="W1695" s="11"/>
    </row>
    <row r="1696" ht="12.75" customHeight="1">
      <c r="A1696" s="9" t="s">
        <v>462</v>
      </c>
      <c r="B1696" s="1"/>
      <c r="C1696" s="10">
        <v>0.0</v>
      </c>
      <c r="D1696" s="10">
        <v>0.0</v>
      </c>
      <c r="E1696" s="10">
        <v>1.0</v>
      </c>
      <c r="F1696" s="11"/>
      <c r="G1696" s="11"/>
      <c r="H1696" s="11"/>
      <c r="I1696" s="11"/>
      <c r="J1696" s="11"/>
      <c r="K1696" s="11"/>
      <c r="L1696" s="11"/>
      <c r="M1696" s="11"/>
      <c r="N1696" s="11"/>
      <c r="O1696" s="11"/>
      <c r="P1696" s="11"/>
      <c r="Q1696" s="11"/>
      <c r="R1696" s="11"/>
      <c r="S1696" s="11"/>
      <c r="T1696" s="11"/>
      <c r="U1696" s="11"/>
      <c r="V1696" s="11"/>
      <c r="W1696" s="11"/>
    </row>
    <row r="1697" ht="12.75" customHeight="1">
      <c r="A1697" s="9" t="s">
        <v>463</v>
      </c>
      <c r="B1697" s="1"/>
      <c r="C1697" s="10">
        <v>0.0</v>
      </c>
      <c r="D1697" s="10">
        <v>1.0</v>
      </c>
      <c r="E1697" s="10">
        <v>0.0</v>
      </c>
      <c r="F1697" s="11"/>
      <c r="G1697" s="11"/>
      <c r="H1697" s="11"/>
      <c r="I1697" s="11"/>
      <c r="J1697" s="11"/>
      <c r="K1697" s="11"/>
      <c r="L1697" s="11"/>
      <c r="M1697" s="11"/>
      <c r="N1697" s="11"/>
      <c r="O1697" s="11"/>
      <c r="P1697" s="11"/>
      <c r="Q1697" s="11"/>
      <c r="R1697" s="11"/>
      <c r="S1697" s="11"/>
      <c r="T1697" s="11"/>
      <c r="U1697" s="11"/>
      <c r="V1697" s="11"/>
      <c r="W1697" s="11"/>
    </row>
    <row r="1698" ht="12.75" customHeight="1">
      <c r="A1698" s="9" t="s">
        <v>464</v>
      </c>
      <c r="B1698" s="1"/>
      <c r="C1698" s="10">
        <v>0.0</v>
      </c>
      <c r="D1698" s="10">
        <v>1.0</v>
      </c>
      <c r="E1698" s="10">
        <v>0.0</v>
      </c>
      <c r="F1698" s="11"/>
      <c r="G1698" s="11"/>
      <c r="H1698" s="11"/>
      <c r="I1698" s="11"/>
      <c r="J1698" s="11"/>
      <c r="K1698" s="11"/>
      <c r="L1698" s="11"/>
      <c r="M1698" s="11"/>
      <c r="N1698" s="11"/>
      <c r="O1698" s="11"/>
      <c r="P1698" s="11"/>
      <c r="Q1698" s="11"/>
      <c r="R1698" s="11"/>
      <c r="S1698" s="11"/>
      <c r="T1698" s="11"/>
      <c r="U1698" s="11"/>
      <c r="V1698" s="11"/>
      <c r="W1698" s="11"/>
    </row>
    <row r="1699" ht="12.75" customHeight="1">
      <c r="A1699" s="9" t="s">
        <v>465</v>
      </c>
      <c r="B1699" s="1"/>
      <c r="C1699" s="10">
        <v>0.0</v>
      </c>
      <c r="D1699" s="10">
        <v>0.0</v>
      </c>
      <c r="E1699" s="10">
        <v>0.0</v>
      </c>
      <c r="F1699" s="10">
        <v>1.0</v>
      </c>
      <c r="G1699" s="10">
        <v>0.0</v>
      </c>
      <c r="H1699" s="10">
        <v>1.0</v>
      </c>
      <c r="I1699" s="11"/>
      <c r="J1699" s="11"/>
      <c r="K1699" s="11"/>
      <c r="L1699" s="11"/>
      <c r="M1699" s="11"/>
      <c r="N1699" s="11"/>
      <c r="O1699" s="11"/>
      <c r="P1699" s="11"/>
      <c r="Q1699" s="11"/>
      <c r="R1699" s="11"/>
      <c r="S1699" s="11"/>
      <c r="T1699" s="11"/>
      <c r="U1699" s="11"/>
      <c r="V1699" s="11"/>
      <c r="W1699" s="11"/>
    </row>
    <row r="1700" ht="12.75" customHeight="1">
      <c r="A1700" s="9" t="s">
        <v>466</v>
      </c>
      <c r="B1700" s="1"/>
      <c r="C1700" s="10">
        <v>0.0</v>
      </c>
      <c r="D1700" s="10">
        <v>0.0</v>
      </c>
      <c r="E1700" s="10">
        <v>0.0</v>
      </c>
      <c r="F1700" s="10">
        <v>1.0</v>
      </c>
      <c r="G1700" s="10">
        <v>0.0</v>
      </c>
      <c r="H1700" s="10">
        <v>0.0</v>
      </c>
      <c r="I1700" s="10">
        <v>0.0</v>
      </c>
      <c r="J1700" s="10">
        <v>1.0</v>
      </c>
      <c r="K1700" s="10">
        <v>0.0</v>
      </c>
      <c r="L1700" s="11"/>
      <c r="M1700" s="11"/>
      <c r="N1700" s="11"/>
      <c r="O1700" s="11"/>
      <c r="P1700" s="11"/>
      <c r="Q1700" s="11"/>
      <c r="R1700" s="11"/>
      <c r="S1700" s="11"/>
      <c r="T1700" s="11"/>
      <c r="U1700" s="11"/>
      <c r="V1700" s="11"/>
      <c r="W1700" s="11"/>
    </row>
    <row r="1701" ht="12.75" customHeight="1">
      <c r="A1701" s="9" t="s">
        <v>467</v>
      </c>
      <c r="B1701" s="1"/>
      <c r="C1701" s="10">
        <v>0.0</v>
      </c>
      <c r="D1701" s="10">
        <v>1.0</v>
      </c>
      <c r="E1701" s="10">
        <v>0.0</v>
      </c>
      <c r="F1701" s="10">
        <v>0.0</v>
      </c>
      <c r="G1701" s="10">
        <v>0.0</v>
      </c>
      <c r="H1701" s="10">
        <v>0.0</v>
      </c>
      <c r="I1701" s="10">
        <v>0.0</v>
      </c>
      <c r="J1701" s="10">
        <v>0.0</v>
      </c>
      <c r="K1701" s="10">
        <v>0.0</v>
      </c>
      <c r="L1701" s="11"/>
      <c r="M1701" s="11"/>
      <c r="N1701" s="11"/>
      <c r="O1701" s="11"/>
      <c r="P1701" s="11"/>
      <c r="Q1701" s="11"/>
      <c r="R1701" s="11"/>
      <c r="S1701" s="11"/>
      <c r="T1701" s="11"/>
      <c r="U1701" s="11"/>
      <c r="V1701" s="11"/>
      <c r="W1701" s="11"/>
    </row>
    <row r="1702" ht="12.75" customHeight="1">
      <c r="A1702" s="9" t="s">
        <v>468</v>
      </c>
      <c r="B1702" s="1"/>
      <c r="C1702" s="10">
        <v>0.0</v>
      </c>
      <c r="D1702" s="10">
        <v>1.0</v>
      </c>
      <c r="E1702" s="10">
        <v>1.0</v>
      </c>
      <c r="F1702" s="10">
        <v>0.0</v>
      </c>
      <c r="G1702" s="10">
        <v>0.0</v>
      </c>
      <c r="H1702" s="10">
        <v>0.0</v>
      </c>
      <c r="I1702" s="10">
        <v>0.0</v>
      </c>
      <c r="J1702" s="11"/>
      <c r="K1702" s="11"/>
      <c r="L1702" s="11"/>
      <c r="M1702" s="11"/>
      <c r="N1702" s="11"/>
      <c r="O1702" s="11"/>
      <c r="P1702" s="11"/>
      <c r="Q1702" s="11"/>
      <c r="R1702" s="11"/>
      <c r="S1702" s="11"/>
      <c r="T1702" s="11"/>
      <c r="U1702" s="11"/>
      <c r="V1702" s="11"/>
      <c r="W1702" s="11"/>
    </row>
    <row r="1703" ht="12.75" customHeight="1">
      <c r="A1703" s="9" t="s">
        <v>469</v>
      </c>
      <c r="B1703" s="1"/>
      <c r="C1703" s="10">
        <v>0.0</v>
      </c>
      <c r="D1703" s="10">
        <v>1.0</v>
      </c>
      <c r="E1703" s="10">
        <v>0.0</v>
      </c>
      <c r="F1703" s="10">
        <v>0.0</v>
      </c>
      <c r="G1703" s="10">
        <v>0.0</v>
      </c>
      <c r="H1703" s="10">
        <v>0.0</v>
      </c>
      <c r="I1703" s="11"/>
      <c r="J1703" s="11"/>
      <c r="K1703" s="11"/>
      <c r="L1703" s="11"/>
      <c r="M1703" s="11"/>
      <c r="N1703" s="11"/>
      <c r="O1703" s="11"/>
      <c r="P1703" s="11"/>
      <c r="Q1703" s="11"/>
      <c r="R1703" s="11"/>
      <c r="S1703" s="11"/>
      <c r="T1703" s="11"/>
      <c r="U1703" s="11"/>
      <c r="V1703" s="11"/>
      <c r="W1703" s="11"/>
    </row>
    <row r="1704" ht="12.75" customHeight="1">
      <c r="A1704" s="9" t="s">
        <v>470</v>
      </c>
      <c r="B1704" s="1"/>
      <c r="C1704" s="10">
        <v>0.0</v>
      </c>
      <c r="D1704" s="10">
        <v>1.0</v>
      </c>
      <c r="E1704" s="10">
        <v>0.0</v>
      </c>
      <c r="F1704" s="10">
        <v>0.0</v>
      </c>
      <c r="G1704" s="10">
        <v>0.0</v>
      </c>
      <c r="H1704" s="10">
        <v>0.0</v>
      </c>
      <c r="I1704" s="11"/>
      <c r="J1704" s="11"/>
      <c r="K1704" s="11"/>
      <c r="L1704" s="11"/>
      <c r="M1704" s="11"/>
      <c r="N1704" s="11"/>
      <c r="O1704" s="11"/>
      <c r="P1704" s="11"/>
      <c r="Q1704" s="11"/>
      <c r="R1704" s="11"/>
      <c r="S1704" s="11"/>
      <c r="T1704" s="11"/>
      <c r="U1704" s="11"/>
      <c r="V1704" s="11"/>
      <c r="W1704" s="11"/>
    </row>
    <row r="1705" ht="12.75" customHeight="1">
      <c r="A1705" s="9" t="s">
        <v>471</v>
      </c>
      <c r="B1705" s="1"/>
      <c r="C1705" s="10">
        <v>0.0</v>
      </c>
      <c r="D1705" s="10">
        <v>1.0</v>
      </c>
      <c r="E1705" s="10">
        <v>0.0</v>
      </c>
      <c r="F1705" s="10">
        <v>0.0</v>
      </c>
      <c r="G1705" s="10">
        <v>0.0</v>
      </c>
      <c r="H1705" s="10">
        <v>0.0</v>
      </c>
      <c r="I1705" s="10">
        <v>0.0</v>
      </c>
      <c r="J1705" s="10">
        <v>1.0</v>
      </c>
      <c r="K1705" s="11"/>
      <c r="L1705" s="11"/>
      <c r="M1705" s="11"/>
      <c r="N1705" s="11"/>
      <c r="O1705" s="11"/>
      <c r="P1705" s="11"/>
      <c r="Q1705" s="11"/>
      <c r="R1705" s="11"/>
      <c r="S1705" s="11"/>
      <c r="T1705" s="11"/>
      <c r="U1705" s="11"/>
      <c r="V1705" s="11"/>
      <c r="W1705" s="11"/>
    </row>
    <row r="1706" ht="12.75" customHeight="1">
      <c r="A1706" s="9" t="s">
        <v>472</v>
      </c>
      <c r="B1706" s="1"/>
      <c r="C1706" s="10">
        <v>0.0</v>
      </c>
      <c r="D1706" s="10">
        <v>1.0</v>
      </c>
      <c r="E1706" s="10">
        <v>0.0</v>
      </c>
      <c r="F1706" s="10">
        <v>1.0</v>
      </c>
      <c r="G1706" s="10">
        <v>0.0</v>
      </c>
      <c r="H1706" s="10">
        <v>0.0</v>
      </c>
      <c r="I1706" s="10">
        <v>1.0</v>
      </c>
      <c r="J1706" s="10">
        <v>0.0</v>
      </c>
      <c r="K1706" s="11"/>
      <c r="L1706" s="11"/>
      <c r="M1706" s="11"/>
      <c r="N1706" s="11"/>
      <c r="O1706" s="11"/>
      <c r="P1706" s="11"/>
      <c r="Q1706" s="11"/>
      <c r="R1706" s="11"/>
      <c r="S1706" s="11"/>
      <c r="T1706" s="11"/>
      <c r="U1706" s="11"/>
      <c r="V1706" s="11"/>
      <c r="W1706" s="11"/>
    </row>
    <row r="1707" ht="12.75" customHeight="1">
      <c r="A1707" s="9" t="s">
        <v>473</v>
      </c>
      <c r="B1707" s="1"/>
      <c r="C1707" s="10">
        <v>0.0</v>
      </c>
      <c r="D1707" s="10">
        <v>0.0</v>
      </c>
      <c r="E1707" s="10">
        <v>0.0</v>
      </c>
      <c r="F1707" s="10">
        <v>0.0</v>
      </c>
      <c r="G1707" s="10">
        <v>0.0</v>
      </c>
      <c r="H1707" s="10">
        <v>1.0</v>
      </c>
      <c r="I1707" s="11"/>
      <c r="J1707" s="11"/>
      <c r="K1707" s="11"/>
      <c r="L1707" s="11"/>
      <c r="M1707" s="11"/>
      <c r="N1707" s="11"/>
      <c r="O1707" s="11"/>
      <c r="P1707" s="11"/>
      <c r="Q1707" s="11"/>
      <c r="R1707" s="11"/>
      <c r="S1707" s="11"/>
      <c r="T1707" s="11"/>
      <c r="U1707" s="11"/>
      <c r="V1707" s="11"/>
      <c r="W1707" s="11"/>
    </row>
    <row r="1708" ht="12.75" customHeight="1">
      <c r="A1708" s="9" t="s">
        <v>474</v>
      </c>
      <c r="B1708" s="1"/>
      <c r="C1708" s="10">
        <v>0.0</v>
      </c>
      <c r="D1708" s="10">
        <v>0.0</v>
      </c>
      <c r="E1708" s="10">
        <v>0.0</v>
      </c>
      <c r="F1708" s="10">
        <v>0.0</v>
      </c>
      <c r="G1708" s="10">
        <v>0.0</v>
      </c>
      <c r="H1708" s="10">
        <v>0.0</v>
      </c>
      <c r="I1708" s="10">
        <v>1.0</v>
      </c>
      <c r="J1708" s="11"/>
      <c r="K1708" s="11"/>
      <c r="L1708" s="11"/>
      <c r="M1708" s="11"/>
      <c r="N1708" s="11"/>
      <c r="O1708" s="11"/>
      <c r="P1708" s="11"/>
      <c r="Q1708" s="11"/>
      <c r="R1708" s="11"/>
      <c r="S1708" s="11"/>
      <c r="T1708" s="11"/>
      <c r="U1708" s="11"/>
      <c r="V1708" s="11"/>
      <c r="W1708" s="11"/>
    </row>
    <row r="1709" ht="12.75" customHeight="1">
      <c r="A1709" s="9" t="s">
        <v>475</v>
      </c>
      <c r="B1709" s="1"/>
      <c r="C1709" s="10">
        <v>0.0</v>
      </c>
      <c r="D1709" s="10">
        <v>0.0</v>
      </c>
      <c r="E1709" s="10">
        <v>1.0</v>
      </c>
      <c r="F1709" s="10">
        <v>0.0</v>
      </c>
      <c r="G1709" s="10">
        <v>0.0</v>
      </c>
      <c r="H1709" s="10">
        <v>0.0</v>
      </c>
      <c r="I1709" s="11"/>
      <c r="J1709" s="11"/>
      <c r="K1709" s="11"/>
      <c r="L1709" s="11"/>
      <c r="M1709" s="11"/>
      <c r="N1709" s="11"/>
      <c r="O1709" s="11"/>
      <c r="P1709" s="11"/>
      <c r="Q1709" s="11"/>
      <c r="R1709" s="11"/>
      <c r="S1709" s="11"/>
      <c r="T1709" s="11"/>
      <c r="U1709" s="11"/>
      <c r="V1709" s="11"/>
      <c r="W1709" s="11"/>
    </row>
    <row r="1710" ht="12.75" customHeight="1">
      <c r="A1710" s="9" t="s">
        <v>476</v>
      </c>
      <c r="B1710" s="1"/>
      <c r="C1710" s="10">
        <v>0.0</v>
      </c>
      <c r="D1710" s="10">
        <v>1.0</v>
      </c>
      <c r="E1710" s="10">
        <v>0.0</v>
      </c>
      <c r="F1710" s="10">
        <v>0.0</v>
      </c>
      <c r="G1710" s="10">
        <v>0.0</v>
      </c>
      <c r="H1710" s="10">
        <v>0.0</v>
      </c>
      <c r="I1710" s="10">
        <v>0.0</v>
      </c>
      <c r="J1710" s="11"/>
      <c r="K1710" s="11"/>
      <c r="L1710" s="11"/>
      <c r="M1710" s="11"/>
      <c r="N1710" s="11"/>
      <c r="O1710" s="11"/>
      <c r="P1710" s="11"/>
      <c r="Q1710" s="11"/>
      <c r="R1710" s="11"/>
      <c r="S1710" s="11"/>
      <c r="T1710" s="11"/>
      <c r="U1710" s="11"/>
      <c r="V1710" s="11"/>
      <c r="W1710" s="11"/>
    </row>
    <row r="1711" ht="12.75" customHeight="1">
      <c r="A1711" s="9" t="s">
        <v>477</v>
      </c>
      <c r="B1711" s="1"/>
      <c r="C1711" s="10">
        <v>0.0</v>
      </c>
      <c r="D1711" s="10">
        <v>0.0</v>
      </c>
      <c r="E1711" s="10">
        <v>0.0</v>
      </c>
      <c r="F1711" s="10">
        <v>0.0</v>
      </c>
      <c r="G1711" s="10">
        <v>0.0</v>
      </c>
      <c r="H1711" s="10">
        <v>1.0</v>
      </c>
      <c r="I1711" s="10">
        <v>0.0</v>
      </c>
      <c r="J1711" s="10">
        <v>0.0</v>
      </c>
      <c r="K1711" s="10">
        <v>0.0</v>
      </c>
      <c r="L1711" s="11"/>
      <c r="M1711" s="11"/>
      <c r="N1711" s="11"/>
      <c r="O1711" s="11"/>
      <c r="P1711" s="11"/>
      <c r="Q1711" s="11"/>
      <c r="R1711" s="11"/>
      <c r="S1711" s="11"/>
      <c r="T1711" s="11"/>
      <c r="U1711" s="11"/>
      <c r="V1711" s="11"/>
      <c r="W1711" s="11"/>
    </row>
    <row r="1712" ht="12.75" customHeight="1">
      <c r="A1712" s="9" t="s">
        <v>478</v>
      </c>
      <c r="B1712" s="1"/>
      <c r="C1712" s="10">
        <v>0.0</v>
      </c>
      <c r="D1712" s="10">
        <v>1.0</v>
      </c>
      <c r="E1712" s="10">
        <v>0.0</v>
      </c>
      <c r="F1712" s="10">
        <v>0.0</v>
      </c>
      <c r="G1712" s="10">
        <v>0.0</v>
      </c>
      <c r="H1712" s="10">
        <v>1.0</v>
      </c>
      <c r="I1712" s="10">
        <v>0.0</v>
      </c>
      <c r="J1712" s="11"/>
      <c r="K1712" s="11"/>
      <c r="L1712" s="11"/>
      <c r="M1712" s="11"/>
      <c r="N1712" s="11"/>
      <c r="O1712" s="11"/>
      <c r="P1712" s="11"/>
      <c r="Q1712" s="11"/>
      <c r="R1712" s="11"/>
      <c r="S1712" s="11"/>
      <c r="T1712" s="11"/>
      <c r="U1712" s="11"/>
      <c r="V1712" s="11"/>
      <c r="W1712" s="11"/>
    </row>
    <row r="1713" ht="12.75" customHeight="1">
      <c r="A1713" s="9" t="s">
        <v>479</v>
      </c>
      <c r="B1713" s="1"/>
      <c r="C1713" s="10">
        <v>0.0</v>
      </c>
      <c r="D1713" s="10">
        <v>1.0</v>
      </c>
      <c r="E1713" s="10">
        <v>0.0</v>
      </c>
      <c r="F1713" s="10">
        <v>0.0</v>
      </c>
      <c r="G1713" s="10">
        <v>0.0</v>
      </c>
      <c r="H1713" s="10">
        <v>0.0</v>
      </c>
      <c r="I1713" s="11"/>
      <c r="J1713" s="11"/>
      <c r="K1713" s="11"/>
      <c r="L1713" s="11"/>
      <c r="M1713" s="11"/>
      <c r="N1713" s="11"/>
      <c r="O1713" s="11"/>
      <c r="P1713" s="11"/>
      <c r="Q1713" s="11"/>
      <c r="R1713" s="11"/>
      <c r="S1713" s="11"/>
      <c r="T1713" s="11"/>
      <c r="U1713" s="11"/>
      <c r="V1713" s="11"/>
      <c r="W1713" s="11"/>
    </row>
    <row r="1714" ht="12.75" customHeight="1">
      <c r="A1714" s="9" t="s">
        <v>480</v>
      </c>
      <c r="B1714" s="1"/>
      <c r="C1714" s="10">
        <v>0.0</v>
      </c>
      <c r="D1714" s="10">
        <v>0.0</v>
      </c>
      <c r="E1714" s="10">
        <v>0.0</v>
      </c>
      <c r="F1714" s="10">
        <v>1.0</v>
      </c>
      <c r="G1714" s="10">
        <v>0.0</v>
      </c>
      <c r="H1714" s="10">
        <v>0.0</v>
      </c>
      <c r="I1714" s="10">
        <v>0.0</v>
      </c>
      <c r="J1714" s="10">
        <v>0.0</v>
      </c>
      <c r="K1714" s="11"/>
      <c r="L1714" s="11"/>
      <c r="M1714" s="11"/>
      <c r="N1714" s="11"/>
      <c r="O1714" s="11"/>
      <c r="P1714" s="11"/>
      <c r="Q1714" s="11"/>
      <c r="R1714" s="11"/>
      <c r="S1714" s="11"/>
      <c r="T1714" s="11"/>
      <c r="U1714" s="11"/>
      <c r="V1714" s="11"/>
      <c r="W1714" s="11"/>
    </row>
    <row r="1715" ht="12.75" customHeight="1">
      <c r="A1715" s="9" t="s">
        <v>481</v>
      </c>
      <c r="B1715" s="1"/>
      <c r="C1715" s="10">
        <v>1.0</v>
      </c>
      <c r="D1715" s="10">
        <v>0.0</v>
      </c>
      <c r="E1715" s="10">
        <v>1.0</v>
      </c>
      <c r="F1715" s="10">
        <v>1.0</v>
      </c>
      <c r="G1715" s="10">
        <v>0.0</v>
      </c>
      <c r="H1715" s="10">
        <v>0.0</v>
      </c>
      <c r="I1715" s="11"/>
      <c r="J1715" s="11"/>
      <c r="K1715" s="11"/>
      <c r="L1715" s="11"/>
      <c r="M1715" s="11"/>
      <c r="N1715" s="11"/>
      <c r="O1715" s="11"/>
      <c r="P1715" s="11"/>
      <c r="Q1715" s="11"/>
      <c r="R1715" s="11"/>
      <c r="S1715" s="11"/>
      <c r="T1715" s="11"/>
      <c r="U1715" s="11"/>
      <c r="V1715" s="11"/>
      <c r="W1715" s="11"/>
    </row>
    <row r="1716" ht="12.75" customHeight="1">
      <c r="A1716" s="9" t="s">
        <v>482</v>
      </c>
      <c r="B1716" s="1"/>
      <c r="C1716" s="10">
        <v>0.0</v>
      </c>
      <c r="D1716" s="10">
        <v>0.0</v>
      </c>
      <c r="E1716" s="10">
        <v>0.0</v>
      </c>
      <c r="F1716" s="10">
        <v>1.0</v>
      </c>
      <c r="G1716" s="10">
        <v>0.0</v>
      </c>
      <c r="H1716" s="10">
        <v>0.0</v>
      </c>
      <c r="I1716" s="10">
        <v>0.0</v>
      </c>
      <c r="J1716" s="11"/>
      <c r="K1716" s="11"/>
      <c r="L1716" s="11"/>
      <c r="M1716" s="11"/>
      <c r="N1716" s="11"/>
      <c r="O1716" s="11"/>
      <c r="P1716" s="11"/>
      <c r="Q1716" s="11"/>
      <c r="R1716" s="11"/>
      <c r="S1716" s="11"/>
      <c r="T1716" s="11"/>
      <c r="U1716" s="11"/>
      <c r="V1716" s="11"/>
      <c r="W1716" s="11"/>
    </row>
    <row r="1717" ht="12.75" customHeight="1">
      <c r="A1717" s="9" t="s">
        <v>483</v>
      </c>
      <c r="B1717" s="1"/>
      <c r="C1717" s="10">
        <v>0.0</v>
      </c>
      <c r="D1717" s="10">
        <v>0.0</v>
      </c>
      <c r="E1717" s="10">
        <v>0.0</v>
      </c>
      <c r="F1717" s="10">
        <v>0.0</v>
      </c>
      <c r="G1717" s="10">
        <v>1.0</v>
      </c>
      <c r="H1717" s="10">
        <v>0.0</v>
      </c>
      <c r="I1717" s="10">
        <v>0.0</v>
      </c>
      <c r="J1717" s="10">
        <v>0.0</v>
      </c>
      <c r="K1717" s="11"/>
      <c r="L1717" s="11"/>
      <c r="M1717" s="11"/>
      <c r="N1717" s="11"/>
      <c r="O1717" s="11"/>
      <c r="P1717" s="11"/>
      <c r="Q1717" s="11"/>
      <c r="R1717" s="11"/>
      <c r="S1717" s="11"/>
      <c r="T1717" s="11"/>
      <c r="U1717" s="11"/>
      <c r="V1717" s="11"/>
      <c r="W1717" s="11"/>
    </row>
    <row r="1718" ht="12.75" customHeight="1">
      <c r="A1718" s="9" t="s">
        <v>484</v>
      </c>
      <c r="B1718" s="1"/>
      <c r="C1718" s="10">
        <v>0.0</v>
      </c>
      <c r="D1718" s="10">
        <v>0.0</v>
      </c>
      <c r="E1718" s="10">
        <v>0.0</v>
      </c>
      <c r="F1718" s="10">
        <v>0.0</v>
      </c>
      <c r="G1718" s="10">
        <v>1.0</v>
      </c>
      <c r="H1718" s="10">
        <v>0.0</v>
      </c>
      <c r="I1718" s="10">
        <v>0.0</v>
      </c>
      <c r="J1718" s="10">
        <v>0.0</v>
      </c>
      <c r="K1718" s="11"/>
      <c r="L1718" s="11"/>
      <c r="M1718" s="11"/>
      <c r="N1718" s="11"/>
      <c r="O1718" s="11"/>
      <c r="P1718" s="11"/>
      <c r="Q1718" s="11"/>
      <c r="R1718" s="11"/>
      <c r="S1718" s="11"/>
      <c r="T1718" s="11"/>
      <c r="U1718" s="11"/>
      <c r="V1718" s="11"/>
      <c r="W1718" s="11"/>
    </row>
    <row r="1719" ht="12.75" customHeight="1">
      <c r="A1719" s="9" t="s">
        <v>485</v>
      </c>
      <c r="B1719" s="1"/>
      <c r="C1719" s="10">
        <v>0.0</v>
      </c>
      <c r="D1719" s="10">
        <v>0.0</v>
      </c>
      <c r="E1719" s="10">
        <v>0.0</v>
      </c>
      <c r="F1719" s="10">
        <v>0.0</v>
      </c>
      <c r="G1719" s="10">
        <v>0.0</v>
      </c>
      <c r="H1719" s="10">
        <v>1.0</v>
      </c>
      <c r="I1719" s="10">
        <v>0.0</v>
      </c>
      <c r="J1719" s="10">
        <v>0.0</v>
      </c>
      <c r="K1719" s="10">
        <v>0.0</v>
      </c>
      <c r="L1719" s="10">
        <v>1.0</v>
      </c>
      <c r="M1719" s="10">
        <v>0.0</v>
      </c>
      <c r="N1719" s="11"/>
      <c r="O1719" s="11"/>
      <c r="P1719" s="11"/>
      <c r="Q1719" s="11"/>
      <c r="R1719" s="11"/>
      <c r="S1719" s="11"/>
      <c r="T1719" s="11"/>
      <c r="U1719" s="11"/>
      <c r="V1719" s="11"/>
      <c r="W1719" s="11"/>
    </row>
    <row r="1720" ht="12.75" customHeight="1">
      <c r="A1720" s="9" t="s">
        <v>486</v>
      </c>
      <c r="B1720" s="1"/>
      <c r="C1720" s="10">
        <v>0.0</v>
      </c>
      <c r="D1720" s="10">
        <v>0.0</v>
      </c>
      <c r="E1720" s="10">
        <v>0.0</v>
      </c>
      <c r="F1720" s="10">
        <v>0.0</v>
      </c>
      <c r="G1720" s="10">
        <v>1.0</v>
      </c>
      <c r="H1720" s="11"/>
      <c r="I1720" s="11"/>
      <c r="J1720" s="11"/>
      <c r="K1720" s="11"/>
      <c r="L1720" s="11"/>
      <c r="M1720" s="11"/>
      <c r="N1720" s="11"/>
      <c r="O1720" s="11"/>
      <c r="P1720" s="11"/>
      <c r="Q1720" s="11"/>
      <c r="R1720" s="11"/>
      <c r="S1720" s="11"/>
      <c r="T1720" s="11"/>
      <c r="U1720" s="11"/>
      <c r="V1720" s="11"/>
      <c r="W1720" s="11"/>
    </row>
    <row r="1721" ht="12.75" customHeight="1">
      <c r="A1721" s="9" t="s">
        <v>487</v>
      </c>
      <c r="B1721" s="1"/>
      <c r="C1721" s="10">
        <v>0.0</v>
      </c>
      <c r="D1721" s="10">
        <v>0.0</v>
      </c>
      <c r="E1721" s="10">
        <v>0.0</v>
      </c>
      <c r="F1721" s="10">
        <v>0.0</v>
      </c>
      <c r="G1721" s="10">
        <v>1.0</v>
      </c>
      <c r="H1721" s="11"/>
      <c r="I1721" s="11"/>
      <c r="J1721" s="11"/>
      <c r="K1721" s="11"/>
      <c r="L1721" s="11"/>
      <c r="M1721" s="11"/>
      <c r="N1721" s="11"/>
      <c r="O1721" s="11"/>
      <c r="P1721" s="11"/>
      <c r="Q1721" s="11"/>
      <c r="R1721" s="11"/>
      <c r="S1721" s="11"/>
      <c r="T1721" s="11"/>
      <c r="U1721" s="11"/>
      <c r="V1721" s="11"/>
      <c r="W1721" s="11"/>
    </row>
    <row r="1722" ht="12.75" customHeight="1">
      <c r="A1722" s="9" t="s">
        <v>488</v>
      </c>
      <c r="B1722" s="1"/>
      <c r="C1722" s="10">
        <v>0.0</v>
      </c>
      <c r="D1722" s="10">
        <v>0.0</v>
      </c>
      <c r="E1722" s="10">
        <v>0.0</v>
      </c>
      <c r="F1722" s="10">
        <v>0.0</v>
      </c>
      <c r="G1722" s="10">
        <v>1.0</v>
      </c>
      <c r="H1722" s="10">
        <v>0.0</v>
      </c>
      <c r="I1722" s="10">
        <v>0.0</v>
      </c>
      <c r="J1722" s="10">
        <v>0.0</v>
      </c>
      <c r="K1722" s="10">
        <v>0.0</v>
      </c>
      <c r="L1722" s="10">
        <v>0.0</v>
      </c>
      <c r="M1722" s="10">
        <v>0.0</v>
      </c>
      <c r="N1722" s="10">
        <v>0.0</v>
      </c>
      <c r="O1722" s="10">
        <v>0.0</v>
      </c>
      <c r="P1722" s="11"/>
      <c r="Q1722" s="11"/>
      <c r="R1722" s="11"/>
      <c r="S1722" s="11"/>
      <c r="T1722" s="11"/>
      <c r="U1722" s="11"/>
      <c r="V1722" s="11"/>
      <c r="W1722" s="11"/>
    </row>
    <row r="1723" ht="12.75" customHeight="1">
      <c r="A1723" s="9" t="s">
        <v>489</v>
      </c>
      <c r="B1723" s="1"/>
      <c r="C1723" s="10">
        <v>0.0</v>
      </c>
      <c r="D1723" s="10">
        <v>1.0</v>
      </c>
      <c r="E1723" s="10">
        <v>0.0</v>
      </c>
      <c r="F1723" s="10">
        <v>0.0</v>
      </c>
      <c r="G1723" s="10">
        <v>0.0</v>
      </c>
      <c r="H1723" s="10">
        <v>0.0</v>
      </c>
      <c r="I1723" s="10">
        <v>0.0</v>
      </c>
      <c r="J1723" s="10">
        <v>0.0</v>
      </c>
      <c r="K1723" s="10">
        <v>0.0</v>
      </c>
      <c r="L1723" s="11"/>
      <c r="M1723" s="11"/>
      <c r="N1723" s="11"/>
      <c r="O1723" s="11"/>
      <c r="P1723" s="11"/>
      <c r="Q1723" s="11"/>
      <c r="R1723" s="11"/>
      <c r="S1723" s="11"/>
      <c r="T1723" s="11"/>
      <c r="U1723" s="11"/>
      <c r="V1723" s="11"/>
      <c r="W1723" s="11"/>
    </row>
    <row r="1724" ht="12.75" customHeight="1">
      <c r="A1724" s="9" t="s">
        <v>490</v>
      </c>
      <c r="B1724" s="1"/>
      <c r="C1724" s="10">
        <v>0.0</v>
      </c>
      <c r="D1724" s="10">
        <v>1.0</v>
      </c>
      <c r="E1724" s="10">
        <v>0.0</v>
      </c>
      <c r="F1724" s="10">
        <v>0.0</v>
      </c>
      <c r="G1724" s="10">
        <v>0.0</v>
      </c>
      <c r="H1724" s="10">
        <v>0.0</v>
      </c>
      <c r="I1724" s="10">
        <v>0.0</v>
      </c>
      <c r="J1724" s="10">
        <v>0.0</v>
      </c>
      <c r="K1724" s="10">
        <v>0.0</v>
      </c>
      <c r="L1724" s="10">
        <v>0.0</v>
      </c>
      <c r="M1724" s="11"/>
      <c r="N1724" s="11"/>
      <c r="O1724" s="11"/>
      <c r="P1724" s="11"/>
      <c r="Q1724" s="11"/>
      <c r="R1724" s="11"/>
      <c r="S1724" s="11"/>
      <c r="T1724" s="11"/>
      <c r="U1724" s="11"/>
      <c r="V1724" s="11"/>
      <c r="W1724" s="11"/>
    </row>
    <row r="1725" ht="12.75" customHeight="1">
      <c r="A1725" s="9" t="s">
        <v>491</v>
      </c>
      <c r="B1725" s="1"/>
      <c r="C1725" s="10">
        <v>0.0</v>
      </c>
      <c r="D1725" s="10">
        <v>0.0</v>
      </c>
      <c r="E1725" s="10">
        <v>0.0</v>
      </c>
      <c r="F1725" s="10">
        <v>1.0</v>
      </c>
      <c r="G1725" s="10">
        <v>1.0</v>
      </c>
      <c r="H1725" s="10">
        <v>0.0</v>
      </c>
      <c r="I1725" s="10">
        <v>0.0</v>
      </c>
      <c r="J1725" s="10">
        <v>0.0</v>
      </c>
      <c r="K1725" s="11"/>
      <c r="L1725" s="11"/>
      <c r="M1725" s="11"/>
      <c r="N1725" s="11"/>
      <c r="O1725" s="11"/>
      <c r="P1725" s="11"/>
      <c r="Q1725" s="11"/>
      <c r="R1725" s="11"/>
      <c r="S1725" s="11"/>
      <c r="T1725" s="11"/>
      <c r="U1725" s="11"/>
      <c r="V1725" s="11"/>
      <c r="W1725" s="11"/>
    </row>
    <row r="1726" ht="12.75" customHeight="1">
      <c r="A1726" s="9" t="s">
        <v>492</v>
      </c>
      <c r="B1726" s="1"/>
      <c r="C1726" s="10">
        <v>0.0</v>
      </c>
      <c r="D1726" s="10">
        <v>0.0</v>
      </c>
      <c r="E1726" s="10">
        <v>1.0</v>
      </c>
      <c r="F1726" s="10">
        <v>0.0</v>
      </c>
      <c r="G1726" s="10">
        <v>0.0</v>
      </c>
      <c r="H1726" s="10">
        <v>0.0</v>
      </c>
      <c r="I1726" s="10">
        <v>0.0</v>
      </c>
      <c r="J1726" s="11"/>
      <c r="K1726" s="11"/>
      <c r="L1726" s="11"/>
      <c r="M1726" s="11"/>
      <c r="N1726" s="11"/>
      <c r="O1726" s="11"/>
      <c r="P1726" s="11"/>
      <c r="Q1726" s="11"/>
      <c r="R1726" s="11"/>
      <c r="S1726" s="11"/>
      <c r="T1726" s="11"/>
      <c r="U1726" s="11"/>
      <c r="V1726" s="11"/>
      <c r="W1726" s="11"/>
    </row>
    <row r="1727" ht="12.75" customHeight="1">
      <c r="A1727" s="9" t="s">
        <v>493</v>
      </c>
      <c r="B1727" s="1"/>
      <c r="C1727" s="10">
        <v>0.0</v>
      </c>
      <c r="D1727" s="10">
        <v>0.0</v>
      </c>
      <c r="E1727" s="10">
        <v>0.0</v>
      </c>
      <c r="F1727" s="10">
        <v>0.0</v>
      </c>
      <c r="G1727" s="10">
        <v>0.0</v>
      </c>
      <c r="H1727" s="10">
        <v>0.0</v>
      </c>
      <c r="I1727" s="10">
        <v>1.0</v>
      </c>
      <c r="J1727" s="10">
        <v>0.0</v>
      </c>
      <c r="K1727" s="10">
        <v>0.0</v>
      </c>
      <c r="L1727" s="10">
        <v>0.0</v>
      </c>
      <c r="M1727" s="10">
        <v>1.0</v>
      </c>
      <c r="N1727" s="10">
        <v>0.0</v>
      </c>
      <c r="O1727" s="10">
        <v>0.0</v>
      </c>
      <c r="P1727" s="11"/>
      <c r="Q1727" s="11"/>
      <c r="R1727" s="11"/>
      <c r="S1727" s="11"/>
      <c r="T1727" s="11"/>
      <c r="U1727" s="11"/>
      <c r="V1727" s="11"/>
      <c r="W1727" s="11"/>
    </row>
    <row r="1728" ht="12.75" customHeight="1">
      <c r="A1728" s="9" t="s">
        <v>494</v>
      </c>
      <c r="B1728" s="1"/>
      <c r="C1728" s="10">
        <v>0.0</v>
      </c>
      <c r="D1728" s="10">
        <v>0.0</v>
      </c>
      <c r="E1728" s="10">
        <v>0.0</v>
      </c>
      <c r="F1728" s="10">
        <v>1.0</v>
      </c>
      <c r="G1728" s="10">
        <v>0.0</v>
      </c>
      <c r="H1728" s="10">
        <v>0.0</v>
      </c>
      <c r="I1728" s="10">
        <v>0.0</v>
      </c>
      <c r="J1728" s="10">
        <v>0.0</v>
      </c>
      <c r="K1728" s="10">
        <v>1.0</v>
      </c>
      <c r="L1728" s="10">
        <v>0.0</v>
      </c>
      <c r="M1728" s="10">
        <v>0.0</v>
      </c>
      <c r="N1728" s="10">
        <v>0.0</v>
      </c>
      <c r="O1728" s="10">
        <v>0.0</v>
      </c>
      <c r="P1728" s="10">
        <v>0.0</v>
      </c>
      <c r="Q1728" s="10">
        <v>0.0</v>
      </c>
      <c r="R1728" s="10">
        <v>0.0</v>
      </c>
      <c r="S1728" s="10">
        <v>0.0</v>
      </c>
      <c r="T1728" s="11"/>
      <c r="U1728" s="11"/>
      <c r="V1728" s="11"/>
      <c r="W1728" s="11"/>
    </row>
    <row r="1729" ht="12.75" customHeight="1">
      <c r="A1729" s="9" t="s">
        <v>495</v>
      </c>
      <c r="B1729" s="1"/>
      <c r="C1729" s="10">
        <v>0.0</v>
      </c>
      <c r="D1729" s="10">
        <v>0.0</v>
      </c>
      <c r="E1729" s="10">
        <v>1.0</v>
      </c>
      <c r="F1729" s="10">
        <v>0.0</v>
      </c>
      <c r="G1729" s="10">
        <v>0.0</v>
      </c>
      <c r="H1729" s="10">
        <v>0.0</v>
      </c>
      <c r="I1729" s="10">
        <v>0.0</v>
      </c>
      <c r="J1729" s="10">
        <v>0.0</v>
      </c>
      <c r="K1729" s="10">
        <v>0.0</v>
      </c>
      <c r="L1729" s="10">
        <v>0.0</v>
      </c>
      <c r="M1729" s="10">
        <v>0.0</v>
      </c>
      <c r="N1729" s="10">
        <v>0.0</v>
      </c>
      <c r="O1729" s="10">
        <v>0.0</v>
      </c>
      <c r="P1729" s="10">
        <v>0.0</v>
      </c>
      <c r="Q1729" s="10">
        <v>0.0</v>
      </c>
      <c r="R1729" s="11"/>
      <c r="S1729" s="11"/>
      <c r="T1729" s="11"/>
      <c r="U1729" s="11"/>
      <c r="V1729" s="11"/>
      <c r="W1729" s="11"/>
    </row>
    <row r="1730" ht="12.75" customHeight="1">
      <c r="A1730" s="9" t="s">
        <v>496</v>
      </c>
      <c r="B1730" s="1"/>
      <c r="C1730" s="10">
        <v>1.0</v>
      </c>
      <c r="D1730" s="10">
        <v>1.0</v>
      </c>
      <c r="E1730" s="10">
        <v>0.0</v>
      </c>
      <c r="F1730" s="10">
        <v>0.0</v>
      </c>
      <c r="G1730" s="10">
        <v>0.0</v>
      </c>
      <c r="H1730" s="10">
        <v>0.0</v>
      </c>
      <c r="I1730" s="10">
        <v>0.0</v>
      </c>
      <c r="J1730" s="10">
        <v>0.0</v>
      </c>
      <c r="K1730" s="10">
        <v>0.0</v>
      </c>
      <c r="L1730" s="10">
        <v>0.0</v>
      </c>
      <c r="M1730" s="11"/>
      <c r="N1730" s="11"/>
      <c r="O1730" s="11"/>
      <c r="P1730" s="11"/>
      <c r="Q1730" s="11"/>
      <c r="R1730" s="11"/>
      <c r="S1730" s="11"/>
      <c r="T1730" s="11"/>
      <c r="U1730" s="11"/>
      <c r="V1730" s="11"/>
      <c r="W1730" s="11"/>
    </row>
    <row r="1731" ht="12.75" customHeight="1">
      <c r="A1731" s="9" t="s">
        <v>497</v>
      </c>
      <c r="B1731" s="1"/>
      <c r="C1731" s="10">
        <v>0.0</v>
      </c>
      <c r="D1731" s="10">
        <v>0.0</v>
      </c>
      <c r="E1731" s="10">
        <v>1.0</v>
      </c>
      <c r="F1731" s="10">
        <v>0.0</v>
      </c>
      <c r="G1731" s="10">
        <v>0.0</v>
      </c>
      <c r="H1731" s="11"/>
      <c r="I1731" s="11"/>
      <c r="J1731" s="11"/>
      <c r="K1731" s="11"/>
      <c r="L1731" s="11"/>
      <c r="M1731" s="11"/>
      <c r="N1731" s="11"/>
      <c r="O1731" s="11"/>
      <c r="P1731" s="11"/>
      <c r="Q1731" s="11"/>
      <c r="R1731" s="11"/>
      <c r="S1731" s="11"/>
      <c r="T1731" s="11"/>
      <c r="U1731" s="11"/>
      <c r="V1731" s="11"/>
      <c r="W1731" s="11"/>
    </row>
    <row r="1732" ht="12.75" customHeight="1">
      <c r="A1732" s="9" t="s">
        <v>498</v>
      </c>
      <c r="B1732" s="1"/>
      <c r="C1732" s="10">
        <v>0.0</v>
      </c>
      <c r="D1732" s="10">
        <v>0.0</v>
      </c>
      <c r="E1732" s="10">
        <v>1.0</v>
      </c>
      <c r="F1732" s="10">
        <v>0.0</v>
      </c>
      <c r="G1732" s="10">
        <v>1.0</v>
      </c>
      <c r="H1732" s="11"/>
      <c r="I1732" s="11"/>
      <c r="J1732" s="11"/>
      <c r="K1732" s="11"/>
      <c r="L1732" s="11"/>
      <c r="M1732" s="11"/>
      <c r="N1732" s="11"/>
      <c r="O1732" s="11"/>
      <c r="P1732" s="11"/>
      <c r="Q1732" s="11"/>
      <c r="R1732" s="11"/>
      <c r="S1732" s="11"/>
      <c r="T1732" s="11"/>
      <c r="U1732" s="11"/>
      <c r="V1732" s="11"/>
      <c r="W1732" s="11"/>
    </row>
    <row r="1733" ht="12.75" customHeight="1">
      <c r="A1733" s="9" t="s">
        <v>499</v>
      </c>
      <c r="B1733" s="1"/>
      <c r="C1733" s="10">
        <v>0.0</v>
      </c>
      <c r="D1733" s="10">
        <v>0.0</v>
      </c>
      <c r="E1733" s="10">
        <v>1.0</v>
      </c>
      <c r="F1733" s="10">
        <v>0.0</v>
      </c>
      <c r="G1733" s="10">
        <v>1.0</v>
      </c>
      <c r="H1733" s="11"/>
      <c r="I1733" s="11"/>
      <c r="J1733" s="11"/>
      <c r="K1733" s="11"/>
      <c r="L1733" s="11"/>
      <c r="M1733" s="11"/>
      <c r="N1733" s="11"/>
      <c r="O1733" s="11"/>
      <c r="P1733" s="11"/>
      <c r="Q1733" s="11"/>
      <c r="R1733" s="11"/>
      <c r="S1733" s="11"/>
      <c r="T1733" s="11"/>
      <c r="U1733" s="11"/>
      <c r="V1733" s="11"/>
      <c r="W1733" s="11"/>
    </row>
    <row r="1734" ht="12.75" customHeight="1">
      <c r="A1734" s="9" t="s">
        <v>500</v>
      </c>
      <c r="B1734" s="1"/>
      <c r="C1734" s="10">
        <v>0.0</v>
      </c>
      <c r="D1734" s="10">
        <v>0.0</v>
      </c>
      <c r="E1734" s="10">
        <v>1.0</v>
      </c>
      <c r="F1734" s="10">
        <v>0.0</v>
      </c>
      <c r="G1734" s="10">
        <v>0.0</v>
      </c>
      <c r="H1734" s="11"/>
      <c r="I1734" s="11"/>
      <c r="J1734" s="11"/>
      <c r="K1734" s="11"/>
      <c r="L1734" s="11"/>
      <c r="M1734" s="11"/>
      <c r="N1734" s="11"/>
      <c r="O1734" s="11"/>
      <c r="P1734" s="11"/>
      <c r="Q1734" s="11"/>
      <c r="R1734" s="11"/>
      <c r="S1734" s="11"/>
      <c r="T1734" s="11"/>
      <c r="U1734" s="11"/>
      <c r="V1734" s="11"/>
      <c r="W1734" s="11"/>
    </row>
    <row r="1735" ht="12.75" customHeight="1">
      <c r="A1735" s="9" t="s">
        <v>501</v>
      </c>
      <c r="B1735" s="1"/>
      <c r="C1735" s="10">
        <v>0.0</v>
      </c>
      <c r="D1735" s="10">
        <v>0.0</v>
      </c>
      <c r="E1735" s="10">
        <v>1.0</v>
      </c>
      <c r="F1735" s="10">
        <v>0.0</v>
      </c>
      <c r="G1735" s="10">
        <v>0.0</v>
      </c>
      <c r="H1735" s="11"/>
      <c r="I1735" s="11"/>
      <c r="J1735" s="11"/>
      <c r="K1735" s="11"/>
      <c r="L1735" s="11"/>
      <c r="M1735" s="11"/>
      <c r="N1735" s="11"/>
      <c r="O1735" s="11"/>
      <c r="P1735" s="11"/>
      <c r="Q1735" s="11"/>
      <c r="R1735" s="11"/>
      <c r="S1735" s="11"/>
      <c r="T1735" s="11"/>
      <c r="U1735" s="11"/>
      <c r="V1735" s="11"/>
      <c r="W1735" s="11"/>
    </row>
    <row r="1736" ht="12.75" customHeight="1">
      <c r="A1736" s="9" t="s">
        <v>502</v>
      </c>
      <c r="B1736" s="1"/>
      <c r="C1736" s="10">
        <v>0.0</v>
      </c>
      <c r="D1736" s="10">
        <v>0.0</v>
      </c>
      <c r="E1736" s="10">
        <v>1.0</v>
      </c>
      <c r="F1736" s="10">
        <v>0.0</v>
      </c>
      <c r="G1736" s="10">
        <v>0.0</v>
      </c>
      <c r="H1736" s="11"/>
      <c r="I1736" s="11"/>
      <c r="J1736" s="11"/>
      <c r="K1736" s="11"/>
      <c r="L1736" s="11"/>
      <c r="M1736" s="11"/>
      <c r="N1736" s="11"/>
      <c r="O1736" s="11"/>
      <c r="P1736" s="11"/>
      <c r="Q1736" s="11"/>
      <c r="R1736" s="11"/>
      <c r="S1736" s="11"/>
      <c r="T1736" s="11"/>
      <c r="U1736" s="11"/>
      <c r="V1736" s="11"/>
      <c r="W1736" s="11"/>
    </row>
    <row r="1737" ht="12.75" customHeight="1">
      <c r="A1737" s="9" t="s">
        <v>503</v>
      </c>
      <c r="B1737" s="1"/>
      <c r="C1737" s="10">
        <v>0.0</v>
      </c>
      <c r="D1737" s="10">
        <v>0.0</v>
      </c>
      <c r="E1737" s="10">
        <v>1.0</v>
      </c>
      <c r="F1737" s="11"/>
      <c r="G1737" s="11"/>
      <c r="H1737" s="11"/>
      <c r="I1737" s="11"/>
      <c r="J1737" s="11"/>
      <c r="K1737" s="11"/>
      <c r="L1737" s="11"/>
      <c r="M1737" s="11"/>
      <c r="N1737" s="11"/>
      <c r="O1737" s="11"/>
      <c r="P1737" s="11"/>
      <c r="Q1737" s="11"/>
      <c r="R1737" s="11"/>
      <c r="S1737" s="11"/>
      <c r="T1737" s="11"/>
      <c r="U1737" s="11"/>
      <c r="V1737" s="11"/>
      <c r="W1737" s="11"/>
    </row>
    <row r="1738" ht="12.75" customHeight="1">
      <c r="A1738" s="9" t="s">
        <v>504</v>
      </c>
      <c r="B1738" s="1"/>
      <c r="C1738" s="10">
        <v>0.0</v>
      </c>
      <c r="D1738" s="10">
        <v>0.0</v>
      </c>
      <c r="E1738" s="10">
        <v>1.0</v>
      </c>
      <c r="F1738" s="10">
        <v>0.0</v>
      </c>
      <c r="G1738" s="10">
        <v>0.0</v>
      </c>
      <c r="H1738" s="10">
        <v>0.0</v>
      </c>
      <c r="I1738" s="11"/>
      <c r="J1738" s="11"/>
      <c r="K1738" s="11"/>
      <c r="L1738" s="11"/>
      <c r="M1738" s="11"/>
      <c r="N1738" s="11"/>
      <c r="O1738" s="11"/>
      <c r="P1738" s="11"/>
      <c r="Q1738" s="11"/>
      <c r="R1738" s="11"/>
      <c r="S1738" s="11"/>
      <c r="T1738" s="11"/>
      <c r="U1738" s="11"/>
      <c r="V1738" s="11"/>
      <c r="W1738" s="11"/>
    </row>
    <row r="1739" ht="12.75" customHeight="1">
      <c r="A1739" s="9" t="s">
        <v>505</v>
      </c>
      <c r="B1739" s="1"/>
      <c r="C1739" s="10">
        <v>0.0</v>
      </c>
      <c r="D1739" s="10">
        <v>0.0</v>
      </c>
      <c r="E1739" s="10">
        <v>1.0</v>
      </c>
      <c r="F1739" s="11"/>
      <c r="G1739" s="11"/>
      <c r="H1739" s="11"/>
      <c r="I1739" s="11"/>
      <c r="J1739" s="11"/>
      <c r="K1739" s="11"/>
      <c r="L1739" s="11"/>
      <c r="M1739" s="11"/>
      <c r="N1739" s="11"/>
      <c r="O1739" s="11"/>
      <c r="P1739" s="11"/>
      <c r="Q1739" s="11"/>
      <c r="R1739" s="11"/>
      <c r="S1739" s="11"/>
      <c r="T1739" s="11"/>
      <c r="U1739" s="11"/>
      <c r="V1739" s="11"/>
      <c r="W1739" s="11"/>
    </row>
    <row r="1740" ht="12.75" customHeight="1">
      <c r="A1740" s="9" t="s">
        <v>506</v>
      </c>
      <c r="B1740" s="1"/>
      <c r="C1740" s="10">
        <v>0.0</v>
      </c>
      <c r="D1740" s="10">
        <v>0.0</v>
      </c>
      <c r="E1740" s="10">
        <v>1.0</v>
      </c>
      <c r="F1740" s="11"/>
      <c r="G1740" s="11"/>
      <c r="H1740" s="11"/>
      <c r="I1740" s="11"/>
      <c r="J1740" s="11"/>
      <c r="K1740" s="11"/>
      <c r="L1740" s="11"/>
      <c r="M1740" s="11"/>
      <c r="N1740" s="11"/>
      <c r="O1740" s="11"/>
      <c r="P1740" s="11"/>
      <c r="Q1740" s="11"/>
      <c r="R1740" s="11"/>
      <c r="S1740" s="11"/>
      <c r="T1740" s="11"/>
      <c r="U1740" s="11"/>
      <c r="V1740" s="11"/>
      <c r="W1740" s="11"/>
    </row>
    <row r="1741" ht="12.75" customHeight="1">
      <c r="A1741" s="9" t="s">
        <v>507</v>
      </c>
      <c r="B1741" s="1"/>
      <c r="C1741" s="10">
        <v>0.0</v>
      </c>
      <c r="D1741" s="10">
        <v>1.0</v>
      </c>
      <c r="E1741" s="10">
        <v>0.0</v>
      </c>
      <c r="F1741" s="11"/>
      <c r="G1741" s="11"/>
      <c r="H1741" s="11"/>
      <c r="I1741" s="11"/>
      <c r="J1741" s="11"/>
      <c r="K1741" s="11"/>
      <c r="L1741" s="11"/>
      <c r="M1741" s="11"/>
      <c r="N1741" s="11"/>
      <c r="O1741" s="11"/>
      <c r="P1741" s="11"/>
      <c r="Q1741" s="11"/>
      <c r="R1741" s="11"/>
      <c r="S1741" s="11"/>
      <c r="T1741" s="11"/>
      <c r="U1741" s="11"/>
      <c r="V1741" s="11"/>
      <c r="W1741" s="11"/>
    </row>
    <row r="1742" ht="12.75" customHeight="1">
      <c r="A1742" s="9" t="s">
        <v>508</v>
      </c>
      <c r="B1742" s="1"/>
      <c r="C1742" s="10">
        <v>0.0</v>
      </c>
      <c r="D1742" s="10">
        <v>1.0</v>
      </c>
      <c r="E1742" s="11"/>
      <c r="F1742" s="11"/>
      <c r="G1742" s="11"/>
      <c r="H1742" s="11"/>
      <c r="I1742" s="11"/>
      <c r="J1742" s="11"/>
      <c r="K1742" s="11"/>
      <c r="L1742" s="11"/>
      <c r="M1742" s="11"/>
      <c r="N1742" s="11"/>
      <c r="O1742" s="11"/>
      <c r="P1742" s="11"/>
      <c r="Q1742" s="11"/>
      <c r="R1742" s="11"/>
      <c r="S1742" s="11"/>
      <c r="T1742" s="11"/>
      <c r="U1742" s="11"/>
      <c r="V1742" s="11"/>
      <c r="W1742" s="11"/>
    </row>
    <row r="1743" ht="12.75" customHeight="1">
      <c r="A1743" s="9" t="s">
        <v>509</v>
      </c>
      <c r="B1743" s="1"/>
      <c r="C1743" s="10">
        <v>0.0</v>
      </c>
      <c r="D1743" s="10">
        <v>1.0</v>
      </c>
      <c r="E1743" s="11"/>
      <c r="F1743" s="11"/>
      <c r="G1743" s="11"/>
      <c r="H1743" s="11"/>
      <c r="I1743" s="11"/>
      <c r="J1743" s="11"/>
      <c r="K1743" s="11"/>
      <c r="L1743" s="11"/>
      <c r="M1743" s="11"/>
      <c r="N1743" s="11"/>
      <c r="O1743" s="11"/>
      <c r="P1743" s="11"/>
      <c r="Q1743" s="11"/>
      <c r="R1743" s="11"/>
      <c r="S1743" s="11"/>
      <c r="T1743" s="11"/>
      <c r="U1743" s="11"/>
      <c r="V1743" s="11"/>
      <c r="W1743" s="11"/>
    </row>
    <row r="1744" ht="12.75" customHeight="1">
      <c r="A1744" s="9" t="s">
        <v>510</v>
      </c>
      <c r="B1744" s="1"/>
      <c r="C1744" s="10">
        <v>0.0</v>
      </c>
      <c r="D1744" s="10">
        <v>0.0</v>
      </c>
      <c r="E1744" s="10">
        <v>0.0</v>
      </c>
      <c r="F1744" s="10">
        <v>0.0</v>
      </c>
      <c r="G1744" s="10">
        <v>0.0</v>
      </c>
      <c r="H1744" s="10">
        <v>0.0</v>
      </c>
      <c r="I1744" s="10">
        <v>0.0</v>
      </c>
      <c r="J1744" s="10">
        <v>1.0</v>
      </c>
      <c r="K1744" s="11"/>
      <c r="L1744" s="11"/>
      <c r="M1744" s="11"/>
      <c r="N1744" s="11"/>
      <c r="O1744" s="11"/>
      <c r="P1744" s="11"/>
      <c r="Q1744" s="11"/>
      <c r="R1744" s="11"/>
      <c r="S1744" s="11"/>
      <c r="T1744" s="11"/>
      <c r="U1744" s="11"/>
      <c r="V1744" s="11"/>
      <c r="W1744" s="11"/>
    </row>
    <row r="1745" ht="12.75" customHeight="1">
      <c r="A1745" s="9" t="s">
        <v>511</v>
      </c>
      <c r="B1745" s="1"/>
      <c r="C1745" s="10">
        <v>0.0</v>
      </c>
      <c r="D1745" s="10">
        <v>1.0</v>
      </c>
      <c r="E1745" s="10">
        <v>0.0</v>
      </c>
      <c r="F1745" s="10">
        <v>0.0</v>
      </c>
      <c r="G1745" s="10">
        <v>0.0</v>
      </c>
      <c r="H1745" s="10">
        <v>0.0</v>
      </c>
      <c r="I1745" s="10">
        <v>0.0</v>
      </c>
      <c r="J1745" s="11"/>
      <c r="K1745" s="11"/>
      <c r="L1745" s="11"/>
      <c r="M1745" s="11"/>
      <c r="N1745" s="11"/>
      <c r="O1745" s="11"/>
      <c r="P1745" s="11"/>
      <c r="Q1745" s="11"/>
      <c r="R1745" s="11"/>
      <c r="S1745" s="11"/>
      <c r="T1745" s="11"/>
      <c r="U1745" s="11"/>
      <c r="V1745" s="11"/>
      <c r="W1745" s="11"/>
    </row>
    <row r="1746" ht="12.75" customHeight="1">
      <c r="A1746" s="9" t="s">
        <v>512</v>
      </c>
      <c r="B1746" s="1"/>
      <c r="C1746" s="10">
        <v>0.0</v>
      </c>
      <c r="D1746" s="10">
        <v>0.0</v>
      </c>
      <c r="E1746" s="10">
        <v>0.0</v>
      </c>
      <c r="F1746" s="10">
        <v>1.0</v>
      </c>
      <c r="G1746" s="10">
        <v>0.0</v>
      </c>
      <c r="H1746" s="10">
        <v>0.0</v>
      </c>
      <c r="I1746" s="11"/>
      <c r="J1746" s="11"/>
      <c r="K1746" s="11"/>
      <c r="L1746" s="11"/>
      <c r="M1746" s="11"/>
      <c r="N1746" s="11"/>
      <c r="O1746" s="11"/>
      <c r="P1746" s="11"/>
      <c r="Q1746" s="11"/>
      <c r="R1746" s="11"/>
      <c r="S1746" s="11"/>
      <c r="T1746" s="11"/>
      <c r="U1746" s="11"/>
      <c r="V1746" s="11"/>
      <c r="W1746" s="11"/>
    </row>
    <row r="1747" ht="12.75" customHeight="1">
      <c r="A1747" s="9" t="s">
        <v>513</v>
      </c>
      <c r="B1747" s="1"/>
      <c r="C1747" s="10">
        <v>0.0</v>
      </c>
      <c r="D1747" s="10">
        <v>0.0</v>
      </c>
      <c r="E1747" s="10">
        <v>0.0</v>
      </c>
      <c r="F1747" s="10">
        <v>0.0</v>
      </c>
      <c r="G1747" s="10">
        <v>0.0</v>
      </c>
      <c r="H1747" s="10">
        <v>1.0</v>
      </c>
      <c r="I1747" s="11"/>
      <c r="J1747" s="11"/>
      <c r="K1747" s="11"/>
      <c r="L1747" s="11"/>
      <c r="M1747" s="11"/>
      <c r="N1747" s="11"/>
      <c r="O1747" s="11"/>
      <c r="P1747" s="11"/>
      <c r="Q1747" s="11"/>
      <c r="R1747" s="11"/>
      <c r="S1747" s="11"/>
      <c r="T1747" s="11"/>
      <c r="U1747" s="11"/>
      <c r="V1747" s="11"/>
      <c r="W1747" s="11"/>
    </row>
    <row r="1748" ht="12.75" customHeight="1">
      <c r="A1748" s="9" t="s">
        <v>514</v>
      </c>
      <c r="B1748" s="1"/>
      <c r="C1748" s="10">
        <v>0.0</v>
      </c>
      <c r="D1748" s="10">
        <v>0.0</v>
      </c>
      <c r="E1748" s="10">
        <v>0.0</v>
      </c>
      <c r="F1748" s="10">
        <v>0.0</v>
      </c>
      <c r="G1748" s="10">
        <v>0.0</v>
      </c>
      <c r="H1748" s="10">
        <v>0.0</v>
      </c>
      <c r="I1748" s="10">
        <v>0.0</v>
      </c>
      <c r="J1748" s="10">
        <v>1.0</v>
      </c>
      <c r="K1748" s="11"/>
      <c r="L1748" s="11"/>
      <c r="M1748" s="11"/>
      <c r="N1748" s="11"/>
      <c r="O1748" s="11"/>
      <c r="P1748" s="11"/>
      <c r="Q1748" s="11"/>
      <c r="R1748" s="11"/>
      <c r="S1748" s="11"/>
      <c r="T1748" s="11"/>
      <c r="U1748" s="11"/>
      <c r="V1748" s="11"/>
      <c r="W1748" s="11"/>
    </row>
    <row r="1749" ht="12.75" customHeight="1">
      <c r="A1749" s="9" t="s">
        <v>515</v>
      </c>
      <c r="B1749" s="1"/>
      <c r="C1749" s="10">
        <v>0.0</v>
      </c>
      <c r="D1749" s="10">
        <v>0.0</v>
      </c>
      <c r="E1749" s="10">
        <v>0.0</v>
      </c>
      <c r="F1749" s="10">
        <v>0.0</v>
      </c>
      <c r="G1749" s="10">
        <v>1.0</v>
      </c>
      <c r="H1749" s="10">
        <v>0.0</v>
      </c>
      <c r="I1749" s="10">
        <v>0.0</v>
      </c>
      <c r="J1749" s="10">
        <v>0.0</v>
      </c>
      <c r="K1749" s="11"/>
      <c r="L1749" s="11"/>
      <c r="M1749" s="11"/>
      <c r="N1749" s="11"/>
      <c r="O1749" s="11"/>
      <c r="P1749" s="11"/>
      <c r="Q1749" s="11"/>
      <c r="R1749" s="11"/>
      <c r="S1749" s="11"/>
      <c r="T1749" s="11"/>
      <c r="U1749" s="11"/>
      <c r="V1749" s="11"/>
      <c r="W1749" s="11"/>
    </row>
    <row r="1750" ht="12.75" customHeight="1">
      <c r="A1750" s="9" t="s">
        <v>516</v>
      </c>
      <c r="B1750" s="1"/>
      <c r="C1750" s="10">
        <v>0.0</v>
      </c>
      <c r="D1750" s="10">
        <v>0.0</v>
      </c>
      <c r="E1750" s="10">
        <v>0.0</v>
      </c>
      <c r="F1750" s="10">
        <v>1.0</v>
      </c>
      <c r="G1750" s="10">
        <v>0.0</v>
      </c>
      <c r="H1750" s="10">
        <v>0.0</v>
      </c>
      <c r="I1750" s="10">
        <v>1.0</v>
      </c>
      <c r="J1750" s="11"/>
      <c r="K1750" s="11"/>
      <c r="L1750" s="11"/>
      <c r="M1750" s="11"/>
      <c r="N1750" s="11"/>
      <c r="O1750" s="11"/>
      <c r="P1750" s="11"/>
      <c r="Q1750" s="11"/>
      <c r="R1750" s="11"/>
      <c r="S1750" s="11"/>
      <c r="T1750" s="11"/>
      <c r="U1750" s="11"/>
      <c r="V1750" s="11"/>
      <c r="W1750" s="11"/>
    </row>
    <row r="1751" ht="12.75" customHeight="1">
      <c r="A1751" s="9" t="s">
        <v>517</v>
      </c>
      <c r="B1751" s="1"/>
      <c r="C1751" s="10">
        <v>0.0</v>
      </c>
      <c r="D1751" s="10">
        <v>1.0</v>
      </c>
      <c r="E1751" s="10">
        <v>0.0</v>
      </c>
      <c r="F1751" s="10">
        <v>0.0</v>
      </c>
      <c r="G1751" s="10">
        <v>0.0</v>
      </c>
      <c r="H1751" s="10">
        <v>1.0</v>
      </c>
      <c r="I1751" s="10">
        <v>0.0</v>
      </c>
      <c r="J1751" s="11"/>
      <c r="K1751" s="11"/>
      <c r="L1751" s="11"/>
      <c r="M1751" s="11"/>
      <c r="N1751" s="11"/>
      <c r="O1751" s="11"/>
      <c r="P1751" s="11"/>
      <c r="Q1751" s="11"/>
      <c r="R1751" s="11"/>
      <c r="S1751" s="11"/>
      <c r="T1751" s="11"/>
      <c r="U1751" s="11"/>
      <c r="V1751" s="11"/>
      <c r="W1751" s="11"/>
    </row>
    <row r="1752" ht="12.75" customHeight="1">
      <c r="A1752" s="9" t="s">
        <v>518</v>
      </c>
      <c r="B1752" s="1"/>
      <c r="C1752" s="10">
        <v>0.0</v>
      </c>
      <c r="D1752" s="10">
        <v>0.0</v>
      </c>
      <c r="E1752" s="10">
        <v>0.0</v>
      </c>
      <c r="F1752" s="10">
        <v>0.0</v>
      </c>
      <c r="G1752" s="10">
        <v>0.0</v>
      </c>
      <c r="H1752" s="10">
        <v>0.0</v>
      </c>
      <c r="I1752" s="10">
        <v>0.0</v>
      </c>
      <c r="J1752" s="10">
        <v>1.0</v>
      </c>
      <c r="K1752" s="10">
        <v>0.0</v>
      </c>
      <c r="L1752" s="11"/>
      <c r="M1752" s="11"/>
      <c r="N1752" s="11"/>
      <c r="O1752" s="11"/>
      <c r="P1752" s="11"/>
      <c r="Q1752" s="11"/>
      <c r="R1752" s="11"/>
      <c r="S1752" s="11"/>
      <c r="T1752" s="11"/>
      <c r="U1752" s="11"/>
      <c r="V1752" s="11"/>
      <c r="W1752" s="11"/>
    </row>
    <row r="1753" ht="12.75" customHeight="1">
      <c r="A1753" s="9" t="s">
        <v>519</v>
      </c>
      <c r="B1753" s="1"/>
      <c r="C1753" s="10">
        <v>1.0</v>
      </c>
      <c r="D1753" s="10">
        <v>0.0</v>
      </c>
      <c r="E1753" s="10">
        <v>1.0</v>
      </c>
      <c r="F1753" s="10">
        <v>0.0</v>
      </c>
      <c r="G1753" s="10">
        <v>0.0</v>
      </c>
      <c r="H1753" s="10">
        <v>0.0</v>
      </c>
      <c r="I1753" s="11"/>
      <c r="J1753" s="11"/>
      <c r="K1753" s="11"/>
      <c r="L1753" s="11"/>
      <c r="M1753" s="11"/>
      <c r="N1753" s="11"/>
      <c r="O1753" s="11"/>
      <c r="P1753" s="11"/>
      <c r="Q1753" s="11"/>
      <c r="R1753" s="11"/>
      <c r="S1753" s="11"/>
      <c r="T1753" s="11"/>
      <c r="U1753" s="11"/>
      <c r="V1753" s="11"/>
      <c r="W1753" s="11"/>
    </row>
    <row r="1754" ht="12.75" customHeight="1">
      <c r="A1754" s="9" t="s">
        <v>520</v>
      </c>
      <c r="B1754" s="1"/>
      <c r="C1754" s="10">
        <v>0.0</v>
      </c>
      <c r="D1754" s="10">
        <v>1.0</v>
      </c>
      <c r="E1754" s="10">
        <v>0.0</v>
      </c>
      <c r="F1754" s="10">
        <v>0.0</v>
      </c>
      <c r="G1754" s="10">
        <v>0.0</v>
      </c>
      <c r="H1754" s="10">
        <v>0.0</v>
      </c>
      <c r="I1754" s="10">
        <v>0.0</v>
      </c>
      <c r="J1754" s="11"/>
      <c r="K1754" s="11"/>
      <c r="L1754" s="11"/>
      <c r="M1754" s="11"/>
      <c r="N1754" s="11"/>
      <c r="O1754" s="11"/>
      <c r="P1754" s="11"/>
      <c r="Q1754" s="11"/>
      <c r="R1754" s="11"/>
      <c r="S1754" s="11"/>
      <c r="T1754" s="11"/>
      <c r="U1754" s="11"/>
      <c r="V1754" s="11"/>
      <c r="W1754" s="11"/>
    </row>
    <row r="1755" ht="12.75" customHeight="1">
      <c r="A1755" s="9" t="s">
        <v>521</v>
      </c>
      <c r="B1755" s="1"/>
      <c r="C1755" s="10">
        <v>0.0</v>
      </c>
      <c r="D1755" s="10">
        <v>0.0</v>
      </c>
      <c r="E1755" s="10">
        <v>0.0</v>
      </c>
      <c r="F1755" s="10">
        <v>0.0</v>
      </c>
      <c r="G1755" s="10">
        <v>1.0</v>
      </c>
      <c r="H1755" s="10">
        <v>0.0</v>
      </c>
      <c r="I1755" s="10">
        <v>0.0</v>
      </c>
      <c r="J1755" s="10">
        <v>0.0</v>
      </c>
      <c r="K1755" s="11"/>
      <c r="L1755" s="11"/>
      <c r="M1755" s="11"/>
      <c r="N1755" s="11"/>
      <c r="O1755" s="11"/>
      <c r="P1755" s="11"/>
      <c r="Q1755" s="11"/>
      <c r="R1755" s="11"/>
      <c r="S1755" s="11"/>
      <c r="T1755" s="11"/>
      <c r="U1755" s="11"/>
      <c r="V1755" s="11"/>
      <c r="W1755" s="11"/>
    </row>
    <row r="1756" ht="12.75" customHeight="1">
      <c r="A1756" s="9" t="s">
        <v>522</v>
      </c>
      <c r="B1756" s="1"/>
      <c r="C1756" s="10">
        <v>0.0</v>
      </c>
      <c r="D1756" s="10">
        <v>0.0</v>
      </c>
      <c r="E1756" s="10">
        <v>1.0</v>
      </c>
      <c r="F1756" s="10">
        <v>0.0</v>
      </c>
      <c r="G1756" s="10">
        <v>0.0</v>
      </c>
      <c r="H1756" s="10">
        <v>0.0</v>
      </c>
      <c r="I1756" s="10">
        <v>0.0</v>
      </c>
      <c r="J1756" s="11"/>
      <c r="K1756" s="11"/>
      <c r="L1756" s="11"/>
      <c r="M1756" s="11"/>
      <c r="N1756" s="11"/>
      <c r="O1756" s="11"/>
      <c r="P1756" s="11"/>
      <c r="Q1756" s="11"/>
      <c r="R1756" s="11"/>
      <c r="S1756" s="11"/>
      <c r="T1756" s="11"/>
      <c r="U1756" s="11"/>
      <c r="V1756" s="11"/>
      <c r="W1756" s="11"/>
    </row>
    <row r="1757" ht="12.75" customHeight="1">
      <c r="A1757" s="9" t="s">
        <v>523</v>
      </c>
      <c r="B1757" s="1"/>
      <c r="C1757" s="10">
        <v>0.0</v>
      </c>
      <c r="D1757" s="10">
        <v>0.0</v>
      </c>
      <c r="E1757" s="10">
        <v>0.0</v>
      </c>
      <c r="F1757" s="10">
        <v>0.0</v>
      </c>
      <c r="G1757" s="10">
        <v>0.0</v>
      </c>
      <c r="H1757" s="10">
        <v>1.0</v>
      </c>
      <c r="I1757" s="10">
        <v>0.0</v>
      </c>
      <c r="J1757" s="10">
        <v>0.0</v>
      </c>
      <c r="K1757" s="10">
        <v>0.0</v>
      </c>
      <c r="L1757" s="10">
        <v>0.0</v>
      </c>
      <c r="M1757" s="10">
        <v>0.0</v>
      </c>
      <c r="N1757" s="10">
        <v>0.0</v>
      </c>
      <c r="O1757" s="11"/>
      <c r="P1757" s="11"/>
      <c r="Q1757" s="11"/>
      <c r="R1757" s="11"/>
      <c r="S1757" s="11"/>
      <c r="T1757" s="11"/>
      <c r="U1757" s="11"/>
      <c r="V1757" s="11"/>
      <c r="W1757" s="11"/>
    </row>
    <row r="1758" ht="12.75" customHeight="1">
      <c r="A1758" s="9" t="s">
        <v>524</v>
      </c>
      <c r="B1758" s="1"/>
      <c r="C1758" s="10">
        <v>0.0</v>
      </c>
      <c r="D1758" s="10">
        <v>0.0</v>
      </c>
      <c r="E1758" s="10">
        <v>1.0</v>
      </c>
      <c r="F1758" s="10">
        <v>0.0</v>
      </c>
      <c r="G1758" s="10">
        <v>0.0</v>
      </c>
      <c r="H1758" s="10">
        <v>0.0</v>
      </c>
      <c r="I1758" s="11"/>
      <c r="J1758" s="11"/>
      <c r="K1758" s="11"/>
      <c r="L1758" s="11"/>
      <c r="M1758" s="11"/>
      <c r="N1758" s="11"/>
      <c r="O1758" s="11"/>
      <c r="P1758" s="11"/>
      <c r="Q1758" s="11"/>
      <c r="R1758" s="11"/>
      <c r="S1758" s="11"/>
      <c r="T1758" s="11"/>
      <c r="U1758" s="11"/>
      <c r="V1758" s="11"/>
      <c r="W1758" s="11"/>
    </row>
    <row r="1759" ht="12.75" customHeight="1">
      <c r="A1759" s="9" t="s">
        <v>525</v>
      </c>
      <c r="B1759" s="1"/>
      <c r="C1759" s="10">
        <v>0.0</v>
      </c>
      <c r="D1759" s="10">
        <v>0.0</v>
      </c>
      <c r="E1759" s="10">
        <v>0.0</v>
      </c>
      <c r="F1759" s="10">
        <v>0.0</v>
      </c>
      <c r="G1759" s="10">
        <v>1.0</v>
      </c>
      <c r="H1759" s="10">
        <v>0.0</v>
      </c>
      <c r="I1759" s="10">
        <v>0.0</v>
      </c>
      <c r="J1759" s="10">
        <v>0.0</v>
      </c>
      <c r="K1759" s="10">
        <v>0.0</v>
      </c>
      <c r="L1759" s="10">
        <v>0.0</v>
      </c>
      <c r="M1759" s="10">
        <v>0.0</v>
      </c>
      <c r="N1759" s="10">
        <v>0.0</v>
      </c>
      <c r="O1759" s="10">
        <v>0.0</v>
      </c>
      <c r="P1759" s="11"/>
      <c r="Q1759" s="11"/>
      <c r="R1759" s="11"/>
      <c r="S1759" s="11"/>
      <c r="T1759" s="11"/>
      <c r="U1759" s="11"/>
      <c r="V1759" s="11"/>
      <c r="W1759" s="11"/>
    </row>
    <row r="1760" ht="12.75" customHeight="1">
      <c r="A1760" s="9" t="s">
        <v>526</v>
      </c>
      <c r="B1760" s="1"/>
      <c r="C1760" s="10">
        <v>0.0</v>
      </c>
      <c r="D1760" s="10">
        <v>1.0</v>
      </c>
      <c r="E1760" s="10">
        <v>0.0</v>
      </c>
      <c r="F1760" s="10">
        <v>0.0</v>
      </c>
      <c r="G1760" s="10">
        <v>0.0</v>
      </c>
      <c r="H1760" s="10">
        <v>0.0</v>
      </c>
      <c r="I1760" s="10">
        <v>0.0</v>
      </c>
      <c r="J1760" s="10">
        <v>0.0</v>
      </c>
      <c r="K1760" s="10">
        <v>0.0</v>
      </c>
      <c r="L1760" s="11"/>
      <c r="M1760" s="11"/>
      <c r="N1760" s="11"/>
      <c r="O1760" s="11"/>
      <c r="P1760" s="11"/>
      <c r="Q1760" s="11"/>
      <c r="R1760" s="11"/>
      <c r="S1760" s="11"/>
      <c r="T1760" s="11"/>
      <c r="U1760" s="11"/>
      <c r="V1760" s="11"/>
      <c r="W1760" s="11"/>
    </row>
    <row r="1761" ht="12.75" customHeight="1">
      <c r="A1761" s="9" t="s">
        <v>527</v>
      </c>
      <c r="B1761" s="1"/>
      <c r="C1761" s="10">
        <v>0.0</v>
      </c>
      <c r="D1761" s="10">
        <v>0.0</v>
      </c>
      <c r="E1761" s="10">
        <v>0.0</v>
      </c>
      <c r="F1761" s="10">
        <v>0.0</v>
      </c>
      <c r="G1761" s="10">
        <v>1.0</v>
      </c>
      <c r="H1761" s="10">
        <v>0.0</v>
      </c>
      <c r="I1761" s="10">
        <v>0.0</v>
      </c>
      <c r="J1761" s="10">
        <v>0.0</v>
      </c>
      <c r="K1761" s="10">
        <v>0.0</v>
      </c>
      <c r="L1761" s="10">
        <v>0.0</v>
      </c>
      <c r="M1761" s="11"/>
      <c r="N1761" s="11"/>
      <c r="O1761" s="11"/>
      <c r="P1761" s="11"/>
      <c r="Q1761" s="11"/>
      <c r="R1761" s="11"/>
      <c r="S1761" s="11"/>
      <c r="T1761" s="11"/>
      <c r="U1761" s="11"/>
      <c r="V1761" s="11"/>
      <c r="W1761" s="11"/>
    </row>
    <row r="1762" ht="12.75" customHeight="1">
      <c r="A1762" s="9" t="s">
        <v>528</v>
      </c>
      <c r="B1762" s="1"/>
      <c r="C1762" s="10">
        <v>0.0</v>
      </c>
      <c r="D1762" s="10">
        <v>0.0</v>
      </c>
      <c r="E1762" s="10">
        <v>0.0</v>
      </c>
      <c r="F1762" s="10">
        <v>1.0</v>
      </c>
      <c r="G1762" s="11"/>
      <c r="H1762" s="11"/>
      <c r="I1762" s="11"/>
      <c r="J1762" s="11"/>
      <c r="K1762" s="11"/>
      <c r="L1762" s="11"/>
      <c r="M1762" s="11"/>
      <c r="N1762" s="11"/>
      <c r="O1762" s="11"/>
      <c r="P1762" s="11"/>
      <c r="Q1762" s="11"/>
      <c r="R1762" s="11"/>
      <c r="S1762" s="11"/>
      <c r="T1762" s="11"/>
      <c r="U1762" s="11"/>
      <c r="V1762" s="11"/>
      <c r="W1762" s="11"/>
    </row>
    <row r="1763" ht="12.75" customHeight="1">
      <c r="A1763" s="9" t="s">
        <v>529</v>
      </c>
      <c r="B1763" s="1"/>
      <c r="C1763" s="10">
        <v>0.0</v>
      </c>
      <c r="D1763" s="10">
        <v>1.0</v>
      </c>
      <c r="E1763" s="10">
        <v>0.0</v>
      </c>
      <c r="F1763" s="10">
        <v>0.0</v>
      </c>
      <c r="G1763" s="10">
        <v>0.0</v>
      </c>
      <c r="H1763" s="11"/>
      <c r="I1763" s="11"/>
      <c r="J1763" s="11"/>
      <c r="K1763" s="11"/>
      <c r="L1763" s="11"/>
      <c r="M1763" s="11"/>
      <c r="N1763" s="11"/>
      <c r="O1763" s="11"/>
      <c r="P1763" s="11"/>
      <c r="Q1763" s="11"/>
      <c r="R1763" s="11"/>
      <c r="S1763" s="11"/>
      <c r="T1763" s="11"/>
      <c r="U1763" s="11"/>
      <c r="V1763" s="11"/>
      <c r="W1763" s="11"/>
    </row>
    <row r="1764" ht="12.75" customHeight="1">
      <c r="A1764" s="9" t="s">
        <v>530</v>
      </c>
      <c r="B1764" s="1"/>
      <c r="C1764" s="10">
        <v>0.0</v>
      </c>
      <c r="D1764" s="10">
        <v>0.0</v>
      </c>
      <c r="E1764" s="10">
        <v>0.0</v>
      </c>
      <c r="F1764" s="10">
        <v>0.0</v>
      </c>
      <c r="G1764" s="10">
        <v>0.0</v>
      </c>
      <c r="H1764" s="10">
        <v>0.0</v>
      </c>
      <c r="I1764" s="10">
        <v>0.0</v>
      </c>
      <c r="J1764" s="10">
        <v>1.0</v>
      </c>
      <c r="K1764" s="10">
        <v>0.0</v>
      </c>
      <c r="L1764" s="10">
        <v>0.0</v>
      </c>
      <c r="M1764" s="10">
        <v>0.0</v>
      </c>
      <c r="N1764" s="10">
        <v>0.0</v>
      </c>
      <c r="O1764" s="11"/>
      <c r="P1764" s="11"/>
      <c r="Q1764" s="11"/>
      <c r="R1764" s="11"/>
      <c r="S1764" s="11"/>
      <c r="T1764" s="11"/>
      <c r="U1764" s="11"/>
      <c r="V1764" s="11"/>
      <c r="W1764" s="11"/>
    </row>
    <row r="1765" ht="12.75" customHeight="1">
      <c r="A1765" s="9" t="s">
        <v>531</v>
      </c>
      <c r="B1765" s="1"/>
      <c r="C1765" s="10">
        <v>0.0</v>
      </c>
      <c r="D1765" s="10">
        <v>0.0</v>
      </c>
      <c r="E1765" s="10">
        <v>0.0</v>
      </c>
      <c r="F1765" s="10">
        <v>1.0</v>
      </c>
      <c r="G1765" s="10">
        <v>0.0</v>
      </c>
      <c r="H1765" s="10">
        <v>0.0</v>
      </c>
      <c r="I1765" s="10">
        <v>1.0</v>
      </c>
      <c r="J1765" s="10">
        <v>0.0</v>
      </c>
      <c r="K1765" s="10">
        <v>0.0</v>
      </c>
      <c r="L1765" s="10">
        <v>0.0</v>
      </c>
      <c r="M1765" s="10">
        <v>0.0</v>
      </c>
      <c r="N1765" s="10">
        <v>0.0</v>
      </c>
      <c r="O1765" s="10">
        <v>0.0</v>
      </c>
      <c r="P1765" s="11"/>
      <c r="Q1765" s="11"/>
      <c r="R1765" s="11"/>
      <c r="S1765" s="11"/>
      <c r="T1765" s="11"/>
      <c r="U1765" s="11"/>
      <c r="V1765" s="11"/>
      <c r="W1765" s="11"/>
    </row>
    <row r="1766" ht="12.75" customHeight="1">
      <c r="A1766" s="9" t="s">
        <v>532</v>
      </c>
      <c r="B1766" s="1"/>
      <c r="C1766" s="10">
        <v>1.0</v>
      </c>
      <c r="D1766" s="10">
        <v>0.0</v>
      </c>
      <c r="E1766" s="10">
        <v>0.0</v>
      </c>
      <c r="F1766" s="10">
        <v>1.0</v>
      </c>
      <c r="G1766" s="10">
        <v>0.0</v>
      </c>
      <c r="H1766" s="10">
        <v>0.0</v>
      </c>
      <c r="I1766" s="10">
        <v>0.0</v>
      </c>
      <c r="J1766" s="10">
        <v>0.0</v>
      </c>
      <c r="K1766" s="10">
        <v>0.0</v>
      </c>
      <c r="L1766" s="10">
        <v>1.0</v>
      </c>
      <c r="M1766" s="10">
        <v>1.0</v>
      </c>
      <c r="N1766" s="10">
        <v>0.0</v>
      </c>
      <c r="O1766" s="10">
        <v>0.0</v>
      </c>
      <c r="P1766" s="11"/>
      <c r="Q1766" s="11"/>
      <c r="R1766" s="11"/>
      <c r="S1766" s="11"/>
      <c r="T1766" s="11"/>
      <c r="U1766" s="11"/>
      <c r="V1766" s="11"/>
      <c r="W1766" s="11"/>
    </row>
    <row r="1767" ht="12.75" customHeight="1">
      <c r="A1767" s="9" t="s">
        <v>533</v>
      </c>
      <c r="B1767" s="1"/>
      <c r="C1767" s="10">
        <v>0.0</v>
      </c>
      <c r="D1767" s="10">
        <v>0.0</v>
      </c>
      <c r="E1767" s="10">
        <v>0.0</v>
      </c>
      <c r="F1767" s="10">
        <v>1.0</v>
      </c>
      <c r="G1767" s="10">
        <v>0.0</v>
      </c>
      <c r="H1767" s="10">
        <v>0.0</v>
      </c>
      <c r="I1767" s="10">
        <v>0.0</v>
      </c>
      <c r="J1767" s="10">
        <v>0.0</v>
      </c>
      <c r="K1767" s="10">
        <v>1.0</v>
      </c>
      <c r="L1767" s="10">
        <v>0.0</v>
      </c>
      <c r="M1767" s="10">
        <v>0.0</v>
      </c>
      <c r="N1767" s="10">
        <v>0.0</v>
      </c>
      <c r="O1767" s="10">
        <v>0.0</v>
      </c>
      <c r="P1767" s="10">
        <v>0.0</v>
      </c>
      <c r="Q1767" s="10">
        <v>0.0</v>
      </c>
      <c r="R1767" s="10">
        <v>0.0</v>
      </c>
      <c r="S1767" s="10">
        <v>0.0</v>
      </c>
      <c r="T1767" s="11"/>
      <c r="U1767" s="11"/>
      <c r="V1767" s="11"/>
      <c r="W1767" s="11"/>
    </row>
    <row r="1768" ht="12.75" customHeight="1">
      <c r="A1768" s="9" t="s">
        <v>534</v>
      </c>
      <c r="B1768" s="1"/>
      <c r="C1768" s="10">
        <v>0.0</v>
      </c>
      <c r="D1768" s="10">
        <v>0.0</v>
      </c>
      <c r="E1768" s="10">
        <v>0.0</v>
      </c>
      <c r="F1768" s="10">
        <v>0.0</v>
      </c>
      <c r="G1768" s="10">
        <v>0.0</v>
      </c>
      <c r="H1768" s="10">
        <v>0.0</v>
      </c>
      <c r="I1768" s="10">
        <v>1.0</v>
      </c>
      <c r="J1768" s="10">
        <v>0.0</v>
      </c>
      <c r="K1768" s="10">
        <v>0.0</v>
      </c>
      <c r="L1768" s="10">
        <v>0.0</v>
      </c>
      <c r="M1768" s="10">
        <v>0.0</v>
      </c>
      <c r="N1768" s="10">
        <v>0.0</v>
      </c>
      <c r="O1768" s="10">
        <v>0.0</v>
      </c>
      <c r="P1768" s="10">
        <v>1.0</v>
      </c>
      <c r="Q1768" s="10">
        <v>0.0</v>
      </c>
      <c r="R1768" s="10">
        <v>0.0</v>
      </c>
      <c r="S1768" s="10">
        <v>0.0</v>
      </c>
      <c r="T1768" s="10">
        <v>0.0</v>
      </c>
      <c r="U1768" s="10">
        <v>0.0</v>
      </c>
      <c r="V1768" s="11"/>
      <c r="W1768" s="11"/>
    </row>
    <row r="1769" ht="12.75" customHeight="1">
      <c r="A1769" s="9" t="s">
        <v>535</v>
      </c>
      <c r="B1769" s="1"/>
      <c r="C1769" s="10">
        <v>0.0</v>
      </c>
      <c r="D1769" s="10">
        <v>0.0</v>
      </c>
      <c r="E1769" s="10">
        <v>0.0</v>
      </c>
      <c r="F1769" s="10">
        <v>1.0</v>
      </c>
      <c r="G1769" s="10">
        <v>0.0</v>
      </c>
      <c r="H1769" s="10">
        <v>0.0</v>
      </c>
      <c r="I1769" s="10">
        <v>0.0</v>
      </c>
      <c r="J1769" s="10">
        <v>0.0</v>
      </c>
      <c r="K1769" s="10">
        <v>0.0</v>
      </c>
      <c r="L1769" s="10">
        <v>0.0</v>
      </c>
      <c r="M1769" s="10">
        <v>0.0</v>
      </c>
      <c r="N1769" s="10">
        <v>0.0</v>
      </c>
      <c r="O1769" s="10">
        <v>0.0</v>
      </c>
      <c r="P1769" s="10">
        <v>0.0</v>
      </c>
      <c r="Q1769" s="11"/>
      <c r="R1769" s="11"/>
      <c r="S1769" s="11"/>
      <c r="T1769" s="11"/>
      <c r="U1769" s="11"/>
      <c r="V1769" s="11"/>
      <c r="W1769" s="11"/>
    </row>
    <row r="1770" ht="12.75" customHeight="1">
      <c r="A1770" s="9" t="s">
        <v>536</v>
      </c>
      <c r="B1770" s="1"/>
      <c r="C1770" s="10">
        <v>0.0</v>
      </c>
      <c r="D1770" s="10">
        <v>0.0</v>
      </c>
      <c r="E1770" s="10">
        <v>0.0</v>
      </c>
      <c r="F1770" s="10">
        <v>0.0</v>
      </c>
      <c r="G1770" s="10">
        <v>0.0</v>
      </c>
      <c r="H1770" s="10">
        <v>0.0</v>
      </c>
      <c r="I1770" s="10">
        <v>0.0</v>
      </c>
      <c r="J1770" s="10">
        <v>0.0</v>
      </c>
      <c r="K1770" s="10">
        <v>1.0</v>
      </c>
      <c r="L1770" s="10">
        <v>0.0</v>
      </c>
      <c r="M1770" s="10">
        <v>0.0</v>
      </c>
      <c r="N1770" s="10">
        <v>0.0</v>
      </c>
      <c r="O1770" s="11"/>
      <c r="P1770" s="11"/>
      <c r="Q1770" s="11"/>
      <c r="R1770" s="11"/>
      <c r="S1770" s="11"/>
      <c r="T1770" s="11"/>
      <c r="U1770" s="11"/>
      <c r="V1770" s="11"/>
      <c r="W1770" s="11"/>
    </row>
    <row r="1771" ht="12.75" customHeight="1">
      <c r="A1771" s="9" t="s">
        <v>537</v>
      </c>
      <c r="B1771" s="1"/>
      <c r="C1771" s="10">
        <v>0.0</v>
      </c>
      <c r="D1771" s="10">
        <v>0.0</v>
      </c>
      <c r="E1771" s="10">
        <v>1.0</v>
      </c>
      <c r="F1771" s="10">
        <v>0.0</v>
      </c>
      <c r="G1771" s="10">
        <v>0.0</v>
      </c>
      <c r="H1771" s="11"/>
      <c r="I1771" s="11"/>
      <c r="J1771" s="11"/>
      <c r="K1771" s="11"/>
      <c r="L1771" s="11"/>
      <c r="M1771" s="11"/>
      <c r="N1771" s="11"/>
      <c r="O1771" s="11"/>
      <c r="P1771" s="11"/>
      <c r="Q1771" s="11"/>
      <c r="R1771" s="11"/>
      <c r="S1771" s="11"/>
      <c r="T1771" s="11"/>
      <c r="U1771" s="11"/>
      <c r="V1771" s="11"/>
      <c r="W1771" s="11"/>
    </row>
    <row r="1772" ht="12.75" customHeight="1">
      <c r="A1772" s="9" t="s">
        <v>538</v>
      </c>
      <c r="B1772" s="1"/>
      <c r="C1772" s="10">
        <v>0.0</v>
      </c>
      <c r="D1772" s="10">
        <v>0.0</v>
      </c>
      <c r="E1772" s="10">
        <v>1.0</v>
      </c>
      <c r="F1772" s="10">
        <v>0.0</v>
      </c>
      <c r="G1772" s="10">
        <v>0.0</v>
      </c>
      <c r="H1772" s="11"/>
      <c r="I1772" s="11"/>
      <c r="J1772" s="11"/>
      <c r="K1772" s="11"/>
      <c r="L1772" s="11"/>
      <c r="M1772" s="11"/>
      <c r="N1772" s="11"/>
      <c r="O1772" s="11"/>
      <c r="P1772" s="11"/>
      <c r="Q1772" s="11"/>
      <c r="R1772" s="11"/>
      <c r="S1772" s="11"/>
      <c r="T1772" s="11"/>
      <c r="U1772" s="11"/>
      <c r="V1772" s="11"/>
      <c r="W1772" s="11"/>
    </row>
    <row r="1773" ht="12.75" customHeight="1">
      <c r="A1773" s="9" t="s">
        <v>539</v>
      </c>
      <c r="B1773" s="1"/>
      <c r="C1773" s="10">
        <v>0.0</v>
      </c>
      <c r="D1773" s="10">
        <v>0.0</v>
      </c>
      <c r="E1773" s="10">
        <v>1.0</v>
      </c>
      <c r="F1773" s="10">
        <v>0.0</v>
      </c>
      <c r="G1773" s="10">
        <v>0.0</v>
      </c>
      <c r="H1773" s="11"/>
      <c r="I1773" s="11"/>
      <c r="J1773" s="11"/>
      <c r="K1773" s="11"/>
      <c r="L1773" s="11"/>
      <c r="M1773" s="11"/>
      <c r="N1773" s="11"/>
      <c r="O1773" s="11"/>
      <c r="P1773" s="11"/>
      <c r="Q1773" s="11"/>
      <c r="R1773" s="11"/>
      <c r="S1773" s="11"/>
      <c r="T1773" s="11"/>
      <c r="U1773" s="11"/>
      <c r="V1773" s="11"/>
      <c r="W1773" s="11"/>
    </row>
    <row r="1774" ht="12.75" customHeight="1">
      <c r="A1774" s="9" t="s">
        <v>540</v>
      </c>
      <c r="B1774" s="1"/>
      <c r="C1774" s="10">
        <v>0.0</v>
      </c>
      <c r="D1774" s="10">
        <v>0.0</v>
      </c>
      <c r="E1774" s="10">
        <v>1.0</v>
      </c>
      <c r="F1774" s="10">
        <v>0.0</v>
      </c>
      <c r="G1774" s="10">
        <v>0.0</v>
      </c>
      <c r="H1774" s="11"/>
      <c r="I1774" s="11"/>
      <c r="J1774" s="11"/>
      <c r="K1774" s="11"/>
      <c r="L1774" s="11"/>
      <c r="M1774" s="11"/>
      <c r="N1774" s="11"/>
      <c r="O1774" s="11"/>
      <c r="P1774" s="11"/>
      <c r="Q1774" s="11"/>
      <c r="R1774" s="11"/>
      <c r="S1774" s="11"/>
      <c r="T1774" s="11"/>
      <c r="U1774" s="11"/>
      <c r="V1774" s="11"/>
      <c r="W1774" s="11"/>
    </row>
    <row r="1775" ht="12.75" customHeight="1">
      <c r="A1775" s="9" t="s">
        <v>541</v>
      </c>
      <c r="B1775" s="1"/>
      <c r="C1775" s="10">
        <v>0.0</v>
      </c>
      <c r="D1775" s="10">
        <v>0.0</v>
      </c>
      <c r="E1775" s="10">
        <v>1.0</v>
      </c>
      <c r="F1775" s="10">
        <v>0.0</v>
      </c>
      <c r="G1775" s="10">
        <v>1.0</v>
      </c>
      <c r="H1775" s="11"/>
      <c r="I1775" s="11"/>
      <c r="J1775" s="11"/>
      <c r="K1775" s="11"/>
      <c r="L1775" s="11"/>
      <c r="M1775" s="11"/>
      <c r="N1775" s="11"/>
      <c r="O1775" s="11"/>
      <c r="P1775" s="11"/>
      <c r="Q1775" s="11"/>
      <c r="R1775" s="11"/>
      <c r="S1775" s="11"/>
      <c r="T1775" s="11"/>
      <c r="U1775" s="11"/>
      <c r="V1775" s="11"/>
      <c r="W1775" s="11"/>
    </row>
    <row r="1776" ht="12.75" customHeight="1">
      <c r="A1776" s="9" t="s">
        <v>542</v>
      </c>
      <c r="B1776" s="1"/>
      <c r="C1776" s="10">
        <v>0.0</v>
      </c>
      <c r="D1776" s="10">
        <v>0.0</v>
      </c>
      <c r="E1776" s="10">
        <v>1.0</v>
      </c>
      <c r="F1776" s="10">
        <v>0.0</v>
      </c>
      <c r="G1776" s="10">
        <v>0.0</v>
      </c>
      <c r="H1776" s="11"/>
      <c r="I1776" s="11"/>
      <c r="J1776" s="11"/>
      <c r="K1776" s="11"/>
      <c r="L1776" s="11"/>
      <c r="M1776" s="11"/>
      <c r="N1776" s="11"/>
      <c r="O1776" s="11"/>
      <c r="P1776" s="11"/>
      <c r="Q1776" s="11"/>
      <c r="R1776" s="11"/>
      <c r="S1776" s="11"/>
      <c r="T1776" s="11"/>
      <c r="U1776" s="11"/>
      <c r="V1776" s="11"/>
      <c r="W1776" s="11"/>
    </row>
    <row r="1777" ht="12.75" customHeight="1">
      <c r="A1777" s="9" t="s">
        <v>543</v>
      </c>
      <c r="B1777" s="1"/>
      <c r="C1777" s="10">
        <v>0.0</v>
      </c>
      <c r="D1777" s="10">
        <v>0.0</v>
      </c>
      <c r="E1777" s="10">
        <v>0.0</v>
      </c>
      <c r="F1777" s="10">
        <v>1.0</v>
      </c>
      <c r="G1777" s="11"/>
      <c r="H1777" s="11"/>
      <c r="I1777" s="11"/>
      <c r="J1777" s="11"/>
      <c r="K1777" s="11"/>
      <c r="L1777" s="11"/>
      <c r="M1777" s="11"/>
      <c r="N1777" s="11"/>
      <c r="O1777" s="11"/>
      <c r="P1777" s="11"/>
      <c r="Q1777" s="11"/>
      <c r="R1777" s="11"/>
      <c r="S1777" s="11"/>
      <c r="T1777" s="11"/>
      <c r="U1777" s="11"/>
      <c r="V1777" s="11"/>
      <c r="W1777" s="11"/>
    </row>
    <row r="1778" ht="12.75" customHeight="1">
      <c r="A1778" s="9" t="s">
        <v>544</v>
      </c>
      <c r="B1778" s="1"/>
      <c r="C1778" s="10">
        <v>0.0</v>
      </c>
      <c r="D1778" s="10">
        <v>0.0</v>
      </c>
      <c r="E1778" s="10">
        <v>1.0</v>
      </c>
      <c r="F1778" s="11"/>
      <c r="G1778" s="11"/>
      <c r="H1778" s="11"/>
      <c r="I1778" s="11"/>
      <c r="J1778" s="11"/>
      <c r="K1778" s="11"/>
      <c r="L1778" s="11"/>
      <c r="M1778" s="11"/>
      <c r="N1778" s="11"/>
      <c r="O1778" s="11"/>
      <c r="P1778" s="11"/>
      <c r="Q1778" s="11"/>
      <c r="R1778" s="11"/>
      <c r="S1778" s="11"/>
      <c r="T1778" s="11"/>
      <c r="U1778" s="11"/>
      <c r="V1778" s="11"/>
      <c r="W1778" s="11"/>
    </row>
    <row r="1779" ht="12.75" customHeight="1">
      <c r="A1779" s="9" t="s">
        <v>545</v>
      </c>
      <c r="B1779" s="1"/>
      <c r="C1779" s="10">
        <v>0.0</v>
      </c>
      <c r="D1779" s="10">
        <v>0.0</v>
      </c>
      <c r="E1779" s="10">
        <v>1.0</v>
      </c>
      <c r="F1779" s="10">
        <v>0.0</v>
      </c>
      <c r="G1779" s="10">
        <v>0.0</v>
      </c>
      <c r="H1779" s="10">
        <v>1.0</v>
      </c>
      <c r="I1779" s="11"/>
      <c r="J1779" s="11"/>
      <c r="K1779" s="11"/>
      <c r="L1779" s="11"/>
      <c r="M1779" s="11"/>
      <c r="N1779" s="11"/>
      <c r="O1779" s="11"/>
      <c r="P1779" s="11"/>
      <c r="Q1779" s="11"/>
      <c r="R1779" s="11"/>
      <c r="S1779" s="11"/>
      <c r="T1779" s="11"/>
      <c r="U1779" s="11"/>
      <c r="V1779" s="11"/>
      <c r="W1779" s="11"/>
    </row>
    <row r="1780" ht="12.75" customHeight="1">
      <c r="A1780" s="9" t="s">
        <v>546</v>
      </c>
      <c r="B1780" s="1"/>
      <c r="C1780" s="10">
        <v>1.0</v>
      </c>
      <c r="D1780" s="10">
        <v>0.0</v>
      </c>
      <c r="E1780" s="10">
        <v>1.0</v>
      </c>
      <c r="F1780" s="10">
        <v>0.0</v>
      </c>
      <c r="G1780" s="10">
        <v>0.0</v>
      </c>
      <c r="H1780" s="10">
        <v>0.0</v>
      </c>
      <c r="I1780" s="11"/>
      <c r="J1780" s="11"/>
      <c r="K1780" s="11"/>
      <c r="L1780" s="11"/>
      <c r="M1780" s="11"/>
      <c r="N1780" s="11"/>
      <c r="O1780" s="11"/>
      <c r="P1780" s="11"/>
      <c r="Q1780" s="11"/>
      <c r="R1780" s="11"/>
      <c r="S1780" s="11"/>
      <c r="T1780" s="11"/>
      <c r="U1780" s="11"/>
      <c r="V1780" s="11"/>
      <c r="W1780" s="11"/>
    </row>
    <row r="1781" ht="12.75" customHeight="1">
      <c r="A1781" s="9" t="s">
        <v>547</v>
      </c>
      <c r="B1781" s="1"/>
      <c r="C1781" s="10">
        <v>0.0</v>
      </c>
      <c r="D1781" s="10">
        <v>0.0</v>
      </c>
      <c r="E1781" s="10">
        <v>1.0</v>
      </c>
      <c r="F1781" s="10">
        <v>0.0</v>
      </c>
      <c r="G1781" s="10">
        <v>0.0</v>
      </c>
      <c r="H1781" s="10">
        <v>1.0</v>
      </c>
      <c r="I1781" s="11"/>
      <c r="J1781" s="11"/>
      <c r="K1781" s="11"/>
      <c r="L1781" s="11"/>
      <c r="M1781" s="11"/>
      <c r="N1781" s="11"/>
      <c r="O1781" s="11"/>
      <c r="P1781" s="11"/>
      <c r="Q1781" s="11"/>
      <c r="R1781" s="11"/>
      <c r="S1781" s="11"/>
      <c r="T1781" s="11"/>
      <c r="U1781" s="11"/>
      <c r="V1781" s="11"/>
      <c r="W1781" s="11"/>
    </row>
    <row r="1782" ht="12.75" customHeight="1">
      <c r="A1782" s="9" t="s">
        <v>548</v>
      </c>
      <c r="B1782" s="1"/>
      <c r="C1782" s="10">
        <v>1.0</v>
      </c>
      <c r="D1782" s="10">
        <v>0.0</v>
      </c>
      <c r="E1782" s="10">
        <v>1.0</v>
      </c>
      <c r="F1782" s="10">
        <v>0.0</v>
      </c>
      <c r="G1782" s="10">
        <v>0.0</v>
      </c>
      <c r="H1782" s="10">
        <v>0.0</v>
      </c>
      <c r="I1782" s="10">
        <v>0.0</v>
      </c>
      <c r="J1782" s="10">
        <v>0.0</v>
      </c>
      <c r="K1782" s="10">
        <v>0.0</v>
      </c>
      <c r="L1782" s="11"/>
      <c r="M1782" s="11"/>
      <c r="N1782" s="11"/>
      <c r="O1782" s="11"/>
      <c r="P1782" s="11"/>
      <c r="Q1782" s="11"/>
      <c r="R1782" s="11"/>
      <c r="S1782" s="11"/>
      <c r="T1782" s="11"/>
      <c r="U1782" s="11"/>
      <c r="V1782" s="11"/>
      <c r="W1782" s="11"/>
    </row>
    <row r="1783" ht="12.75" customHeight="1">
      <c r="A1783" s="9" t="s">
        <v>549</v>
      </c>
      <c r="B1783" s="1"/>
      <c r="C1783" s="10">
        <v>0.0</v>
      </c>
      <c r="D1783" s="10">
        <v>0.0</v>
      </c>
      <c r="E1783" s="10">
        <v>1.0</v>
      </c>
      <c r="F1783" s="11"/>
      <c r="G1783" s="11"/>
      <c r="H1783" s="11"/>
      <c r="I1783" s="11"/>
      <c r="J1783" s="11"/>
      <c r="K1783" s="11"/>
      <c r="L1783" s="11"/>
      <c r="M1783" s="11"/>
      <c r="N1783" s="11"/>
      <c r="O1783" s="11"/>
      <c r="P1783" s="11"/>
      <c r="Q1783" s="11"/>
      <c r="R1783" s="11"/>
      <c r="S1783" s="11"/>
      <c r="T1783" s="11"/>
      <c r="U1783" s="11"/>
      <c r="V1783" s="11"/>
      <c r="W1783" s="11"/>
    </row>
    <row r="1784" ht="12.75" customHeight="1">
      <c r="A1784" s="9" t="s">
        <v>550</v>
      </c>
      <c r="B1784" s="1"/>
      <c r="C1784" s="10">
        <v>0.0</v>
      </c>
      <c r="D1784" s="10">
        <v>1.0</v>
      </c>
      <c r="E1784" s="10">
        <v>0.0</v>
      </c>
      <c r="F1784" s="10">
        <v>0.0</v>
      </c>
      <c r="G1784" s="10">
        <v>0.0</v>
      </c>
      <c r="H1784" s="10">
        <v>0.0</v>
      </c>
      <c r="I1784" s="10">
        <v>0.0</v>
      </c>
      <c r="J1784" s="10">
        <v>0.0</v>
      </c>
      <c r="K1784" s="10">
        <v>0.0</v>
      </c>
      <c r="L1784" s="11"/>
      <c r="M1784" s="11"/>
      <c r="N1784" s="11"/>
      <c r="O1784" s="11"/>
      <c r="P1784" s="11"/>
      <c r="Q1784" s="11"/>
      <c r="R1784" s="11"/>
      <c r="S1784" s="11"/>
      <c r="T1784" s="11"/>
      <c r="U1784" s="11"/>
      <c r="V1784" s="11"/>
      <c r="W1784" s="11"/>
    </row>
    <row r="1785" ht="12.75" customHeight="1">
      <c r="A1785" s="9" t="s">
        <v>551</v>
      </c>
      <c r="B1785" s="1"/>
      <c r="C1785" s="10">
        <v>0.0</v>
      </c>
      <c r="D1785" s="10">
        <v>0.0</v>
      </c>
      <c r="E1785" s="10">
        <v>1.0</v>
      </c>
      <c r="F1785" s="10">
        <v>0.0</v>
      </c>
      <c r="G1785" s="10">
        <v>0.0</v>
      </c>
      <c r="H1785" s="10">
        <v>0.0</v>
      </c>
      <c r="I1785" s="10">
        <v>0.0</v>
      </c>
      <c r="J1785" s="11"/>
      <c r="K1785" s="11"/>
      <c r="L1785" s="11"/>
      <c r="M1785" s="11"/>
      <c r="N1785" s="11"/>
      <c r="O1785" s="11"/>
      <c r="P1785" s="11"/>
      <c r="Q1785" s="11"/>
      <c r="R1785" s="11"/>
      <c r="S1785" s="11"/>
      <c r="T1785" s="11"/>
      <c r="U1785" s="11"/>
      <c r="V1785" s="11"/>
      <c r="W1785" s="11"/>
    </row>
    <row r="1786" ht="12.75" customHeight="1">
      <c r="A1786" s="9" t="s">
        <v>552</v>
      </c>
      <c r="B1786" s="1"/>
      <c r="C1786" s="10">
        <v>0.0</v>
      </c>
      <c r="D1786" s="10">
        <v>0.0</v>
      </c>
      <c r="E1786" s="10">
        <v>0.0</v>
      </c>
      <c r="F1786" s="10">
        <v>1.0</v>
      </c>
      <c r="G1786" s="10">
        <v>0.0</v>
      </c>
      <c r="H1786" s="10">
        <v>1.0</v>
      </c>
      <c r="I1786" s="10">
        <v>0.0</v>
      </c>
      <c r="J1786" s="11"/>
      <c r="K1786" s="11"/>
      <c r="L1786" s="11"/>
      <c r="M1786" s="11"/>
      <c r="N1786" s="11"/>
      <c r="O1786" s="11"/>
      <c r="P1786" s="11"/>
      <c r="Q1786" s="11"/>
      <c r="R1786" s="11"/>
      <c r="S1786" s="11"/>
      <c r="T1786" s="11"/>
      <c r="U1786" s="11"/>
      <c r="V1786" s="11"/>
      <c r="W1786" s="11"/>
    </row>
    <row r="1787" ht="12.75" customHeight="1">
      <c r="A1787" s="9" t="s">
        <v>553</v>
      </c>
      <c r="B1787" s="1"/>
      <c r="C1787" s="10">
        <v>0.0</v>
      </c>
      <c r="D1787" s="10">
        <v>1.0</v>
      </c>
      <c r="E1787" s="10">
        <v>0.0</v>
      </c>
      <c r="F1787" s="10">
        <v>0.0</v>
      </c>
      <c r="G1787" s="10">
        <v>0.0</v>
      </c>
      <c r="H1787" s="10">
        <v>0.0</v>
      </c>
      <c r="I1787" s="10">
        <v>0.0</v>
      </c>
      <c r="J1787" s="11"/>
      <c r="K1787" s="11"/>
      <c r="L1787" s="11"/>
      <c r="M1787" s="11"/>
      <c r="N1787" s="11"/>
      <c r="O1787" s="11"/>
      <c r="P1787" s="11"/>
      <c r="Q1787" s="11"/>
      <c r="R1787" s="11"/>
      <c r="S1787" s="11"/>
      <c r="T1787" s="11"/>
      <c r="U1787" s="11"/>
      <c r="V1787" s="11"/>
      <c r="W1787" s="11"/>
    </row>
    <row r="1788" ht="12.75" customHeight="1">
      <c r="A1788" s="9" t="s">
        <v>554</v>
      </c>
      <c r="B1788" s="1"/>
      <c r="C1788" s="10">
        <v>0.0</v>
      </c>
      <c r="D1788" s="10">
        <v>1.0</v>
      </c>
      <c r="E1788" s="10">
        <v>0.0</v>
      </c>
      <c r="F1788" s="10">
        <v>0.0</v>
      </c>
      <c r="G1788" s="10">
        <v>0.0</v>
      </c>
      <c r="H1788" s="10">
        <v>1.0</v>
      </c>
      <c r="I1788" s="11"/>
      <c r="J1788" s="11"/>
      <c r="K1788" s="11"/>
      <c r="L1788" s="11"/>
      <c r="M1788" s="11"/>
      <c r="N1788" s="11"/>
      <c r="O1788" s="11"/>
      <c r="P1788" s="11"/>
      <c r="Q1788" s="11"/>
      <c r="R1788" s="11"/>
      <c r="S1788" s="11"/>
      <c r="T1788" s="11"/>
      <c r="U1788" s="11"/>
      <c r="V1788" s="11"/>
      <c r="W1788" s="11"/>
    </row>
    <row r="1789" ht="12.75" customHeight="1">
      <c r="A1789" s="9" t="s">
        <v>555</v>
      </c>
      <c r="B1789" s="1"/>
      <c r="C1789" s="10">
        <v>0.0</v>
      </c>
      <c r="D1789" s="10">
        <v>0.0</v>
      </c>
      <c r="E1789" s="10">
        <v>0.0</v>
      </c>
      <c r="F1789" s="10">
        <v>1.0</v>
      </c>
      <c r="G1789" s="10">
        <v>0.0</v>
      </c>
      <c r="H1789" s="10">
        <v>0.0</v>
      </c>
      <c r="I1789" s="10">
        <v>0.0</v>
      </c>
      <c r="J1789" s="11"/>
      <c r="K1789" s="11"/>
      <c r="L1789" s="11"/>
      <c r="M1789" s="11"/>
      <c r="N1789" s="11"/>
      <c r="O1789" s="11"/>
      <c r="P1789" s="11"/>
      <c r="Q1789" s="11"/>
      <c r="R1789" s="11"/>
      <c r="S1789" s="11"/>
      <c r="T1789" s="11"/>
      <c r="U1789" s="11"/>
      <c r="V1789" s="11"/>
      <c r="W1789" s="11"/>
    </row>
    <row r="1790" ht="12.75" customHeight="1">
      <c r="A1790" s="9" t="s">
        <v>556</v>
      </c>
      <c r="B1790" s="1"/>
      <c r="C1790" s="10">
        <v>0.0</v>
      </c>
      <c r="D1790" s="10">
        <v>1.0</v>
      </c>
      <c r="E1790" s="10">
        <v>1.0</v>
      </c>
      <c r="F1790" s="10">
        <v>0.0</v>
      </c>
      <c r="G1790" s="10">
        <v>0.0</v>
      </c>
      <c r="H1790" s="10">
        <v>0.0</v>
      </c>
      <c r="I1790" s="10">
        <v>0.0</v>
      </c>
      <c r="J1790" s="11"/>
      <c r="K1790" s="11"/>
      <c r="L1790" s="11"/>
      <c r="M1790" s="11"/>
      <c r="N1790" s="11"/>
      <c r="O1790" s="11"/>
      <c r="P1790" s="11"/>
      <c r="Q1790" s="11"/>
      <c r="R1790" s="11"/>
      <c r="S1790" s="11"/>
      <c r="T1790" s="11"/>
      <c r="U1790" s="11"/>
      <c r="V1790" s="11"/>
      <c r="W1790" s="11"/>
    </row>
    <row r="1791" ht="12.75" customHeight="1">
      <c r="A1791" s="9" t="s">
        <v>557</v>
      </c>
      <c r="B1791" s="1"/>
      <c r="C1791" s="10">
        <v>0.0</v>
      </c>
      <c r="D1791" s="10">
        <v>1.0</v>
      </c>
      <c r="E1791" s="10">
        <v>0.0</v>
      </c>
      <c r="F1791" s="10">
        <v>0.0</v>
      </c>
      <c r="G1791" s="10">
        <v>0.0</v>
      </c>
      <c r="H1791" s="11"/>
      <c r="I1791" s="11"/>
      <c r="J1791" s="11"/>
      <c r="K1791" s="11"/>
      <c r="L1791" s="11"/>
      <c r="M1791" s="11"/>
      <c r="N1791" s="11"/>
      <c r="O1791" s="11"/>
      <c r="P1791" s="11"/>
      <c r="Q1791" s="11"/>
      <c r="R1791" s="11"/>
      <c r="S1791" s="11"/>
      <c r="T1791" s="11"/>
      <c r="U1791" s="11"/>
      <c r="V1791" s="11"/>
      <c r="W1791" s="11"/>
    </row>
    <row r="1792" ht="12.75" customHeight="1">
      <c r="A1792" s="9" t="s">
        <v>558</v>
      </c>
      <c r="B1792" s="1"/>
      <c r="C1792" s="10">
        <v>0.0</v>
      </c>
      <c r="D1792" s="10">
        <v>1.0</v>
      </c>
      <c r="E1792" s="10">
        <v>0.0</v>
      </c>
      <c r="F1792" s="10">
        <v>0.0</v>
      </c>
      <c r="G1792" s="10">
        <v>0.0</v>
      </c>
      <c r="H1792" s="10">
        <v>0.0</v>
      </c>
      <c r="I1792" s="10">
        <v>1.0</v>
      </c>
      <c r="J1792" s="11"/>
      <c r="K1792" s="11"/>
      <c r="L1792" s="11"/>
      <c r="M1792" s="11"/>
      <c r="N1792" s="11"/>
      <c r="O1792" s="11"/>
      <c r="P1792" s="11"/>
      <c r="Q1792" s="11"/>
      <c r="R1792" s="11"/>
      <c r="S1792" s="11"/>
      <c r="T1792" s="11"/>
      <c r="U1792" s="11"/>
      <c r="V1792" s="11"/>
      <c r="W1792" s="11"/>
    </row>
    <row r="1793" ht="12.75" customHeight="1">
      <c r="A1793" s="9" t="s">
        <v>559</v>
      </c>
      <c r="B1793" s="1"/>
      <c r="C1793" s="10">
        <v>0.0</v>
      </c>
      <c r="D1793" s="10">
        <v>1.0</v>
      </c>
      <c r="E1793" s="10">
        <v>0.0</v>
      </c>
      <c r="F1793" s="10">
        <v>0.0</v>
      </c>
      <c r="G1793" s="10">
        <v>0.0</v>
      </c>
      <c r="H1793" s="10">
        <v>1.0</v>
      </c>
      <c r="I1793" s="10">
        <v>0.0</v>
      </c>
      <c r="J1793" s="10">
        <v>0.0</v>
      </c>
      <c r="K1793" s="10">
        <v>1.0</v>
      </c>
      <c r="L1793" s="10">
        <v>0.0</v>
      </c>
      <c r="M1793" s="10">
        <v>0.0</v>
      </c>
      <c r="N1793" s="10">
        <v>0.0</v>
      </c>
      <c r="O1793" s="11"/>
      <c r="P1793" s="11"/>
      <c r="Q1793" s="11"/>
      <c r="R1793" s="11"/>
      <c r="S1793" s="11"/>
      <c r="T1793" s="11"/>
      <c r="U1793" s="11"/>
      <c r="V1793" s="11"/>
      <c r="W1793" s="11"/>
    </row>
    <row r="1794" ht="12.75" customHeight="1">
      <c r="A1794" s="9" t="s">
        <v>560</v>
      </c>
      <c r="B1794" s="1"/>
      <c r="C1794" s="10">
        <v>0.0</v>
      </c>
      <c r="D1794" s="10">
        <v>1.0</v>
      </c>
      <c r="E1794" s="10">
        <v>0.0</v>
      </c>
      <c r="F1794" s="10">
        <v>0.0</v>
      </c>
      <c r="G1794" s="10">
        <v>0.0</v>
      </c>
      <c r="H1794" s="10">
        <v>1.0</v>
      </c>
      <c r="I1794" s="10">
        <v>0.0</v>
      </c>
      <c r="J1794" s="11"/>
      <c r="K1794" s="11"/>
      <c r="L1794" s="11"/>
      <c r="M1794" s="11"/>
      <c r="N1794" s="11"/>
      <c r="O1794" s="11"/>
      <c r="P1794" s="11"/>
      <c r="Q1794" s="11"/>
      <c r="R1794" s="11"/>
      <c r="S1794" s="11"/>
      <c r="T1794" s="11"/>
      <c r="U1794" s="11"/>
      <c r="V1794" s="11"/>
      <c r="W1794" s="11"/>
    </row>
    <row r="1795" ht="12.75" customHeight="1">
      <c r="A1795" s="9" t="s">
        <v>561</v>
      </c>
      <c r="B1795" s="1"/>
      <c r="C1795" s="10">
        <v>0.0</v>
      </c>
      <c r="D1795" s="10">
        <v>1.0</v>
      </c>
      <c r="E1795" s="10">
        <v>0.0</v>
      </c>
      <c r="F1795" s="10">
        <v>0.0</v>
      </c>
      <c r="G1795" s="10">
        <v>0.0</v>
      </c>
      <c r="H1795" s="10">
        <v>0.0</v>
      </c>
      <c r="I1795" s="11"/>
      <c r="J1795" s="11"/>
      <c r="K1795" s="11"/>
      <c r="L1795" s="11"/>
      <c r="M1795" s="11"/>
      <c r="N1795" s="11"/>
      <c r="O1795" s="11"/>
      <c r="P1795" s="11"/>
      <c r="Q1795" s="11"/>
      <c r="R1795" s="11"/>
      <c r="S1795" s="11"/>
      <c r="T1795" s="11"/>
      <c r="U1795" s="11"/>
      <c r="V1795" s="11"/>
      <c r="W1795" s="11"/>
    </row>
    <row r="1796" ht="12.75" customHeight="1">
      <c r="A1796" s="9" t="s">
        <v>562</v>
      </c>
      <c r="B1796" s="1"/>
      <c r="C1796" s="10">
        <v>1.0</v>
      </c>
      <c r="D1796" s="10">
        <v>0.0</v>
      </c>
      <c r="E1796" s="10">
        <v>1.0</v>
      </c>
      <c r="F1796" s="10">
        <v>1.0</v>
      </c>
      <c r="G1796" s="10">
        <v>0.0</v>
      </c>
      <c r="H1796" s="10">
        <v>0.0</v>
      </c>
      <c r="I1796" s="11"/>
      <c r="J1796" s="11"/>
      <c r="K1796" s="11"/>
      <c r="L1796" s="11"/>
      <c r="M1796" s="11"/>
      <c r="N1796" s="11"/>
      <c r="O1796" s="11"/>
      <c r="P1796" s="11"/>
      <c r="Q1796" s="11"/>
      <c r="R1796" s="11"/>
      <c r="S1796" s="11"/>
      <c r="T1796" s="11"/>
      <c r="U1796" s="11"/>
      <c r="V1796" s="11"/>
      <c r="W1796" s="11"/>
    </row>
    <row r="1797" ht="12.75" customHeight="1">
      <c r="A1797" s="9" t="s">
        <v>563</v>
      </c>
      <c r="B1797" s="1"/>
      <c r="C1797" s="10">
        <v>0.0</v>
      </c>
      <c r="D1797" s="10">
        <v>0.0</v>
      </c>
      <c r="E1797" s="10">
        <v>0.0</v>
      </c>
      <c r="F1797" s="10">
        <v>1.0</v>
      </c>
      <c r="G1797" s="10">
        <v>0.0</v>
      </c>
      <c r="H1797" s="10">
        <v>0.0</v>
      </c>
      <c r="I1797" s="11"/>
      <c r="J1797" s="11"/>
      <c r="K1797" s="11"/>
      <c r="L1797" s="11"/>
      <c r="M1797" s="11"/>
      <c r="N1797" s="11"/>
      <c r="O1797" s="11"/>
      <c r="P1797" s="11"/>
      <c r="Q1797" s="11"/>
      <c r="R1797" s="11"/>
      <c r="S1797" s="11"/>
      <c r="T1797" s="11"/>
      <c r="U1797" s="11"/>
      <c r="V1797" s="11"/>
      <c r="W1797" s="11"/>
    </row>
    <row r="1798" ht="12.75" customHeight="1">
      <c r="A1798" s="9" t="s">
        <v>564</v>
      </c>
      <c r="B1798" s="1"/>
      <c r="C1798" s="10">
        <v>0.0</v>
      </c>
      <c r="D1798" s="10">
        <v>0.0</v>
      </c>
      <c r="E1798" s="10">
        <v>0.0</v>
      </c>
      <c r="F1798" s="10">
        <v>0.0</v>
      </c>
      <c r="G1798" s="10">
        <v>0.0</v>
      </c>
      <c r="H1798" s="10">
        <v>0.0</v>
      </c>
      <c r="I1798" s="10">
        <v>0.0</v>
      </c>
      <c r="J1798" s="10">
        <v>1.0</v>
      </c>
      <c r="K1798" s="11"/>
      <c r="L1798" s="11"/>
      <c r="M1798" s="11"/>
      <c r="N1798" s="11"/>
      <c r="O1798" s="11"/>
      <c r="P1798" s="11"/>
      <c r="Q1798" s="11"/>
      <c r="R1798" s="11"/>
      <c r="S1798" s="11"/>
      <c r="T1798" s="11"/>
      <c r="U1798" s="11"/>
      <c r="V1798" s="11"/>
      <c r="W1798" s="11"/>
    </row>
    <row r="1799" ht="12.75" customHeight="1">
      <c r="A1799" s="9" t="s">
        <v>565</v>
      </c>
      <c r="B1799" s="1"/>
      <c r="C1799" s="10">
        <v>0.0</v>
      </c>
      <c r="D1799" s="10">
        <v>0.0</v>
      </c>
      <c r="E1799" s="10">
        <v>0.0</v>
      </c>
      <c r="F1799" s="10">
        <v>1.0</v>
      </c>
      <c r="G1799" s="10">
        <v>0.0</v>
      </c>
      <c r="H1799" s="10">
        <v>1.0</v>
      </c>
      <c r="I1799" s="10">
        <v>0.0</v>
      </c>
      <c r="J1799" s="10">
        <v>0.0</v>
      </c>
      <c r="K1799" s="10">
        <v>0.0</v>
      </c>
      <c r="L1799" s="10">
        <v>0.0</v>
      </c>
      <c r="M1799" s="10">
        <v>0.0</v>
      </c>
      <c r="N1799" s="10">
        <v>0.0</v>
      </c>
      <c r="O1799" s="11"/>
      <c r="P1799" s="11"/>
      <c r="Q1799" s="11"/>
      <c r="R1799" s="11"/>
      <c r="S1799" s="11"/>
      <c r="T1799" s="11"/>
      <c r="U1799" s="11"/>
      <c r="V1799" s="11"/>
      <c r="W1799" s="11"/>
    </row>
    <row r="1800" ht="12.75" customHeight="1">
      <c r="A1800" s="9" t="s">
        <v>566</v>
      </c>
      <c r="B1800" s="1"/>
      <c r="C1800" s="10">
        <v>0.0</v>
      </c>
      <c r="D1800" s="10">
        <v>0.0</v>
      </c>
      <c r="E1800" s="10">
        <v>1.0</v>
      </c>
      <c r="F1800" s="10">
        <v>0.0</v>
      </c>
      <c r="G1800" s="10">
        <v>0.0</v>
      </c>
      <c r="H1800" s="10">
        <v>1.0</v>
      </c>
      <c r="I1800" s="11"/>
      <c r="J1800" s="11"/>
      <c r="K1800" s="11"/>
      <c r="L1800" s="11"/>
      <c r="M1800" s="11"/>
      <c r="N1800" s="11"/>
      <c r="O1800" s="11"/>
      <c r="P1800" s="11"/>
      <c r="Q1800" s="11"/>
      <c r="R1800" s="11"/>
      <c r="S1800" s="11"/>
      <c r="T1800" s="11"/>
      <c r="U1800" s="11"/>
      <c r="V1800" s="11"/>
      <c r="W1800" s="11"/>
    </row>
    <row r="1801" ht="12.75" customHeight="1">
      <c r="A1801" s="9" t="s">
        <v>567</v>
      </c>
      <c r="B1801" s="1"/>
      <c r="C1801" s="10">
        <v>0.0</v>
      </c>
      <c r="D1801" s="10">
        <v>0.0</v>
      </c>
      <c r="E1801" s="10">
        <v>0.0</v>
      </c>
      <c r="F1801" s="10">
        <v>0.0</v>
      </c>
      <c r="G1801" s="10">
        <v>1.0</v>
      </c>
      <c r="H1801" s="11"/>
      <c r="I1801" s="11"/>
      <c r="J1801" s="11"/>
      <c r="K1801" s="11"/>
      <c r="L1801" s="11"/>
      <c r="M1801" s="11"/>
      <c r="N1801" s="11"/>
      <c r="O1801" s="11"/>
      <c r="P1801" s="11"/>
      <c r="Q1801" s="11"/>
      <c r="R1801" s="11"/>
      <c r="S1801" s="11"/>
      <c r="T1801" s="11"/>
      <c r="U1801" s="11"/>
      <c r="V1801" s="11"/>
      <c r="W1801" s="11"/>
    </row>
    <row r="1802" ht="12.75" customHeight="1">
      <c r="A1802" s="9" t="s">
        <v>568</v>
      </c>
      <c r="B1802" s="1"/>
      <c r="C1802" s="10">
        <v>0.0</v>
      </c>
      <c r="D1802" s="10">
        <v>1.0</v>
      </c>
      <c r="E1802" s="10">
        <v>0.0</v>
      </c>
      <c r="F1802" s="10">
        <v>0.0</v>
      </c>
      <c r="G1802" s="10">
        <v>0.0</v>
      </c>
      <c r="H1802" s="11"/>
      <c r="I1802" s="11"/>
      <c r="J1802" s="11"/>
      <c r="K1802" s="11"/>
      <c r="L1802" s="11"/>
      <c r="M1802" s="11"/>
      <c r="N1802" s="11"/>
      <c r="O1802" s="11"/>
      <c r="P1802" s="11"/>
      <c r="Q1802" s="11"/>
      <c r="R1802" s="11"/>
      <c r="S1802" s="11"/>
      <c r="T1802" s="11"/>
      <c r="U1802" s="11"/>
      <c r="V1802" s="11"/>
      <c r="W1802" s="11"/>
    </row>
    <row r="1803" ht="12.75" customHeight="1">
      <c r="A1803" s="9" t="s">
        <v>569</v>
      </c>
      <c r="B1803" s="1"/>
      <c r="C1803" s="10">
        <v>1.0</v>
      </c>
      <c r="D1803" s="10">
        <v>1.0</v>
      </c>
      <c r="E1803" s="10">
        <v>0.0</v>
      </c>
      <c r="F1803" s="10">
        <v>0.0</v>
      </c>
      <c r="G1803" s="10">
        <v>1.0</v>
      </c>
      <c r="H1803" s="10">
        <v>0.0</v>
      </c>
      <c r="I1803" s="10">
        <v>0.0</v>
      </c>
      <c r="J1803" s="10">
        <v>0.0</v>
      </c>
      <c r="K1803" s="10">
        <v>0.0</v>
      </c>
      <c r="L1803" s="10">
        <v>0.0</v>
      </c>
      <c r="M1803" s="11"/>
      <c r="N1803" s="11"/>
      <c r="O1803" s="11"/>
      <c r="P1803" s="11"/>
      <c r="Q1803" s="11"/>
      <c r="R1803" s="11"/>
      <c r="S1803" s="11"/>
      <c r="T1803" s="11"/>
      <c r="U1803" s="11"/>
      <c r="V1803" s="11"/>
      <c r="W1803" s="11"/>
    </row>
    <row r="1804" ht="12.75" customHeight="1">
      <c r="A1804" s="9" t="s">
        <v>570</v>
      </c>
      <c r="B1804" s="1"/>
      <c r="C1804" s="10">
        <v>0.0</v>
      </c>
      <c r="D1804" s="10">
        <v>0.0</v>
      </c>
      <c r="E1804" s="10">
        <v>1.0</v>
      </c>
      <c r="F1804" s="10">
        <v>1.0</v>
      </c>
      <c r="G1804" s="10">
        <v>0.0</v>
      </c>
      <c r="H1804" s="10">
        <v>0.0</v>
      </c>
      <c r="I1804" s="10">
        <v>0.0</v>
      </c>
      <c r="J1804" s="10">
        <v>0.0</v>
      </c>
      <c r="K1804" s="10">
        <v>0.0</v>
      </c>
      <c r="L1804" s="10">
        <v>0.0</v>
      </c>
      <c r="M1804" s="11"/>
      <c r="N1804" s="11"/>
      <c r="O1804" s="11"/>
      <c r="P1804" s="11"/>
      <c r="Q1804" s="11"/>
      <c r="R1804" s="11"/>
      <c r="S1804" s="11"/>
      <c r="T1804" s="11"/>
      <c r="U1804" s="11"/>
      <c r="V1804" s="11"/>
      <c r="W1804" s="11"/>
    </row>
    <row r="1805" ht="12.75" customHeight="1">
      <c r="A1805" s="9" t="s">
        <v>571</v>
      </c>
      <c r="B1805" s="1"/>
      <c r="C1805" s="10">
        <v>1.0</v>
      </c>
      <c r="D1805" s="10">
        <v>0.0</v>
      </c>
      <c r="E1805" s="10">
        <v>1.0</v>
      </c>
      <c r="F1805" s="10">
        <v>0.0</v>
      </c>
      <c r="G1805" s="10">
        <v>0.0</v>
      </c>
      <c r="H1805" s="10">
        <v>1.0</v>
      </c>
      <c r="I1805" s="10">
        <v>0.0</v>
      </c>
      <c r="J1805" s="11"/>
      <c r="K1805" s="11"/>
      <c r="L1805" s="11"/>
      <c r="M1805" s="11"/>
      <c r="N1805" s="11"/>
      <c r="O1805" s="11"/>
      <c r="P1805" s="11"/>
      <c r="Q1805" s="11"/>
      <c r="R1805" s="11"/>
      <c r="S1805" s="11"/>
      <c r="T1805" s="11"/>
      <c r="U1805" s="11"/>
      <c r="V1805" s="11"/>
      <c r="W1805" s="11"/>
    </row>
    <row r="1806" ht="12.75" customHeight="1">
      <c r="A1806" s="9" t="s">
        <v>572</v>
      </c>
      <c r="B1806" s="1"/>
      <c r="C1806" s="10">
        <v>0.0</v>
      </c>
      <c r="D1806" s="10">
        <v>0.0</v>
      </c>
      <c r="E1806" s="10">
        <v>0.0</v>
      </c>
      <c r="F1806" s="10">
        <v>1.0</v>
      </c>
      <c r="G1806" s="10">
        <v>0.0</v>
      </c>
      <c r="H1806" s="10">
        <v>0.0</v>
      </c>
      <c r="I1806" s="10">
        <v>1.0</v>
      </c>
      <c r="J1806" s="10">
        <v>0.0</v>
      </c>
      <c r="K1806" s="10">
        <v>0.0</v>
      </c>
      <c r="L1806" s="10">
        <v>0.0</v>
      </c>
      <c r="M1806" s="10">
        <v>1.0</v>
      </c>
      <c r="N1806" s="10">
        <v>0.0</v>
      </c>
      <c r="O1806" s="10">
        <v>0.0</v>
      </c>
      <c r="P1806" s="11"/>
      <c r="Q1806" s="11"/>
      <c r="R1806" s="11"/>
      <c r="S1806" s="11"/>
      <c r="T1806" s="11"/>
      <c r="U1806" s="11"/>
      <c r="V1806" s="11"/>
      <c r="W1806" s="11"/>
    </row>
    <row r="1807" ht="12.75" customHeight="1">
      <c r="A1807" s="9" t="s">
        <v>573</v>
      </c>
      <c r="B1807" s="1"/>
      <c r="C1807" s="10">
        <v>0.0</v>
      </c>
      <c r="D1807" s="10">
        <v>0.0</v>
      </c>
      <c r="E1807" s="10">
        <v>0.0</v>
      </c>
      <c r="F1807" s="10">
        <v>1.0</v>
      </c>
      <c r="G1807" s="10">
        <v>1.0</v>
      </c>
      <c r="H1807" s="10">
        <v>0.0</v>
      </c>
      <c r="I1807" s="10">
        <v>0.0</v>
      </c>
      <c r="J1807" s="10">
        <v>0.0</v>
      </c>
      <c r="K1807" s="10">
        <v>0.0</v>
      </c>
      <c r="L1807" s="10">
        <v>0.0</v>
      </c>
      <c r="M1807" s="10">
        <v>0.0</v>
      </c>
      <c r="N1807" s="10">
        <v>0.0</v>
      </c>
      <c r="O1807" s="10">
        <v>0.0</v>
      </c>
      <c r="P1807" s="10">
        <v>0.0</v>
      </c>
      <c r="Q1807" s="10">
        <v>0.0</v>
      </c>
      <c r="R1807" s="11"/>
      <c r="S1807" s="11"/>
      <c r="T1807" s="11"/>
      <c r="U1807" s="11"/>
      <c r="V1807" s="11"/>
      <c r="W1807" s="11"/>
    </row>
    <row r="1808" ht="12.75" customHeight="1">
      <c r="A1808" s="9" t="s">
        <v>574</v>
      </c>
      <c r="B1808" s="1"/>
      <c r="C1808" s="10">
        <v>0.0</v>
      </c>
      <c r="D1808" s="10">
        <v>0.0</v>
      </c>
      <c r="E1808" s="10">
        <v>1.0</v>
      </c>
      <c r="F1808" s="10">
        <v>1.0</v>
      </c>
      <c r="G1808" s="10">
        <v>0.0</v>
      </c>
      <c r="H1808" s="10">
        <v>0.0</v>
      </c>
      <c r="I1808" s="10">
        <v>1.0</v>
      </c>
      <c r="J1808" s="10">
        <v>0.0</v>
      </c>
      <c r="K1808" s="10">
        <v>0.0</v>
      </c>
      <c r="L1808" s="10">
        <v>0.0</v>
      </c>
      <c r="M1808" s="10">
        <v>0.0</v>
      </c>
      <c r="N1808" s="10">
        <v>0.0</v>
      </c>
      <c r="O1808" s="10">
        <v>0.0</v>
      </c>
      <c r="P1808" s="10">
        <v>0.0</v>
      </c>
      <c r="Q1808" s="10">
        <v>0.0</v>
      </c>
      <c r="R1808" s="10">
        <v>0.0</v>
      </c>
      <c r="S1808" s="10">
        <v>0.0</v>
      </c>
      <c r="T1808" s="10">
        <v>0.0</v>
      </c>
      <c r="U1808" s="10">
        <v>0.0</v>
      </c>
      <c r="V1808" s="11"/>
      <c r="W1808" s="11"/>
    </row>
    <row r="1809" ht="12.75" customHeight="1">
      <c r="A1809" s="9" t="s">
        <v>575</v>
      </c>
      <c r="B1809" s="1"/>
      <c r="C1809" s="10">
        <v>0.0</v>
      </c>
      <c r="D1809" s="10">
        <v>0.0</v>
      </c>
      <c r="E1809" s="10">
        <v>0.0</v>
      </c>
      <c r="F1809" s="10">
        <v>0.0</v>
      </c>
      <c r="G1809" s="10">
        <v>0.0</v>
      </c>
      <c r="H1809" s="10">
        <v>0.0</v>
      </c>
      <c r="I1809" s="10">
        <v>0.0</v>
      </c>
      <c r="J1809" s="10">
        <v>1.0</v>
      </c>
      <c r="K1809" s="11"/>
      <c r="L1809" s="11"/>
      <c r="M1809" s="11"/>
      <c r="N1809" s="11"/>
      <c r="O1809" s="11"/>
      <c r="P1809" s="11"/>
      <c r="Q1809" s="11"/>
      <c r="R1809" s="11"/>
      <c r="S1809" s="11"/>
      <c r="T1809" s="11"/>
      <c r="U1809" s="11"/>
      <c r="V1809" s="11"/>
      <c r="W1809" s="11"/>
    </row>
    <row r="1810" ht="12.75" customHeight="1">
      <c r="A1810" s="9" t="s">
        <v>576</v>
      </c>
      <c r="B1810" s="1"/>
      <c r="C1810" s="10">
        <v>0.0</v>
      </c>
      <c r="D1810" s="10">
        <v>0.0</v>
      </c>
      <c r="E1810" s="10">
        <v>0.0</v>
      </c>
      <c r="F1810" s="10">
        <v>0.0</v>
      </c>
      <c r="G1810" s="10">
        <v>0.0</v>
      </c>
      <c r="H1810" s="10">
        <v>1.0</v>
      </c>
      <c r="I1810" s="10">
        <v>0.0</v>
      </c>
      <c r="J1810" s="10">
        <v>0.0</v>
      </c>
      <c r="K1810" s="11"/>
      <c r="L1810" s="11"/>
      <c r="M1810" s="11"/>
      <c r="N1810" s="11"/>
      <c r="O1810" s="11"/>
      <c r="P1810" s="11"/>
      <c r="Q1810" s="11"/>
      <c r="R1810" s="11"/>
      <c r="S1810" s="11"/>
      <c r="T1810" s="11"/>
      <c r="U1810" s="11"/>
      <c r="V1810" s="11"/>
      <c r="W1810" s="11"/>
    </row>
    <row r="1811" ht="12.75" customHeight="1">
      <c r="A1811" s="9" t="s">
        <v>577</v>
      </c>
      <c r="B1811" s="1"/>
      <c r="C1811" s="10">
        <v>1.0</v>
      </c>
      <c r="D1811" s="10">
        <v>1.0</v>
      </c>
      <c r="E1811" s="10">
        <v>0.0</v>
      </c>
      <c r="F1811" s="10">
        <v>0.0</v>
      </c>
      <c r="G1811" s="10">
        <v>0.0</v>
      </c>
      <c r="H1811" s="10">
        <v>0.0</v>
      </c>
      <c r="I1811" s="10">
        <v>0.0</v>
      </c>
      <c r="J1811" s="10">
        <v>0.0</v>
      </c>
      <c r="K1811" s="10">
        <v>0.0</v>
      </c>
      <c r="L1811" s="10">
        <v>0.0</v>
      </c>
      <c r="M1811" s="11"/>
      <c r="N1811" s="11"/>
      <c r="O1811" s="11"/>
      <c r="P1811" s="11"/>
      <c r="Q1811" s="11"/>
      <c r="R1811" s="11"/>
      <c r="S1811" s="11"/>
      <c r="T1811" s="11"/>
      <c r="U1811" s="11"/>
      <c r="V1811" s="11"/>
      <c r="W1811" s="11"/>
    </row>
    <row r="1812" ht="12.75" customHeight="1">
      <c r="A1812" s="9" t="s">
        <v>578</v>
      </c>
      <c r="B1812" s="1"/>
      <c r="C1812" s="10">
        <v>0.0</v>
      </c>
      <c r="D1812" s="10">
        <v>0.0</v>
      </c>
      <c r="E1812" s="10">
        <v>1.0</v>
      </c>
      <c r="F1812" s="10">
        <v>0.0</v>
      </c>
      <c r="G1812" s="10">
        <v>1.0</v>
      </c>
      <c r="H1812" s="11"/>
      <c r="I1812" s="11"/>
      <c r="J1812" s="11"/>
      <c r="K1812" s="11"/>
      <c r="L1812" s="11"/>
      <c r="M1812" s="11"/>
      <c r="N1812" s="11"/>
      <c r="O1812" s="11"/>
      <c r="P1812" s="11"/>
      <c r="Q1812" s="11"/>
      <c r="R1812" s="11"/>
      <c r="S1812" s="11"/>
      <c r="T1812" s="11"/>
      <c r="U1812" s="11"/>
      <c r="V1812" s="11"/>
      <c r="W1812" s="11"/>
    </row>
    <row r="1813" ht="12.75" customHeight="1">
      <c r="A1813" s="9" t="s">
        <v>579</v>
      </c>
      <c r="B1813" s="1"/>
      <c r="C1813" s="10">
        <v>0.0</v>
      </c>
      <c r="D1813" s="10">
        <v>0.0</v>
      </c>
      <c r="E1813" s="10">
        <v>1.0</v>
      </c>
      <c r="F1813" s="10">
        <v>0.0</v>
      </c>
      <c r="G1813" s="10">
        <v>0.0</v>
      </c>
      <c r="H1813" s="11"/>
      <c r="I1813" s="11"/>
      <c r="J1813" s="11"/>
      <c r="K1813" s="11"/>
      <c r="L1813" s="11"/>
      <c r="M1813" s="11"/>
      <c r="N1813" s="11"/>
      <c r="O1813" s="11"/>
      <c r="P1813" s="11"/>
      <c r="Q1813" s="11"/>
      <c r="R1813" s="11"/>
      <c r="S1813" s="11"/>
      <c r="T1813" s="11"/>
      <c r="U1813" s="11"/>
      <c r="V1813" s="11"/>
      <c r="W1813" s="11"/>
    </row>
    <row r="1814" ht="12.75" customHeight="1">
      <c r="A1814" s="9" t="s">
        <v>580</v>
      </c>
      <c r="B1814" s="1"/>
      <c r="C1814" s="10">
        <v>0.0</v>
      </c>
      <c r="D1814" s="10">
        <v>0.0</v>
      </c>
      <c r="E1814" s="10">
        <v>1.0</v>
      </c>
      <c r="F1814" s="10">
        <v>0.0</v>
      </c>
      <c r="G1814" s="10">
        <v>0.0</v>
      </c>
      <c r="H1814" s="11"/>
      <c r="I1814" s="11"/>
      <c r="J1814" s="11"/>
      <c r="K1814" s="11"/>
      <c r="L1814" s="11"/>
      <c r="M1814" s="11"/>
      <c r="N1814" s="11"/>
      <c r="O1814" s="11"/>
      <c r="P1814" s="11"/>
      <c r="Q1814" s="11"/>
      <c r="R1814" s="11"/>
      <c r="S1814" s="11"/>
      <c r="T1814" s="11"/>
      <c r="U1814" s="11"/>
      <c r="V1814" s="11"/>
      <c r="W1814" s="11"/>
    </row>
    <row r="1815" ht="12.75" customHeight="1">
      <c r="A1815" s="9" t="s">
        <v>581</v>
      </c>
      <c r="B1815" s="1"/>
      <c r="C1815" s="10">
        <v>0.0</v>
      </c>
      <c r="D1815" s="10">
        <v>0.0</v>
      </c>
      <c r="E1815" s="10">
        <v>1.0</v>
      </c>
      <c r="F1815" s="10">
        <v>0.0</v>
      </c>
      <c r="G1815" s="10">
        <v>0.0</v>
      </c>
      <c r="H1815" s="11"/>
      <c r="I1815" s="11"/>
      <c r="J1815" s="11"/>
      <c r="K1815" s="11"/>
      <c r="L1815" s="11"/>
      <c r="M1815" s="11"/>
      <c r="N1815" s="11"/>
      <c r="O1815" s="11"/>
      <c r="P1815" s="11"/>
      <c r="Q1815" s="11"/>
      <c r="R1815" s="11"/>
      <c r="S1815" s="11"/>
      <c r="T1815" s="11"/>
      <c r="U1815" s="11"/>
      <c r="V1815" s="11"/>
      <c r="W1815" s="11"/>
    </row>
    <row r="1816" ht="12.75" customHeight="1">
      <c r="A1816" s="9" t="s">
        <v>582</v>
      </c>
      <c r="B1816" s="1"/>
      <c r="C1816" s="10">
        <v>0.0</v>
      </c>
      <c r="D1816" s="10">
        <v>0.0</v>
      </c>
      <c r="E1816" s="10">
        <v>0.0</v>
      </c>
      <c r="F1816" s="10">
        <v>1.0</v>
      </c>
      <c r="G1816" s="11"/>
      <c r="H1816" s="11"/>
      <c r="I1816" s="11"/>
      <c r="J1816" s="11"/>
      <c r="K1816" s="11"/>
      <c r="L1816" s="11"/>
      <c r="M1816" s="11"/>
      <c r="N1816" s="11"/>
      <c r="O1816" s="11"/>
      <c r="P1816" s="11"/>
      <c r="Q1816" s="11"/>
      <c r="R1816" s="11"/>
      <c r="S1816" s="11"/>
      <c r="T1816" s="11"/>
      <c r="U1816" s="11"/>
      <c r="V1816" s="11"/>
      <c r="W1816" s="11"/>
    </row>
    <row r="1817" ht="12.75" customHeight="1">
      <c r="A1817" s="9" t="s">
        <v>583</v>
      </c>
      <c r="B1817" s="1"/>
      <c r="C1817" s="10">
        <v>0.0</v>
      </c>
      <c r="D1817" s="10">
        <v>0.0</v>
      </c>
      <c r="E1817" s="10">
        <v>1.0</v>
      </c>
      <c r="F1817" s="10">
        <v>0.0</v>
      </c>
      <c r="G1817" s="10">
        <v>0.0</v>
      </c>
      <c r="H1817" s="10">
        <v>1.0</v>
      </c>
      <c r="I1817" s="11"/>
      <c r="J1817" s="11"/>
      <c r="K1817" s="11"/>
      <c r="L1817" s="11"/>
      <c r="M1817" s="11"/>
      <c r="N1817" s="11"/>
      <c r="O1817" s="11"/>
      <c r="P1817" s="11"/>
      <c r="Q1817" s="11"/>
      <c r="R1817" s="11"/>
      <c r="S1817" s="11"/>
      <c r="T1817" s="11"/>
      <c r="U1817" s="11"/>
      <c r="V1817" s="11"/>
      <c r="W1817" s="11"/>
    </row>
    <row r="1818" ht="12.75" customHeight="1">
      <c r="A1818" s="9" t="s">
        <v>584</v>
      </c>
      <c r="B1818" s="1"/>
      <c r="C1818" s="10">
        <v>0.0</v>
      </c>
      <c r="D1818" s="10">
        <v>0.0</v>
      </c>
      <c r="E1818" s="10">
        <v>1.0</v>
      </c>
      <c r="F1818" s="10">
        <v>0.0</v>
      </c>
      <c r="G1818" s="10">
        <v>0.0</v>
      </c>
      <c r="H1818" s="10">
        <v>1.0</v>
      </c>
      <c r="I1818" s="11"/>
      <c r="J1818" s="11"/>
      <c r="K1818" s="11"/>
      <c r="L1818" s="11"/>
      <c r="M1818" s="11"/>
      <c r="N1818" s="11"/>
      <c r="O1818" s="11"/>
      <c r="P1818" s="11"/>
      <c r="Q1818" s="11"/>
      <c r="R1818" s="11"/>
      <c r="S1818" s="11"/>
      <c r="T1818" s="11"/>
      <c r="U1818" s="11"/>
      <c r="V1818" s="11"/>
      <c r="W1818" s="11"/>
    </row>
    <row r="1819" ht="12.75" customHeight="1">
      <c r="A1819" s="9" t="s">
        <v>585</v>
      </c>
      <c r="B1819" s="1"/>
      <c r="C1819" s="10">
        <v>0.0</v>
      </c>
      <c r="D1819" s="10">
        <v>0.0</v>
      </c>
      <c r="E1819" s="10">
        <v>1.0</v>
      </c>
      <c r="F1819" s="10">
        <v>0.0</v>
      </c>
      <c r="G1819" s="10">
        <v>0.0</v>
      </c>
      <c r="H1819" s="10">
        <v>0.0</v>
      </c>
      <c r="I1819" s="11"/>
      <c r="J1819" s="11"/>
      <c r="K1819" s="11"/>
      <c r="L1819" s="11"/>
      <c r="M1819" s="11"/>
      <c r="N1819" s="11"/>
      <c r="O1819" s="11"/>
      <c r="P1819" s="11"/>
      <c r="Q1819" s="11"/>
      <c r="R1819" s="11"/>
      <c r="S1819" s="11"/>
      <c r="T1819" s="11"/>
      <c r="U1819" s="11"/>
      <c r="V1819" s="11"/>
      <c r="W1819" s="11"/>
    </row>
    <row r="1820" ht="12.75" customHeight="1">
      <c r="A1820" s="9" t="s">
        <v>586</v>
      </c>
      <c r="B1820" s="1"/>
      <c r="C1820" s="10">
        <v>0.0</v>
      </c>
      <c r="D1820" s="10">
        <v>0.0</v>
      </c>
      <c r="E1820" s="10">
        <v>0.0</v>
      </c>
      <c r="F1820" s="10">
        <v>1.0</v>
      </c>
      <c r="G1820" s="10">
        <v>0.0</v>
      </c>
      <c r="H1820" s="10">
        <v>0.0</v>
      </c>
      <c r="I1820" s="10">
        <v>0.0</v>
      </c>
      <c r="J1820" s="11"/>
      <c r="K1820" s="11"/>
      <c r="L1820" s="11"/>
      <c r="M1820" s="11"/>
      <c r="N1820" s="11"/>
      <c r="O1820" s="11"/>
      <c r="P1820" s="11"/>
      <c r="Q1820" s="11"/>
      <c r="R1820" s="11"/>
      <c r="S1820" s="11"/>
      <c r="T1820" s="11"/>
      <c r="U1820" s="11"/>
      <c r="V1820" s="11"/>
      <c r="W1820" s="11"/>
    </row>
    <row r="1821" ht="12.75" customHeight="1">
      <c r="A1821" s="9" t="s">
        <v>587</v>
      </c>
      <c r="B1821" s="1"/>
      <c r="C1821" s="10">
        <v>0.0</v>
      </c>
      <c r="D1821" s="10">
        <v>0.0</v>
      </c>
      <c r="E1821" s="10">
        <v>1.0</v>
      </c>
      <c r="F1821" s="11"/>
      <c r="G1821" s="11"/>
      <c r="H1821" s="11"/>
      <c r="I1821" s="11"/>
      <c r="J1821" s="11"/>
      <c r="K1821" s="11"/>
      <c r="L1821" s="11"/>
      <c r="M1821" s="11"/>
      <c r="N1821" s="11"/>
      <c r="O1821" s="11"/>
      <c r="P1821" s="11"/>
      <c r="Q1821" s="11"/>
      <c r="R1821" s="11"/>
      <c r="S1821" s="11"/>
      <c r="T1821" s="11"/>
      <c r="U1821" s="11"/>
      <c r="V1821" s="11"/>
      <c r="W1821" s="11"/>
    </row>
    <row r="1822" ht="12.75" customHeight="1">
      <c r="A1822" s="9" t="s">
        <v>588</v>
      </c>
      <c r="B1822" s="1"/>
      <c r="C1822" s="10">
        <v>0.0</v>
      </c>
      <c r="D1822" s="10">
        <v>0.0</v>
      </c>
      <c r="E1822" s="10">
        <v>0.0</v>
      </c>
      <c r="F1822" s="10">
        <v>0.0</v>
      </c>
      <c r="G1822" s="10">
        <v>0.0</v>
      </c>
      <c r="H1822" s="10">
        <v>0.0</v>
      </c>
      <c r="I1822" s="10">
        <v>1.0</v>
      </c>
      <c r="J1822" s="10">
        <v>0.0</v>
      </c>
      <c r="K1822" s="10">
        <v>0.0</v>
      </c>
      <c r="L1822" s="10">
        <v>1.0</v>
      </c>
      <c r="M1822" s="11"/>
      <c r="N1822" s="11"/>
      <c r="O1822" s="11"/>
      <c r="P1822" s="11"/>
      <c r="Q1822" s="11"/>
      <c r="R1822" s="11"/>
      <c r="S1822" s="11"/>
      <c r="T1822" s="11"/>
      <c r="U1822" s="11"/>
      <c r="V1822" s="11"/>
      <c r="W1822" s="11"/>
    </row>
    <row r="1823" ht="12.75" customHeight="1">
      <c r="A1823" s="9" t="s">
        <v>589</v>
      </c>
      <c r="B1823" s="1"/>
      <c r="C1823" s="10">
        <v>0.0</v>
      </c>
      <c r="D1823" s="10">
        <v>1.0</v>
      </c>
      <c r="E1823" s="10">
        <v>0.0</v>
      </c>
      <c r="F1823" s="11"/>
      <c r="G1823" s="11"/>
      <c r="H1823" s="11"/>
      <c r="I1823" s="11"/>
      <c r="J1823" s="11"/>
      <c r="K1823" s="11"/>
      <c r="L1823" s="11"/>
      <c r="M1823" s="11"/>
      <c r="N1823" s="11"/>
      <c r="O1823" s="11"/>
      <c r="P1823" s="11"/>
      <c r="Q1823" s="11"/>
      <c r="R1823" s="11"/>
      <c r="S1823" s="11"/>
      <c r="T1823" s="11"/>
      <c r="U1823" s="11"/>
      <c r="V1823" s="11"/>
      <c r="W1823" s="11"/>
    </row>
    <row r="1824" ht="12.75" customHeight="1">
      <c r="A1824" s="9" t="s">
        <v>590</v>
      </c>
      <c r="B1824" s="1"/>
      <c r="C1824" s="10">
        <v>0.0</v>
      </c>
      <c r="D1824" s="10">
        <v>1.0</v>
      </c>
      <c r="E1824" s="10">
        <v>0.0</v>
      </c>
      <c r="F1824" s="11"/>
      <c r="G1824" s="11"/>
      <c r="H1824" s="11"/>
      <c r="I1824" s="11"/>
      <c r="J1824" s="11"/>
      <c r="K1824" s="11"/>
      <c r="L1824" s="11"/>
      <c r="M1824" s="11"/>
      <c r="N1824" s="11"/>
      <c r="O1824" s="11"/>
      <c r="P1824" s="11"/>
      <c r="Q1824" s="11"/>
      <c r="R1824" s="11"/>
      <c r="S1824" s="11"/>
      <c r="T1824" s="11"/>
      <c r="U1824" s="11"/>
      <c r="V1824" s="11"/>
      <c r="W1824" s="11"/>
    </row>
    <row r="1825" ht="12.75" customHeight="1">
      <c r="A1825" s="9" t="s">
        <v>591</v>
      </c>
      <c r="B1825" s="1"/>
      <c r="C1825" s="10">
        <v>0.0</v>
      </c>
      <c r="D1825" s="10">
        <v>0.0</v>
      </c>
      <c r="E1825" s="10">
        <v>0.0</v>
      </c>
      <c r="F1825" s="10">
        <v>0.0</v>
      </c>
      <c r="G1825" s="10">
        <v>0.0</v>
      </c>
      <c r="H1825" s="10">
        <v>1.0</v>
      </c>
      <c r="I1825" s="10">
        <v>0.0</v>
      </c>
      <c r="J1825" s="11"/>
      <c r="K1825" s="11"/>
      <c r="L1825" s="11"/>
      <c r="M1825" s="11"/>
      <c r="N1825" s="11"/>
      <c r="O1825" s="11"/>
      <c r="P1825" s="11"/>
      <c r="Q1825" s="11"/>
      <c r="R1825" s="11"/>
      <c r="S1825" s="11"/>
      <c r="T1825" s="11"/>
      <c r="U1825" s="11"/>
      <c r="V1825" s="11"/>
      <c r="W1825" s="11"/>
    </row>
    <row r="1826" ht="12.75" customHeight="1">
      <c r="A1826" s="9" t="s">
        <v>592</v>
      </c>
      <c r="B1826" s="1"/>
      <c r="C1826" s="10">
        <v>1.0</v>
      </c>
      <c r="D1826" s="10">
        <v>0.0</v>
      </c>
      <c r="E1826" s="10">
        <v>0.0</v>
      </c>
      <c r="F1826" s="10">
        <v>0.0</v>
      </c>
      <c r="G1826" s="10">
        <v>0.0</v>
      </c>
      <c r="H1826" s="10">
        <v>0.0</v>
      </c>
      <c r="I1826" s="10">
        <v>0.0</v>
      </c>
      <c r="J1826" s="10">
        <v>1.0</v>
      </c>
      <c r="K1826" s="10">
        <v>0.0</v>
      </c>
      <c r="L1826" s="10">
        <v>0.0</v>
      </c>
      <c r="M1826" s="10">
        <v>1.0</v>
      </c>
      <c r="N1826" s="10">
        <v>0.0</v>
      </c>
      <c r="O1826" s="11"/>
      <c r="P1826" s="11"/>
      <c r="Q1826" s="11"/>
      <c r="R1826" s="11"/>
      <c r="S1826" s="11"/>
      <c r="T1826" s="11"/>
      <c r="U1826" s="11"/>
      <c r="V1826" s="11"/>
      <c r="W1826" s="11"/>
    </row>
    <row r="1827" ht="12.75" customHeight="1">
      <c r="A1827" s="9" t="s">
        <v>593</v>
      </c>
      <c r="B1827" s="1"/>
      <c r="C1827" s="10">
        <v>1.0</v>
      </c>
      <c r="D1827" s="10">
        <v>0.0</v>
      </c>
      <c r="E1827" s="10">
        <v>0.0</v>
      </c>
      <c r="F1827" s="10">
        <v>0.0</v>
      </c>
      <c r="G1827" s="10">
        <v>0.0</v>
      </c>
      <c r="H1827" s="10">
        <v>0.0</v>
      </c>
      <c r="I1827" s="10">
        <v>0.0</v>
      </c>
      <c r="J1827" s="10">
        <v>1.0</v>
      </c>
      <c r="K1827" s="10">
        <v>1.0</v>
      </c>
      <c r="L1827" s="10">
        <v>0.0</v>
      </c>
      <c r="M1827" s="10">
        <v>0.0</v>
      </c>
      <c r="N1827" s="10">
        <v>0.0</v>
      </c>
      <c r="O1827" s="10">
        <v>0.0</v>
      </c>
      <c r="P1827" s="11"/>
      <c r="Q1827" s="11"/>
      <c r="R1827" s="11"/>
      <c r="S1827" s="11"/>
      <c r="T1827" s="11"/>
      <c r="U1827" s="11"/>
      <c r="V1827" s="11"/>
      <c r="W1827" s="11"/>
    </row>
    <row r="1828" ht="12.75" customHeight="1">
      <c r="A1828" s="9" t="s">
        <v>594</v>
      </c>
      <c r="B1828" s="1"/>
      <c r="C1828" s="10">
        <v>0.0</v>
      </c>
      <c r="D1828" s="10">
        <v>0.0</v>
      </c>
      <c r="E1828" s="10">
        <v>0.0</v>
      </c>
      <c r="F1828" s="10">
        <v>0.0</v>
      </c>
      <c r="G1828" s="10">
        <v>1.0</v>
      </c>
      <c r="H1828" s="10">
        <v>1.0</v>
      </c>
      <c r="I1828" s="10">
        <v>0.0</v>
      </c>
      <c r="J1828" s="10">
        <v>0.0</v>
      </c>
      <c r="K1828" s="10">
        <v>0.0</v>
      </c>
      <c r="L1828" s="10">
        <v>0.0</v>
      </c>
      <c r="M1828" s="11"/>
      <c r="N1828" s="11"/>
      <c r="O1828" s="11"/>
      <c r="P1828" s="11"/>
      <c r="Q1828" s="11"/>
      <c r="R1828" s="11"/>
      <c r="S1828" s="11"/>
      <c r="T1828" s="11"/>
      <c r="U1828" s="11"/>
      <c r="V1828" s="11"/>
      <c r="W1828" s="11"/>
    </row>
    <row r="1829" ht="12.75" customHeight="1">
      <c r="A1829" s="9" t="s">
        <v>595</v>
      </c>
      <c r="B1829" s="1"/>
      <c r="C1829" s="10">
        <v>0.0</v>
      </c>
      <c r="D1829" s="10">
        <v>0.0</v>
      </c>
      <c r="E1829" s="10">
        <v>0.0</v>
      </c>
      <c r="F1829" s="10">
        <v>0.0</v>
      </c>
      <c r="G1829" s="10">
        <v>1.0</v>
      </c>
      <c r="H1829" s="10">
        <v>0.0</v>
      </c>
      <c r="I1829" s="10">
        <v>0.0</v>
      </c>
      <c r="J1829" s="10">
        <v>1.0</v>
      </c>
      <c r="K1829" s="10">
        <v>0.0</v>
      </c>
      <c r="L1829" s="11"/>
      <c r="M1829" s="11"/>
      <c r="N1829" s="11"/>
      <c r="O1829" s="11"/>
      <c r="P1829" s="11"/>
      <c r="Q1829" s="11"/>
      <c r="R1829" s="11"/>
      <c r="S1829" s="11"/>
      <c r="T1829" s="11"/>
      <c r="U1829" s="11"/>
      <c r="V1829" s="11"/>
      <c r="W1829" s="11"/>
    </row>
    <row r="1830" ht="12.75" customHeight="1">
      <c r="A1830" s="9" t="s">
        <v>596</v>
      </c>
      <c r="B1830" s="1"/>
      <c r="C1830" s="10">
        <v>0.0</v>
      </c>
      <c r="D1830" s="10">
        <v>1.0</v>
      </c>
      <c r="E1830" s="10">
        <v>1.0</v>
      </c>
      <c r="F1830" s="10">
        <v>0.0</v>
      </c>
      <c r="G1830" s="10">
        <v>0.0</v>
      </c>
      <c r="H1830" s="10">
        <v>1.0</v>
      </c>
      <c r="I1830" s="10">
        <v>0.0</v>
      </c>
      <c r="J1830" s="10">
        <v>0.0</v>
      </c>
      <c r="K1830" s="10">
        <v>0.0</v>
      </c>
      <c r="L1830" s="11"/>
      <c r="M1830" s="11"/>
      <c r="N1830" s="11"/>
      <c r="O1830" s="11"/>
      <c r="P1830" s="11"/>
      <c r="Q1830" s="11"/>
      <c r="R1830" s="11"/>
      <c r="S1830" s="11"/>
      <c r="T1830" s="11"/>
      <c r="U1830" s="11"/>
      <c r="V1830" s="11"/>
      <c r="W1830" s="11"/>
    </row>
    <row r="1831" ht="12.75" customHeight="1">
      <c r="A1831" s="9" t="s">
        <v>597</v>
      </c>
      <c r="B1831" s="1"/>
      <c r="C1831" s="10">
        <v>0.0</v>
      </c>
      <c r="D1831" s="10">
        <v>0.0</v>
      </c>
      <c r="E1831" s="10">
        <v>1.0</v>
      </c>
      <c r="F1831" s="10">
        <v>0.0</v>
      </c>
      <c r="G1831" s="10">
        <v>0.0</v>
      </c>
      <c r="H1831" s="10">
        <v>0.0</v>
      </c>
      <c r="I1831" s="10">
        <v>0.0</v>
      </c>
      <c r="J1831" s="11"/>
      <c r="K1831" s="11"/>
      <c r="L1831" s="11"/>
      <c r="M1831" s="11"/>
      <c r="N1831" s="11"/>
      <c r="O1831" s="11"/>
      <c r="P1831" s="11"/>
      <c r="Q1831" s="11"/>
      <c r="R1831" s="11"/>
      <c r="S1831" s="11"/>
      <c r="T1831" s="11"/>
      <c r="U1831" s="11"/>
      <c r="V1831" s="11"/>
      <c r="W1831" s="11"/>
    </row>
    <row r="1832" ht="12.75" customHeight="1">
      <c r="A1832" s="9" t="s">
        <v>598</v>
      </c>
      <c r="B1832" s="1"/>
      <c r="C1832" s="10">
        <v>0.0</v>
      </c>
      <c r="D1832" s="10">
        <v>1.0</v>
      </c>
      <c r="E1832" s="10">
        <v>0.0</v>
      </c>
      <c r="F1832" s="10">
        <v>0.0</v>
      </c>
      <c r="G1832" s="10">
        <v>0.0</v>
      </c>
      <c r="H1832" s="10">
        <v>1.0</v>
      </c>
      <c r="I1832" s="11"/>
      <c r="J1832" s="11"/>
      <c r="K1832" s="11"/>
      <c r="L1832" s="11"/>
      <c r="M1832" s="11"/>
      <c r="N1832" s="11"/>
      <c r="O1832" s="11"/>
      <c r="P1832" s="11"/>
      <c r="Q1832" s="11"/>
      <c r="R1832" s="11"/>
      <c r="S1832" s="11"/>
      <c r="T1832" s="11"/>
      <c r="U1832" s="11"/>
      <c r="V1832" s="11"/>
      <c r="W1832" s="11"/>
    </row>
    <row r="1833" ht="12.75" customHeight="1">
      <c r="A1833" s="9" t="s">
        <v>599</v>
      </c>
      <c r="B1833" s="1"/>
      <c r="C1833" s="10">
        <v>0.0</v>
      </c>
      <c r="D1833" s="10">
        <v>0.0</v>
      </c>
      <c r="E1833" s="10">
        <v>1.0</v>
      </c>
      <c r="F1833" s="10">
        <v>0.0</v>
      </c>
      <c r="G1833" s="10">
        <v>0.0</v>
      </c>
      <c r="H1833" s="10">
        <v>0.0</v>
      </c>
      <c r="I1833" s="10">
        <v>1.0</v>
      </c>
      <c r="J1833" s="10">
        <v>0.0</v>
      </c>
      <c r="K1833" s="10">
        <v>0.0</v>
      </c>
      <c r="L1833" s="11"/>
      <c r="M1833" s="11"/>
      <c r="N1833" s="11"/>
      <c r="O1833" s="11"/>
      <c r="P1833" s="11"/>
      <c r="Q1833" s="11"/>
      <c r="R1833" s="11"/>
      <c r="S1833" s="11"/>
      <c r="T1833" s="11"/>
      <c r="U1833" s="11"/>
      <c r="V1833" s="11"/>
      <c r="W1833" s="11"/>
    </row>
    <row r="1834" ht="12.75" customHeight="1">
      <c r="A1834" s="9" t="s">
        <v>600</v>
      </c>
      <c r="B1834" s="1"/>
      <c r="C1834" s="10">
        <v>0.0</v>
      </c>
      <c r="D1834" s="10">
        <v>0.0</v>
      </c>
      <c r="E1834" s="10">
        <v>0.0</v>
      </c>
      <c r="F1834" s="10">
        <v>0.0</v>
      </c>
      <c r="G1834" s="10">
        <v>1.0</v>
      </c>
      <c r="H1834" s="10">
        <v>0.0</v>
      </c>
      <c r="I1834" s="10">
        <v>0.0</v>
      </c>
      <c r="J1834" s="10">
        <v>0.0</v>
      </c>
      <c r="K1834" s="10">
        <v>0.0</v>
      </c>
      <c r="L1834" s="11"/>
      <c r="M1834" s="11"/>
      <c r="N1834" s="11"/>
      <c r="O1834" s="11"/>
      <c r="P1834" s="11"/>
      <c r="Q1834" s="11"/>
      <c r="R1834" s="11"/>
      <c r="S1834" s="11"/>
      <c r="T1834" s="11"/>
      <c r="U1834" s="11"/>
      <c r="V1834" s="11"/>
      <c r="W1834" s="11"/>
    </row>
    <row r="1835" ht="12.75" customHeight="1">
      <c r="A1835" s="9" t="s">
        <v>601</v>
      </c>
      <c r="B1835" s="1"/>
      <c r="C1835" s="10">
        <v>0.0</v>
      </c>
      <c r="D1835" s="10">
        <v>0.0</v>
      </c>
      <c r="E1835" s="10">
        <v>1.0</v>
      </c>
      <c r="F1835" s="10">
        <v>0.0</v>
      </c>
      <c r="G1835" s="10">
        <v>1.0</v>
      </c>
      <c r="H1835" s="10">
        <v>0.0</v>
      </c>
      <c r="I1835" s="10">
        <v>0.0</v>
      </c>
      <c r="J1835" s="10">
        <v>0.0</v>
      </c>
      <c r="K1835" s="11"/>
      <c r="L1835" s="11"/>
      <c r="M1835" s="11"/>
      <c r="N1835" s="11"/>
      <c r="O1835" s="11"/>
      <c r="P1835" s="11"/>
      <c r="Q1835" s="11"/>
      <c r="R1835" s="11"/>
      <c r="S1835" s="11"/>
      <c r="T1835" s="11"/>
      <c r="U1835" s="11"/>
      <c r="V1835" s="11"/>
      <c r="W1835" s="11"/>
    </row>
    <row r="1836" ht="12.75" customHeight="1">
      <c r="A1836" s="9" t="s">
        <v>602</v>
      </c>
      <c r="B1836" s="1"/>
      <c r="C1836" s="10">
        <v>0.0</v>
      </c>
      <c r="D1836" s="10">
        <v>1.0</v>
      </c>
      <c r="E1836" s="10">
        <v>0.0</v>
      </c>
      <c r="F1836" s="10">
        <v>0.0</v>
      </c>
      <c r="G1836" s="10">
        <v>0.0</v>
      </c>
      <c r="H1836" s="10">
        <v>1.0</v>
      </c>
      <c r="I1836" s="10">
        <v>0.0</v>
      </c>
      <c r="J1836" s="11"/>
      <c r="K1836" s="11"/>
      <c r="L1836" s="11"/>
      <c r="M1836" s="11"/>
      <c r="N1836" s="11"/>
      <c r="O1836" s="11"/>
      <c r="P1836" s="11"/>
      <c r="Q1836" s="11"/>
      <c r="R1836" s="11"/>
      <c r="S1836" s="11"/>
      <c r="T1836" s="11"/>
      <c r="U1836" s="11"/>
      <c r="V1836" s="11"/>
      <c r="W1836" s="11"/>
    </row>
    <row r="1837" ht="12.75" customHeight="1">
      <c r="A1837" s="9" t="s">
        <v>603</v>
      </c>
      <c r="B1837" s="1"/>
      <c r="C1837" s="10">
        <v>0.0</v>
      </c>
      <c r="D1837" s="10">
        <v>0.0</v>
      </c>
      <c r="E1837" s="10">
        <v>0.0</v>
      </c>
      <c r="F1837" s="10">
        <v>0.0</v>
      </c>
      <c r="G1837" s="10">
        <v>1.0</v>
      </c>
      <c r="H1837" s="10">
        <v>0.0</v>
      </c>
      <c r="I1837" s="10">
        <v>0.0</v>
      </c>
      <c r="J1837" s="10">
        <v>0.0</v>
      </c>
      <c r="K1837" s="11"/>
      <c r="L1837" s="11"/>
      <c r="M1837" s="11"/>
      <c r="N1837" s="11"/>
      <c r="O1837" s="11"/>
      <c r="P1837" s="11"/>
      <c r="Q1837" s="11"/>
      <c r="R1837" s="11"/>
      <c r="S1837" s="11"/>
      <c r="T1837" s="11"/>
      <c r="U1837" s="11"/>
      <c r="V1837" s="11"/>
      <c r="W1837" s="11"/>
    </row>
    <row r="1838" ht="12.75" customHeight="1">
      <c r="A1838" s="9" t="s">
        <v>604</v>
      </c>
      <c r="B1838" s="1"/>
      <c r="C1838" s="10">
        <v>0.0</v>
      </c>
      <c r="D1838" s="10">
        <v>0.0</v>
      </c>
      <c r="E1838" s="10">
        <v>0.0</v>
      </c>
      <c r="F1838" s="10">
        <v>1.0</v>
      </c>
      <c r="G1838" s="10">
        <v>0.0</v>
      </c>
      <c r="H1838" s="10">
        <v>0.0</v>
      </c>
      <c r="I1838" s="11"/>
      <c r="J1838" s="11"/>
      <c r="K1838" s="11"/>
      <c r="L1838" s="11"/>
      <c r="M1838" s="11"/>
      <c r="N1838" s="11"/>
      <c r="O1838" s="11"/>
      <c r="P1838" s="11"/>
      <c r="Q1838" s="11"/>
      <c r="R1838" s="11"/>
      <c r="S1838" s="11"/>
      <c r="T1838" s="11"/>
      <c r="U1838" s="11"/>
      <c r="V1838" s="11"/>
      <c r="W1838" s="11"/>
    </row>
    <row r="1839" ht="12.75" customHeight="1">
      <c r="A1839" s="9" t="s">
        <v>605</v>
      </c>
      <c r="B1839" s="1"/>
      <c r="C1839" s="10">
        <v>0.0</v>
      </c>
      <c r="D1839" s="10">
        <v>0.0</v>
      </c>
      <c r="E1839" s="10">
        <v>0.0</v>
      </c>
      <c r="F1839" s="10">
        <v>1.0</v>
      </c>
      <c r="G1839" s="10">
        <v>0.0</v>
      </c>
      <c r="H1839" s="10">
        <v>1.0</v>
      </c>
      <c r="I1839" s="10">
        <v>0.0</v>
      </c>
      <c r="J1839" s="10">
        <v>0.0</v>
      </c>
      <c r="K1839" s="10">
        <v>0.0</v>
      </c>
      <c r="L1839" s="10">
        <v>0.0</v>
      </c>
      <c r="M1839" s="10">
        <v>1.0</v>
      </c>
      <c r="N1839" s="11"/>
      <c r="O1839" s="11"/>
      <c r="P1839" s="11"/>
      <c r="Q1839" s="11"/>
      <c r="R1839" s="11"/>
      <c r="S1839" s="11"/>
      <c r="T1839" s="11"/>
      <c r="U1839" s="11"/>
      <c r="V1839" s="11"/>
      <c r="W1839" s="11"/>
    </row>
    <row r="1840" ht="12.75" customHeight="1">
      <c r="A1840" s="9" t="s">
        <v>606</v>
      </c>
      <c r="B1840" s="1"/>
      <c r="C1840" s="10">
        <v>0.0</v>
      </c>
      <c r="D1840" s="10">
        <v>1.0</v>
      </c>
      <c r="E1840" s="10">
        <v>0.0</v>
      </c>
      <c r="F1840" s="10">
        <v>0.0</v>
      </c>
      <c r="G1840" s="10">
        <v>1.0</v>
      </c>
      <c r="H1840" s="10">
        <v>0.0</v>
      </c>
      <c r="I1840" s="10">
        <v>0.0</v>
      </c>
      <c r="J1840" s="10">
        <v>1.0</v>
      </c>
      <c r="K1840" s="10">
        <v>0.0</v>
      </c>
      <c r="L1840" s="10">
        <v>0.0</v>
      </c>
      <c r="M1840" s="11"/>
      <c r="N1840" s="11"/>
      <c r="O1840" s="11"/>
      <c r="P1840" s="11"/>
      <c r="Q1840" s="11"/>
      <c r="R1840" s="11"/>
      <c r="S1840" s="11"/>
      <c r="T1840" s="11"/>
      <c r="U1840" s="11"/>
      <c r="V1840" s="11"/>
      <c r="W1840" s="11"/>
    </row>
    <row r="1841" ht="12.75" customHeight="1">
      <c r="A1841" s="9" t="s">
        <v>607</v>
      </c>
      <c r="B1841" s="1"/>
      <c r="C1841" s="10">
        <v>0.0</v>
      </c>
      <c r="D1841" s="10">
        <v>1.0</v>
      </c>
      <c r="E1841" s="10">
        <v>0.0</v>
      </c>
      <c r="F1841" s="10">
        <v>0.0</v>
      </c>
      <c r="G1841" s="10">
        <v>0.0</v>
      </c>
      <c r="H1841" s="11"/>
      <c r="I1841" s="11"/>
      <c r="J1841" s="11"/>
      <c r="K1841" s="11"/>
      <c r="L1841" s="11"/>
      <c r="M1841" s="11"/>
      <c r="N1841" s="11"/>
      <c r="O1841" s="11"/>
      <c r="P1841" s="11"/>
      <c r="Q1841" s="11"/>
      <c r="R1841" s="11"/>
      <c r="S1841" s="11"/>
      <c r="T1841" s="11"/>
      <c r="U1841" s="11"/>
      <c r="V1841" s="11"/>
      <c r="W1841" s="11"/>
    </row>
    <row r="1842" ht="12.75" customHeight="1">
      <c r="A1842" s="9" t="s">
        <v>608</v>
      </c>
      <c r="B1842" s="1"/>
      <c r="C1842" s="10">
        <v>0.0</v>
      </c>
      <c r="D1842" s="10">
        <v>0.0</v>
      </c>
      <c r="E1842" s="10">
        <v>1.0</v>
      </c>
      <c r="F1842" s="10">
        <v>0.0</v>
      </c>
      <c r="G1842" s="10">
        <v>1.0</v>
      </c>
      <c r="H1842" s="10">
        <v>0.0</v>
      </c>
      <c r="I1842" s="10">
        <v>0.0</v>
      </c>
      <c r="J1842" s="10">
        <v>0.0</v>
      </c>
      <c r="K1842" s="10">
        <v>0.0</v>
      </c>
      <c r="L1842" s="10">
        <v>0.0</v>
      </c>
      <c r="M1842" s="11"/>
      <c r="N1842" s="11"/>
      <c r="O1842" s="11"/>
      <c r="P1842" s="11"/>
      <c r="Q1842" s="11"/>
      <c r="R1842" s="11"/>
      <c r="S1842" s="11"/>
      <c r="T1842" s="11"/>
      <c r="U1842" s="11"/>
      <c r="V1842" s="11"/>
      <c r="W1842" s="11"/>
    </row>
    <row r="1843" ht="12.75" customHeight="1">
      <c r="A1843" s="9" t="s">
        <v>609</v>
      </c>
      <c r="B1843" s="1"/>
      <c r="C1843" s="10">
        <v>0.0</v>
      </c>
      <c r="D1843" s="10">
        <v>1.0</v>
      </c>
      <c r="E1843" s="10">
        <v>0.0</v>
      </c>
      <c r="F1843" s="10">
        <v>1.0</v>
      </c>
      <c r="G1843" s="10">
        <v>0.0</v>
      </c>
      <c r="H1843" s="10">
        <v>0.0</v>
      </c>
      <c r="I1843" s="10">
        <v>0.0</v>
      </c>
      <c r="J1843" s="11"/>
      <c r="K1843" s="11"/>
      <c r="L1843" s="11"/>
      <c r="M1843" s="11"/>
      <c r="N1843" s="11"/>
      <c r="O1843" s="11"/>
      <c r="P1843" s="11"/>
      <c r="Q1843" s="11"/>
      <c r="R1843" s="11"/>
      <c r="S1843" s="11"/>
      <c r="T1843" s="11"/>
      <c r="U1843" s="11"/>
      <c r="V1843" s="11"/>
      <c r="W1843" s="11"/>
    </row>
    <row r="1844" ht="12.75" customHeight="1">
      <c r="A1844" s="9" t="s">
        <v>610</v>
      </c>
      <c r="B1844" s="1"/>
      <c r="C1844" s="10">
        <v>0.0</v>
      </c>
      <c r="D1844" s="10">
        <v>0.0</v>
      </c>
      <c r="E1844" s="10">
        <v>1.0</v>
      </c>
      <c r="F1844" s="10">
        <v>0.0</v>
      </c>
      <c r="G1844" s="10">
        <v>0.0</v>
      </c>
      <c r="H1844" s="10">
        <v>1.0</v>
      </c>
      <c r="I1844" s="10">
        <v>0.0</v>
      </c>
      <c r="J1844" s="10">
        <v>0.0</v>
      </c>
      <c r="K1844" s="11"/>
      <c r="L1844" s="11"/>
      <c r="M1844" s="11"/>
      <c r="N1844" s="11"/>
      <c r="O1844" s="11"/>
      <c r="P1844" s="11"/>
      <c r="Q1844" s="11"/>
      <c r="R1844" s="11"/>
      <c r="S1844" s="11"/>
      <c r="T1844" s="11"/>
      <c r="U1844" s="11"/>
      <c r="V1844" s="11"/>
      <c r="W1844" s="11"/>
    </row>
    <row r="1845" ht="12.75" customHeight="1">
      <c r="A1845" s="9" t="s">
        <v>611</v>
      </c>
      <c r="B1845" s="1"/>
      <c r="C1845" s="10">
        <v>0.0</v>
      </c>
      <c r="D1845" s="10">
        <v>0.0</v>
      </c>
      <c r="E1845" s="10">
        <v>0.0</v>
      </c>
      <c r="F1845" s="10">
        <v>1.0</v>
      </c>
      <c r="G1845" s="10">
        <v>0.0</v>
      </c>
      <c r="H1845" s="10">
        <v>0.0</v>
      </c>
      <c r="I1845" s="10">
        <v>1.0</v>
      </c>
      <c r="J1845" s="10">
        <v>0.0</v>
      </c>
      <c r="K1845" s="10">
        <v>0.0</v>
      </c>
      <c r="L1845" s="10">
        <v>0.0</v>
      </c>
      <c r="M1845" s="10">
        <v>0.0</v>
      </c>
      <c r="N1845" s="11"/>
      <c r="O1845" s="11"/>
      <c r="P1845" s="11"/>
      <c r="Q1845" s="11"/>
      <c r="R1845" s="11"/>
      <c r="S1845" s="11"/>
      <c r="T1845" s="11"/>
      <c r="U1845" s="11"/>
      <c r="V1845" s="11"/>
      <c r="W1845" s="11"/>
    </row>
    <row r="1846" ht="12.75" customHeight="1">
      <c r="A1846" s="9" t="s">
        <v>612</v>
      </c>
      <c r="B1846" s="1"/>
      <c r="C1846" s="10">
        <v>0.0</v>
      </c>
      <c r="D1846" s="10">
        <v>0.0</v>
      </c>
      <c r="E1846" s="10">
        <v>0.0</v>
      </c>
      <c r="F1846" s="10">
        <v>0.0</v>
      </c>
      <c r="G1846" s="10">
        <v>0.0</v>
      </c>
      <c r="H1846" s="10">
        <v>0.0</v>
      </c>
      <c r="I1846" s="10">
        <v>1.0</v>
      </c>
      <c r="J1846" s="10">
        <v>0.0</v>
      </c>
      <c r="K1846" s="10">
        <v>0.0</v>
      </c>
      <c r="L1846" s="10">
        <v>1.0</v>
      </c>
      <c r="M1846" s="10">
        <v>0.0</v>
      </c>
      <c r="N1846" s="10">
        <v>0.0</v>
      </c>
      <c r="O1846" s="10">
        <v>0.0</v>
      </c>
      <c r="P1846" s="11"/>
      <c r="Q1846" s="11"/>
      <c r="R1846" s="11"/>
      <c r="S1846" s="11"/>
      <c r="T1846" s="11"/>
      <c r="U1846" s="11"/>
      <c r="V1846" s="11"/>
      <c r="W1846" s="11"/>
    </row>
    <row r="1847" ht="12.75" customHeight="1">
      <c r="A1847" s="9" t="s">
        <v>613</v>
      </c>
      <c r="B1847" s="1"/>
      <c r="C1847" s="10">
        <v>0.0</v>
      </c>
      <c r="D1847" s="10">
        <v>0.0</v>
      </c>
      <c r="E1847" s="10">
        <v>0.0</v>
      </c>
      <c r="F1847" s="10">
        <v>1.0</v>
      </c>
      <c r="G1847" s="10">
        <v>1.0</v>
      </c>
      <c r="H1847" s="10">
        <v>0.0</v>
      </c>
      <c r="I1847" s="10">
        <v>0.0</v>
      </c>
      <c r="J1847" s="10">
        <v>1.0</v>
      </c>
      <c r="K1847" s="10">
        <v>0.0</v>
      </c>
      <c r="L1847" s="10">
        <v>0.0</v>
      </c>
      <c r="M1847" s="10">
        <v>0.0</v>
      </c>
      <c r="N1847" s="10">
        <v>0.0</v>
      </c>
      <c r="O1847" s="10">
        <v>0.0</v>
      </c>
      <c r="P1847" s="10">
        <v>0.0</v>
      </c>
      <c r="Q1847" s="10">
        <v>0.0</v>
      </c>
      <c r="R1847" s="11"/>
      <c r="S1847" s="11"/>
      <c r="T1847" s="11"/>
      <c r="U1847" s="11"/>
      <c r="V1847" s="11"/>
      <c r="W1847" s="11"/>
    </row>
    <row r="1848" ht="12.75" customHeight="1">
      <c r="A1848" s="9" t="s">
        <v>614</v>
      </c>
      <c r="B1848" s="1"/>
      <c r="C1848" s="10">
        <v>0.0</v>
      </c>
      <c r="D1848" s="10">
        <v>0.0</v>
      </c>
      <c r="E1848" s="10">
        <v>0.0</v>
      </c>
      <c r="F1848" s="10">
        <v>1.0</v>
      </c>
      <c r="G1848" s="10">
        <v>0.0</v>
      </c>
      <c r="H1848" s="10">
        <v>0.0</v>
      </c>
      <c r="I1848" s="10">
        <v>1.0</v>
      </c>
      <c r="J1848" s="10">
        <v>0.0</v>
      </c>
      <c r="K1848" s="10">
        <v>0.0</v>
      </c>
      <c r="L1848" s="10">
        <v>0.0</v>
      </c>
      <c r="M1848" s="10">
        <v>1.0</v>
      </c>
      <c r="N1848" s="10">
        <v>0.0</v>
      </c>
      <c r="O1848" s="10">
        <v>0.0</v>
      </c>
      <c r="P1848" s="10">
        <v>0.0</v>
      </c>
      <c r="Q1848" s="10">
        <v>0.0</v>
      </c>
      <c r="R1848" s="10">
        <v>0.0</v>
      </c>
      <c r="S1848" s="10">
        <v>0.0</v>
      </c>
      <c r="T1848" s="10">
        <v>0.0</v>
      </c>
      <c r="U1848" s="10">
        <v>0.0</v>
      </c>
      <c r="V1848" s="11"/>
      <c r="W1848" s="11"/>
    </row>
    <row r="1849" ht="12.75" customHeight="1">
      <c r="A1849" s="9" t="s">
        <v>615</v>
      </c>
      <c r="B1849" s="1"/>
      <c r="C1849" s="10">
        <v>0.0</v>
      </c>
      <c r="D1849" s="10">
        <v>0.0</v>
      </c>
      <c r="E1849" s="10">
        <v>0.0</v>
      </c>
      <c r="F1849" s="10">
        <v>0.0</v>
      </c>
      <c r="G1849" s="10">
        <v>0.0</v>
      </c>
      <c r="H1849" s="10">
        <v>0.0</v>
      </c>
      <c r="I1849" s="10">
        <v>1.0</v>
      </c>
      <c r="J1849" s="10">
        <v>1.0</v>
      </c>
      <c r="K1849" s="10">
        <v>0.0</v>
      </c>
      <c r="L1849" s="10">
        <v>0.0</v>
      </c>
      <c r="M1849" s="10">
        <v>0.0</v>
      </c>
      <c r="N1849" s="10">
        <v>0.0</v>
      </c>
      <c r="O1849" s="10">
        <v>1.0</v>
      </c>
      <c r="P1849" s="10">
        <v>0.0</v>
      </c>
      <c r="Q1849" s="10">
        <v>0.0</v>
      </c>
      <c r="R1849" s="10">
        <v>0.0</v>
      </c>
      <c r="S1849" s="10">
        <v>0.0</v>
      </c>
      <c r="T1849" s="10">
        <v>0.0</v>
      </c>
      <c r="U1849" s="10">
        <v>0.0</v>
      </c>
      <c r="V1849" s="10">
        <v>0.0</v>
      </c>
      <c r="W1849" s="10">
        <v>0.0</v>
      </c>
    </row>
    <row r="1850" ht="12.75" customHeight="1">
      <c r="A1850" s="9" t="s">
        <v>616</v>
      </c>
      <c r="B1850" s="1"/>
      <c r="C1850" s="10">
        <v>0.0</v>
      </c>
      <c r="D1850" s="10">
        <v>0.0</v>
      </c>
      <c r="E1850" s="10">
        <v>0.0</v>
      </c>
      <c r="F1850" s="10">
        <v>1.0</v>
      </c>
      <c r="G1850" s="10">
        <v>0.0</v>
      </c>
      <c r="H1850" s="10">
        <v>1.0</v>
      </c>
      <c r="I1850" s="10">
        <v>0.0</v>
      </c>
      <c r="J1850" s="10">
        <v>0.0</v>
      </c>
      <c r="K1850" s="10">
        <v>1.0</v>
      </c>
      <c r="L1850" s="10">
        <v>0.0</v>
      </c>
      <c r="M1850" s="10">
        <v>1.0</v>
      </c>
      <c r="N1850" s="10">
        <v>0.0</v>
      </c>
      <c r="O1850" s="10">
        <v>0.0</v>
      </c>
      <c r="P1850" s="10">
        <v>0.0</v>
      </c>
      <c r="Q1850" s="10">
        <v>0.0</v>
      </c>
      <c r="R1850" s="10">
        <v>0.0</v>
      </c>
      <c r="S1850" s="11"/>
      <c r="T1850" s="11"/>
      <c r="U1850" s="11"/>
      <c r="V1850" s="11"/>
      <c r="W1850" s="11"/>
    </row>
    <row r="1851" ht="12.75" customHeight="1">
      <c r="A1851" s="9" t="s">
        <v>617</v>
      </c>
      <c r="B1851" s="1"/>
      <c r="C1851" s="10">
        <v>0.0</v>
      </c>
      <c r="D1851" s="10">
        <v>1.0</v>
      </c>
      <c r="E1851" s="10">
        <v>0.0</v>
      </c>
      <c r="F1851" s="10">
        <v>0.0</v>
      </c>
      <c r="G1851" s="10">
        <v>0.0</v>
      </c>
      <c r="H1851" s="10">
        <v>0.0</v>
      </c>
      <c r="I1851" s="10">
        <v>0.0</v>
      </c>
      <c r="J1851" s="10">
        <v>1.0</v>
      </c>
      <c r="K1851" s="11"/>
      <c r="L1851" s="11"/>
      <c r="M1851" s="11"/>
      <c r="N1851" s="11"/>
      <c r="O1851" s="11"/>
      <c r="P1851" s="11"/>
      <c r="Q1851" s="11"/>
      <c r="R1851" s="11"/>
      <c r="S1851" s="11"/>
      <c r="T1851" s="11"/>
      <c r="U1851" s="11"/>
      <c r="V1851" s="11"/>
      <c r="W1851" s="11"/>
    </row>
    <row r="1852" ht="12.75" customHeight="1">
      <c r="A1852" s="9" t="s">
        <v>618</v>
      </c>
      <c r="B1852" s="1"/>
      <c r="C1852" s="10">
        <v>0.0</v>
      </c>
      <c r="D1852" s="10">
        <v>0.0</v>
      </c>
      <c r="E1852" s="10">
        <v>0.0</v>
      </c>
      <c r="F1852" s="10">
        <v>0.0</v>
      </c>
      <c r="G1852" s="10">
        <v>0.0</v>
      </c>
      <c r="H1852" s="10">
        <v>0.0</v>
      </c>
      <c r="I1852" s="10">
        <v>0.0</v>
      </c>
      <c r="J1852" s="10">
        <v>0.0</v>
      </c>
      <c r="K1852" s="10">
        <v>1.0</v>
      </c>
      <c r="L1852" s="10">
        <v>0.0</v>
      </c>
      <c r="M1852" s="10">
        <v>0.0</v>
      </c>
      <c r="N1852" s="11"/>
      <c r="O1852" s="11"/>
      <c r="P1852" s="11"/>
      <c r="Q1852" s="11"/>
      <c r="R1852" s="11"/>
      <c r="S1852" s="11"/>
      <c r="T1852" s="11"/>
      <c r="U1852" s="11"/>
      <c r="V1852" s="11"/>
      <c r="W1852" s="11"/>
    </row>
    <row r="1853" ht="12.75" customHeight="1">
      <c r="A1853" s="9" t="s">
        <v>619</v>
      </c>
      <c r="B1853" s="1"/>
      <c r="C1853" s="10">
        <v>0.0</v>
      </c>
      <c r="D1853" s="10">
        <v>0.0</v>
      </c>
      <c r="E1853" s="10">
        <v>1.0</v>
      </c>
      <c r="F1853" s="10">
        <v>0.0</v>
      </c>
      <c r="G1853" s="10">
        <v>0.0</v>
      </c>
      <c r="H1853" s="11"/>
      <c r="I1853" s="11"/>
      <c r="J1853" s="11"/>
      <c r="K1853" s="11"/>
      <c r="L1853" s="11"/>
      <c r="M1853" s="11"/>
      <c r="N1853" s="11"/>
      <c r="O1853" s="11"/>
      <c r="P1853" s="11"/>
      <c r="Q1853" s="11"/>
      <c r="R1853" s="11"/>
      <c r="S1853" s="11"/>
      <c r="T1853" s="11"/>
      <c r="U1853" s="11"/>
      <c r="V1853" s="11"/>
      <c r="W1853" s="11"/>
    </row>
    <row r="1854" ht="12.75" customHeight="1">
      <c r="A1854" s="9" t="s">
        <v>620</v>
      </c>
      <c r="B1854" s="1"/>
      <c r="C1854" s="10">
        <v>0.0</v>
      </c>
      <c r="D1854" s="10">
        <v>0.0</v>
      </c>
      <c r="E1854" s="10">
        <v>1.0</v>
      </c>
      <c r="F1854" s="10">
        <v>0.0</v>
      </c>
      <c r="G1854" s="10">
        <v>1.0</v>
      </c>
      <c r="H1854" s="11"/>
      <c r="I1854" s="11"/>
      <c r="J1854" s="11"/>
      <c r="K1854" s="11"/>
      <c r="L1854" s="11"/>
      <c r="M1854" s="11"/>
      <c r="N1854" s="11"/>
      <c r="O1854" s="11"/>
      <c r="P1854" s="11"/>
      <c r="Q1854" s="11"/>
      <c r="R1854" s="11"/>
      <c r="S1854" s="11"/>
      <c r="T1854" s="11"/>
      <c r="U1854" s="11"/>
      <c r="V1854" s="11"/>
      <c r="W1854" s="11"/>
    </row>
    <row r="1855" ht="12.75" customHeight="1">
      <c r="A1855" s="9" t="s">
        <v>621</v>
      </c>
      <c r="B1855" s="1"/>
      <c r="C1855" s="10">
        <v>0.0</v>
      </c>
      <c r="D1855" s="10">
        <v>0.0</v>
      </c>
      <c r="E1855" s="10">
        <v>1.0</v>
      </c>
      <c r="F1855" s="10">
        <v>0.0</v>
      </c>
      <c r="G1855" s="10">
        <v>0.0</v>
      </c>
      <c r="H1855" s="11"/>
      <c r="I1855" s="11"/>
      <c r="J1855" s="11"/>
      <c r="K1855" s="11"/>
      <c r="L1855" s="11"/>
      <c r="M1855" s="11"/>
      <c r="N1855" s="11"/>
      <c r="O1855" s="11"/>
      <c r="P1855" s="11"/>
      <c r="Q1855" s="11"/>
      <c r="R1855" s="11"/>
      <c r="S1855" s="11"/>
      <c r="T1855" s="11"/>
      <c r="U1855" s="11"/>
      <c r="V1855" s="11"/>
      <c r="W1855" s="11"/>
    </row>
    <row r="1856" ht="12.75" customHeight="1">
      <c r="A1856" s="9" t="s">
        <v>622</v>
      </c>
      <c r="B1856" s="1"/>
      <c r="C1856" s="10">
        <v>0.0</v>
      </c>
      <c r="D1856" s="10">
        <v>0.0</v>
      </c>
      <c r="E1856" s="10">
        <v>1.0</v>
      </c>
      <c r="F1856" s="10">
        <v>0.0</v>
      </c>
      <c r="G1856" s="10">
        <v>0.0</v>
      </c>
      <c r="H1856" s="11"/>
      <c r="I1856" s="11"/>
      <c r="J1856" s="11"/>
      <c r="K1856" s="11"/>
      <c r="L1856" s="11"/>
      <c r="M1856" s="11"/>
      <c r="N1856" s="11"/>
      <c r="O1856" s="11"/>
      <c r="P1856" s="11"/>
      <c r="Q1856" s="11"/>
      <c r="R1856" s="11"/>
      <c r="S1856" s="11"/>
      <c r="T1856" s="11"/>
      <c r="U1856" s="11"/>
      <c r="V1856" s="11"/>
      <c r="W1856" s="11"/>
    </row>
    <row r="1857" ht="12.75" customHeight="1">
      <c r="A1857" s="9" t="s">
        <v>623</v>
      </c>
      <c r="B1857" s="1"/>
      <c r="C1857" s="10">
        <v>0.0</v>
      </c>
      <c r="D1857" s="10">
        <v>0.0</v>
      </c>
      <c r="E1857" s="10">
        <v>0.0</v>
      </c>
      <c r="F1857" s="10">
        <v>0.0</v>
      </c>
      <c r="G1857" s="10">
        <v>0.0</v>
      </c>
      <c r="H1857" s="10">
        <v>1.0</v>
      </c>
      <c r="I1857" s="10">
        <v>0.0</v>
      </c>
      <c r="J1857" s="10">
        <v>0.0</v>
      </c>
      <c r="K1857" s="11"/>
      <c r="L1857" s="11"/>
      <c r="M1857" s="11"/>
      <c r="N1857" s="11"/>
      <c r="O1857" s="11"/>
      <c r="P1857" s="11"/>
      <c r="Q1857" s="11"/>
      <c r="R1857" s="11"/>
      <c r="S1857" s="11"/>
      <c r="T1857" s="11"/>
      <c r="U1857" s="11"/>
      <c r="V1857" s="11"/>
      <c r="W1857" s="11"/>
    </row>
    <row r="1858" ht="12.75" customHeight="1">
      <c r="A1858" s="9" t="s">
        <v>624</v>
      </c>
      <c r="B1858" s="1"/>
      <c r="C1858" s="10">
        <v>0.0</v>
      </c>
      <c r="D1858" s="10">
        <v>0.0</v>
      </c>
      <c r="E1858" s="10">
        <v>0.0</v>
      </c>
      <c r="F1858" s="10">
        <v>1.0</v>
      </c>
      <c r="G1858" s="11"/>
      <c r="H1858" s="11"/>
      <c r="I1858" s="11"/>
      <c r="J1858" s="11"/>
      <c r="K1858" s="11"/>
      <c r="L1858" s="11"/>
      <c r="M1858" s="11"/>
      <c r="N1858" s="11"/>
      <c r="O1858" s="11"/>
      <c r="P1858" s="11"/>
      <c r="Q1858" s="11"/>
      <c r="R1858" s="11"/>
      <c r="S1858" s="11"/>
      <c r="T1858" s="11"/>
      <c r="U1858" s="11"/>
      <c r="V1858" s="11"/>
      <c r="W1858" s="11"/>
    </row>
    <row r="1859" ht="12.75" customHeight="1">
      <c r="A1859" s="9" t="s">
        <v>625</v>
      </c>
      <c r="B1859" s="1"/>
      <c r="C1859" s="10">
        <v>0.0</v>
      </c>
      <c r="D1859" s="10">
        <v>0.0</v>
      </c>
      <c r="E1859" s="10">
        <v>0.0</v>
      </c>
      <c r="F1859" s="10">
        <v>1.0</v>
      </c>
      <c r="G1859" s="10">
        <v>0.0</v>
      </c>
      <c r="H1859" s="10">
        <v>0.0</v>
      </c>
      <c r="I1859" s="10">
        <v>0.0</v>
      </c>
      <c r="J1859" s="11"/>
      <c r="K1859" s="11"/>
      <c r="L1859" s="11"/>
      <c r="M1859" s="11"/>
      <c r="N1859" s="11"/>
      <c r="O1859" s="11"/>
      <c r="P1859" s="11"/>
      <c r="Q1859" s="11"/>
      <c r="R1859" s="11"/>
      <c r="S1859" s="11"/>
      <c r="T1859" s="11"/>
      <c r="U1859" s="11"/>
      <c r="V1859" s="11"/>
      <c r="W1859" s="11"/>
    </row>
    <row r="1860" ht="12.75" customHeight="1">
      <c r="A1860" s="9" t="s">
        <v>626</v>
      </c>
      <c r="B1860" s="1"/>
      <c r="C1860" s="10">
        <v>0.0</v>
      </c>
      <c r="D1860" s="10">
        <v>0.0</v>
      </c>
      <c r="E1860" s="10">
        <v>1.0</v>
      </c>
      <c r="F1860" s="11"/>
      <c r="G1860" s="11"/>
      <c r="H1860" s="11"/>
      <c r="I1860" s="11"/>
      <c r="J1860" s="11"/>
      <c r="K1860" s="11"/>
      <c r="L1860" s="11"/>
      <c r="M1860" s="11"/>
      <c r="N1860" s="11"/>
      <c r="O1860" s="11"/>
      <c r="P1860" s="11"/>
      <c r="Q1860" s="11"/>
      <c r="R1860" s="11"/>
      <c r="S1860" s="11"/>
      <c r="T1860" s="11"/>
      <c r="U1860" s="11"/>
      <c r="V1860" s="11"/>
      <c r="W1860" s="11"/>
    </row>
    <row r="1861" ht="12.75" customHeight="1">
      <c r="A1861" s="9" t="s">
        <v>627</v>
      </c>
      <c r="B1861" s="1"/>
      <c r="C1861" s="10">
        <v>1.0</v>
      </c>
      <c r="D1861" s="10">
        <v>0.0</v>
      </c>
      <c r="E1861" s="10">
        <v>0.0</v>
      </c>
      <c r="F1861" s="10">
        <v>0.0</v>
      </c>
      <c r="G1861" s="10">
        <v>0.0</v>
      </c>
      <c r="H1861" s="10">
        <v>1.0</v>
      </c>
      <c r="I1861" s="11"/>
      <c r="J1861" s="11"/>
      <c r="K1861" s="11"/>
      <c r="L1861" s="11"/>
      <c r="M1861" s="11"/>
      <c r="N1861" s="11"/>
      <c r="O1861" s="11"/>
      <c r="P1861" s="11"/>
      <c r="Q1861" s="11"/>
      <c r="R1861" s="11"/>
      <c r="S1861" s="11"/>
      <c r="T1861" s="11"/>
      <c r="U1861" s="11"/>
      <c r="V1861" s="11"/>
      <c r="W1861" s="11"/>
    </row>
    <row r="1862" ht="12.75" customHeight="1">
      <c r="A1862" s="9" t="s">
        <v>628</v>
      </c>
      <c r="B1862" s="1"/>
      <c r="C1862" s="10">
        <v>0.0</v>
      </c>
      <c r="D1862" s="10">
        <v>0.0</v>
      </c>
      <c r="E1862" s="10">
        <v>0.0</v>
      </c>
      <c r="F1862" s="10">
        <v>0.0</v>
      </c>
      <c r="G1862" s="10">
        <v>0.0</v>
      </c>
      <c r="H1862" s="10">
        <v>0.0</v>
      </c>
      <c r="I1862" s="10">
        <v>0.0</v>
      </c>
      <c r="J1862" s="10">
        <v>0.0</v>
      </c>
      <c r="K1862" s="10">
        <v>0.0</v>
      </c>
      <c r="L1862" s="10">
        <v>1.0</v>
      </c>
      <c r="M1862" s="11"/>
      <c r="N1862" s="11"/>
      <c r="O1862" s="11"/>
      <c r="P1862" s="11"/>
      <c r="Q1862" s="11"/>
      <c r="R1862" s="11"/>
      <c r="S1862" s="11"/>
      <c r="T1862" s="11"/>
      <c r="U1862" s="11"/>
      <c r="V1862" s="11"/>
      <c r="W1862" s="11"/>
    </row>
    <row r="1863" ht="12.75" customHeight="1">
      <c r="A1863" s="9" t="s">
        <v>629</v>
      </c>
      <c r="B1863" s="1"/>
      <c r="C1863" s="10">
        <v>0.0</v>
      </c>
      <c r="D1863" s="10">
        <v>1.0</v>
      </c>
      <c r="E1863" s="10">
        <v>0.0</v>
      </c>
      <c r="F1863" s="11"/>
      <c r="G1863" s="11"/>
      <c r="H1863" s="11"/>
      <c r="I1863" s="11"/>
      <c r="J1863" s="11"/>
      <c r="K1863" s="11"/>
      <c r="L1863" s="11"/>
      <c r="M1863" s="11"/>
      <c r="N1863" s="11"/>
      <c r="O1863" s="11"/>
      <c r="P1863" s="11"/>
      <c r="Q1863" s="11"/>
      <c r="R1863" s="11"/>
      <c r="S1863" s="11"/>
      <c r="T1863" s="11"/>
      <c r="U1863" s="11"/>
      <c r="V1863" s="11"/>
      <c r="W1863" s="11"/>
    </row>
    <row r="1864" ht="12.75" customHeight="1">
      <c r="A1864" s="9" t="s">
        <v>630</v>
      </c>
      <c r="B1864" s="1"/>
      <c r="C1864" s="10">
        <v>0.0</v>
      </c>
      <c r="D1864" s="10">
        <v>1.0</v>
      </c>
      <c r="E1864" s="10">
        <v>0.0</v>
      </c>
      <c r="F1864" s="11"/>
      <c r="G1864" s="11"/>
      <c r="H1864" s="11"/>
      <c r="I1864" s="11"/>
      <c r="J1864" s="11"/>
      <c r="K1864" s="11"/>
      <c r="L1864" s="11"/>
      <c r="M1864" s="11"/>
      <c r="N1864" s="11"/>
      <c r="O1864" s="11"/>
      <c r="P1864" s="11"/>
      <c r="Q1864" s="11"/>
      <c r="R1864" s="11"/>
      <c r="S1864" s="11"/>
      <c r="T1864" s="11"/>
      <c r="U1864" s="11"/>
      <c r="V1864" s="11"/>
      <c r="W1864" s="11"/>
    </row>
    <row r="1865" ht="12.75" customHeight="1">
      <c r="A1865" s="9" t="s">
        <v>631</v>
      </c>
      <c r="B1865" s="1"/>
      <c r="C1865" s="10">
        <v>0.0</v>
      </c>
      <c r="D1865" s="10">
        <v>0.0</v>
      </c>
      <c r="E1865" s="10">
        <v>0.0</v>
      </c>
      <c r="F1865" s="10">
        <v>1.0</v>
      </c>
      <c r="G1865" s="10">
        <v>0.0</v>
      </c>
      <c r="H1865" s="10">
        <v>1.0</v>
      </c>
      <c r="I1865" s="11"/>
      <c r="J1865" s="11"/>
      <c r="K1865" s="11"/>
      <c r="L1865" s="11"/>
      <c r="M1865" s="11"/>
      <c r="N1865" s="11"/>
      <c r="O1865" s="11"/>
      <c r="P1865" s="11"/>
      <c r="Q1865" s="11"/>
      <c r="R1865" s="11"/>
      <c r="S1865" s="11"/>
      <c r="T1865" s="11"/>
      <c r="U1865" s="11"/>
      <c r="V1865" s="11"/>
      <c r="W1865" s="11"/>
    </row>
    <row r="1866" ht="12.75" customHeight="1">
      <c r="A1866" s="9" t="s">
        <v>632</v>
      </c>
      <c r="B1866" s="1"/>
      <c r="C1866" s="10">
        <v>0.0</v>
      </c>
      <c r="D1866" s="10">
        <v>1.0</v>
      </c>
      <c r="E1866" s="11"/>
      <c r="F1866" s="11"/>
      <c r="G1866" s="11"/>
      <c r="H1866" s="11"/>
      <c r="I1866" s="11"/>
      <c r="J1866" s="11"/>
      <c r="K1866" s="11"/>
      <c r="L1866" s="11"/>
      <c r="M1866" s="11"/>
      <c r="N1866" s="11"/>
      <c r="O1866" s="11"/>
      <c r="P1866" s="11"/>
      <c r="Q1866" s="11"/>
      <c r="R1866" s="11"/>
      <c r="S1866" s="11"/>
      <c r="T1866" s="11"/>
      <c r="U1866" s="11"/>
      <c r="V1866" s="11"/>
      <c r="W1866" s="11"/>
    </row>
    <row r="1867" ht="12.75" customHeight="1">
      <c r="A1867" s="9" t="s">
        <v>633</v>
      </c>
      <c r="B1867" s="1"/>
      <c r="C1867" s="10">
        <v>0.0</v>
      </c>
      <c r="D1867" s="10">
        <v>1.0</v>
      </c>
      <c r="E1867" s="11"/>
      <c r="F1867" s="11"/>
      <c r="G1867" s="11"/>
      <c r="H1867" s="11"/>
      <c r="I1867" s="11"/>
      <c r="J1867" s="11"/>
      <c r="K1867" s="11"/>
      <c r="L1867" s="11"/>
      <c r="M1867" s="11"/>
      <c r="N1867" s="11"/>
      <c r="O1867" s="11"/>
      <c r="P1867" s="11"/>
      <c r="Q1867" s="11"/>
      <c r="R1867" s="11"/>
      <c r="S1867" s="11"/>
      <c r="T1867" s="11"/>
      <c r="U1867" s="11"/>
      <c r="V1867" s="11"/>
      <c r="W1867" s="11"/>
    </row>
    <row r="1868" ht="12.75" customHeight="1">
      <c r="A1868" s="9" t="s">
        <v>634</v>
      </c>
      <c r="B1868" s="1"/>
      <c r="C1868" s="10">
        <v>0.0</v>
      </c>
      <c r="D1868" s="10">
        <v>0.0</v>
      </c>
      <c r="E1868" s="10">
        <v>0.0</v>
      </c>
      <c r="F1868" s="10">
        <v>0.0</v>
      </c>
      <c r="G1868" s="10">
        <v>0.0</v>
      </c>
      <c r="H1868" s="10">
        <v>0.0</v>
      </c>
      <c r="I1868" s="10">
        <v>0.0</v>
      </c>
      <c r="J1868" s="10">
        <v>0.0</v>
      </c>
      <c r="K1868" s="10">
        <v>1.0</v>
      </c>
      <c r="L1868" s="10">
        <v>0.0</v>
      </c>
      <c r="M1868" s="10">
        <v>0.0</v>
      </c>
      <c r="N1868" s="10">
        <v>0.0</v>
      </c>
      <c r="O1868" s="10">
        <v>0.0</v>
      </c>
      <c r="P1868" s="11"/>
      <c r="Q1868" s="11"/>
      <c r="R1868" s="11"/>
      <c r="S1868" s="11"/>
      <c r="T1868" s="11"/>
      <c r="U1868" s="11"/>
      <c r="V1868" s="11"/>
      <c r="W1868" s="11"/>
    </row>
    <row r="1869" ht="12.75" customHeight="1">
      <c r="A1869" s="9" t="s">
        <v>635</v>
      </c>
      <c r="B1869" s="1"/>
      <c r="C1869" s="10">
        <v>0.0</v>
      </c>
      <c r="D1869" s="10">
        <v>0.0</v>
      </c>
      <c r="E1869" s="10">
        <v>0.0</v>
      </c>
      <c r="F1869" s="10">
        <v>0.0</v>
      </c>
      <c r="G1869" s="10">
        <v>0.0</v>
      </c>
      <c r="H1869" s="10">
        <v>0.0</v>
      </c>
      <c r="I1869" s="10">
        <v>0.0</v>
      </c>
      <c r="J1869" s="10">
        <v>0.0</v>
      </c>
      <c r="K1869" s="10">
        <v>0.0</v>
      </c>
      <c r="L1869" s="10">
        <v>0.0</v>
      </c>
      <c r="M1869" s="11"/>
      <c r="N1869" s="11"/>
      <c r="O1869" s="11"/>
      <c r="P1869" s="11"/>
      <c r="Q1869" s="11"/>
      <c r="R1869" s="11"/>
      <c r="S1869" s="11"/>
      <c r="T1869" s="11"/>
      <c r="U1869" s="11"/>
      <c r="V1869" s="11"/>
      <c r="W1869" s="11"/>
    </row>
    <row r="1870" ht="12.75" customHeight="1">
      <c r="A1870" s="9" t="s">
        <v>636</v>
      </c>
      <c r="B1870" s="1"/>
      <c r="C1870" s="10">
        <v>0.0</v>
      </c>
      <c r="D1870" s="10">
        <v>0.0</v>
      </c>
      <c r="E1870" s="10">
        <v>1.0</v>
      </c>
      <c r="F1870" s="10">
        <v>0.0</v>
      </c>
      <c r="G1870" s="10">
        <v>0.0</v>
      </c>
      <c r="H1870" s="10">
        <v>0.0</v>
      </c>
      <c r="I1870" s="10">
        <v>0.0</v>
      </c>
      <c r="J1870" s="11"/>
      <c r="K1870" s="11"/>
      <c r="L1870" s="11"/>
      <c r="M1870" s="11"/>
      <c r="N1870" s="11"/>
      <c r="O1870" s="11"/>
      <c r="P1870" s="11"/>
      <c r="Q1870" s="11"/>
      <c r="R1870" s="11"/>
      <c r="S1870" s="11"/>
      <c r="T1870" s="11"/>
      <c r="U1870" s="11"/>
      <c r="V1870" s="11"/>
      <c r="W1870" s="11"/>
    </row>
    <row r="1871" ht="12.75" customHeight="1">
      <c r="A1871" s="9" t="s">
        <v>637</v>
      </c>
      <c r="B1871" s="1"/>
      <c r="C1871" s="10">
        <v>0.0</v>
      </c>
      <c r="D1871" s="10">
        <v>0.0</v>
      </c>
      <c r="E1871" s="10">
        <v>0.0</v>
      </c>
      <c r="F1871" s="10">
        <v>1.0</v>
      </c>
      <c r="G1871" s="10">
        <v>0.0</v>
      </c>
      <c r="H1871" s="10">
        <v>0.0</v>
      </c>
      <c r="I1871" s="11"/>
      <c r="J1871" s="11"/>
      <c r="K1871" s="11"/>
      <c r="L1871" s="11"/>
      <c r="M1871" s="11"/>
      <c r="N1871" s="11"/>
      <c r="O1871" s="11"/>
      <c r="P1871" s="11"/>
      <c r="Q1871" s="11"/>
      <c r="R1871" s="11"/>
      <c r="S1871" s="11"/>
      <c r="T1871" s="11"/>
      <c r="U1871" s="11"/>
      <c r="V1871" s="11"/>
      <c r="W1871" s="11"/>
    </row>
    <row r="1872" ht="12.75" customHeight="1">
      <c r="A1872" s="9" t="s">
        <v>638</v>
      </c>
      <c r="B1872" s="1"/>
      <c r="C1872" s="10">
        <v>0.0</v>
      </c>
      <c r="D1872" s="10">
        <v>0.0</v>
      </c>
      <c r="E1872" s="10">
        <v>0.0</v>
      </c>
      <c r="F1872" s="10">
        <v>0.0</v>
      </c>
      <c r="G1872" s="10">
        <v>0.0</v>
      </c>
      <c r="H1872" s="10">
        <v>0.0</v>
      </c>
      <c r="I1872" s="10">
        <v>0.0</v>
      </c>
      <c r="J1872" s="10">
        <v>0.0</v>
      </c>
      <c r="K1872" s="10">
        <v>0.0</v>
      </c>
      <c r="L1872" s="10">
        <v>0.0</v>
      </c>
      <c r="M1872" s="10">
        <v>0.0</v>
      </c>
      <c r="N1872" s="11"/>
      <c r="O1872" s="11"/>
      <c r="P1872" s="11"/>
      <c r="Q1872" s="11"/>
      <c r="R1872" s="11"/>
      <c r="S1872" s="11"/>
      <c r="T1872" s="11"/>
      <c r="U1872" s="11"/>
      <c r="V1872" s="11"/>
      <c r="W1872" s="11"/>
    </row>
    <row r="1873" ht="12.75" customHeight="1">
      <c r="A1873" s="9" t="s">
        <v>639</v>
      </c>
      <c r="B1873" s="1"/>
      <c r="C1873" s="10">
        <v>0.0</v>
      </c>
      <c r="D1873" s="10">
        <v>1.0</v>
      </c>
      <c r="E1873" s="10">
        <v>0.0</v>
      </c>
      <c r="F1873" s="10">
        <v>0.0</v>
      </c>
      <c r="G1873" s="10">
        <v>0.0</v>
      </c>
      <c r="H1873" s="10">
        <v>0.0</v>
      </c>
      <c r="I1873" s="10">
        <v>0.0</v>
      </c>
      <c r="J1873" s="10">
        <v>0.0</v>
      </c>
      <c r="K1873" s="11"/>
      <c r="L1873" s="11"/>
      <c r="M1873" s="11"/>
      <c r="N1873" s="11"/>
      <c r="O1873" s="11"/>
      <c r="P1873" s="11"/>
      <c r="Q1873" s="11"/>
      <c r="R1873" s="11"/>
      <c r="S1873" s="11"/>
      <c r="T1873" s="11"/>
      <c r="U1873" s="11"/>
      <c r="V1873" s="11"/>
      <c r="W1873" s="11"/>
    </row>
    <row r="1874" ht="12.75" customHeight="1">
      <c r="A1874" s="9" t="s">
        <v>640</v>
      </c>
      <c r="B1874" s="1"/>
      <c r="C1874" s="10">
        <v>0.0</v>
      </c>
      <c r="D1874" s="10">
        <v>1.0</v>
      </c>
      <c r="E1874" s="10">
        <v>0.0</v>
      </c>
      <c r="F1874" s="10">
        <v>0.0</v>
      </c>
      <c r="G1874" s="10">
        <v>0.0</v>
      </c>
      <c r="H1874" s="11"/>
      <c r="I1874" s="11"/>
      <c r="J1874" s="11"/>
      <c r="K1874" s="11"/>
      <c r="L1874" s="11"/>
      <c r="M1874" s="11"/>
      <c r="N1874" s="11"/>
      <c r="O1874" s="11"/>
      <c r="P1874" s="11"/>
      <c r="Q1874" s="11"/>
      <c r="R1874" s="11"/>
      <c r="S1874" s="11"/>
      <c r="T1874" s="11"/>
      <c r="U1874" s="11"/>
      <c r="V1874" s="11"/>
      <c r="W1874" s="11"/>
    </row>
    <row r="1875" ht="12.75" customHeight="1">
      <c r="A1875" s="9" t="s">
        <v>641</v>
      </c>
      <c r="B1875" s="1"/>
      <c r="C1875" s="10">
        <v>0.0</v>
      </c>
      <c r="D1875" s="10">
        <v>0.0</v>
      </c>
      <c r="E1875" s="10">
        <v>0.0</v>
      </c>
      <c r="F1875" s="10">
        <v>0.0</v>
      </c>
      <c r="G1875" s="10">
        <v>1.0</v>
      </c>
      <c r="H1875" s="10">
        <v>1.0</v>
      </c>
      <c r="I1875" s="10">
        <v>0.0</v>
      </c>
      <c r="J1875" s="10">
        <v>0.0</v>
      </c>
      <c r="K1875" s="10">
        <v>0.0</v>
      </c>
      <c r="L1875" s="11"/>
      <c r="M1875" s="11"/>
      <c r="N1875" s="11"/>
      <c r="O1875" s="11"/>
      <c r="P1875" s="11"/>
      <c r="Q1875" s="11"/>
      <c r="R1875" s="11"/>
      <c r="S1875" s="11"/>
      <c r="T1875" s="11"/>
      <c r="U1875" s="11"/>
      <c r="V1875" s="11"/>
      <c r="W1875" s="11"/>
    </row>
    <row r="1876" ht="12.75" customHeight="1">
      <c r="A1876" s="9" t="s">
        <v>642</v>
      </c>
      <c r="B1876" s="1"/>
      <c r="C1876" s="10">
        <v>0.0</v>
      </c>
      <c r="D1876" s="10">
        <v>0.0</v>
      </c>
      <c r="E1876" s="10">
        <v>1.0</v>
      </c>
      <c r="F1876" s="10">
        <v>1.0</v>
      </c>
      <c r="G1876" s="10">
        <v>0.0</v>
      </c>
      <c r="H1876" s="10">
        <v>0.0</v>
      </c>
      <c r="I1876" s="10">
        <v>0.0</v>
      </c>
      <c r="J1876" s="10">
        <v>0.0</v>
      </c>
      <c r="K1876" s="11"/>
      <c r="L1876" s="11"/>
      <c r="M1876" s="11"/>
      <c r="N1876" s="11"/>
      <c r="O1876" s="11"/>
      <c r="P1876" s="11"/>
      <c r="Q1876" s="11"/>
      <c r="R1876" s="11"/>
      <c r="S1876" s="11"/>
      <c r="T1876" s="11"/>
      <c r="U1876" s="11"/>
      <c r="V1876" s="11"/>
      <c r="W1876" s="11"/>
    </row>
    <row r="1877" ht="12.75" customHeight="1">
      <c r="A1877" s="9" t="s">
        <v>643</v>
      </c>
      <c r="B1877" s="1"/>
      <c r="C1877" s="10">
        <v>0.0</v>
      </c>
      <c r="D1877" s="10">
        <v>0.0</v>
      </c>
      <c r="E1877" s="10">
        <v>0.0</v>
      </c>
      <c r="F1877" s="10">
        <v>1.0</v>
      </c>
      <c r="G1877" s="10">
        <v>0.0</v>
      </c>
      <c r="H1877" s="10">
        <v>0.0</v>
      </c>
      <c r="I1877" s="11"/>
      <c r="J1877" s="11"/>
      <c r="K1877" s="11"/>
      <c r="L1877" s="11"/>
      <c r="M1877" s="11"/>
      <c r="N1877" s="11"/>
      <c r="O1877" s="11"/>
      <c r="P1877" s="11"/>
      <c r="Q1877" s="11"/>
      <c r="R1877" s="11"/>
      <c r="S1877" s="11"/>
      <c r="T1877" s="11"/>
      <c r="U1877" s="11"/>
      <c r="V1877" s="11"/>
      <c r="W1877" s="11"/>
    </row>
    <row r="1878" ht="12.75" customHeight="1">
      <c r="A1878" s="9" t="s">
        <v>644</v>
      </c>
      <c r="B1878" s="1"/>
      <c r="C1878" s="10">
        <v>0.0</v>
      </c>
      <c r="D1878" s="10">
        <v>0.0</v>
      </c>
      <c r="E1878" s="10">
        <v>0.0</v>
      </c>
      <c r="F1878" s="10">
        <v>1.0</v>
      </c>
      <c r="G1878" s="10">
        <v>0.0</v>
      </c>
      <c r="H1878" s="10">
        <v>0.0</v>
      </c>
      <c r="I1878" s="10">
        <v>0.0</v>
      </c>
      <c r="J1878" s="10">
        <v>0.0</v>
      </c>
      <c r="K1878" s="10">
        <v>0.0</v>
      </c>
      <c r="L1878" s="10">
        <v>0.0</v>
      </c>
      <c r="M1878" s="10">
        <v>0.0</v>
      </c>
      <c r="N1878" s="11"/>
      <c r="O1878" s="11"/>
      <c r="P1878" s="11"/>
      <c r="Q1878" s="11"/>
      <c r="R1878" s="11"/>
      <c r="S1878" s="11"/>
      <c r="T1878" s="11"/>
      <c r="U1878" s="11"/>
      <c r="V1878" s="11"/>
      <c r="W1878" s="11"/>
    </row>
    <row r="1879" ht="12.75" customHeight="1">
      <c r="A1879" s="9" t="s">
        <v>645</v>
      </c>
      <c r="B1879" s="1"/>
      <c r="C1879" s="10">
        <v>0.0</v>
      </c>
      <c r="D1879" s="10">
        <v>0.0</v>
      </c>
      <c r="E1879" s="10">
        <v>0.0</v>
      </c>
      <c r="F1879" s="10">
        <v>1.0</v>
      </c>
      <c r="G1879" s="10">
        <v>0.0</v>
      </c>
      <c r="H1879" s="10">
        <v>0.0</v>
      </c>
      <c r="I1879" s="10">
        <v>0.0</v>
      </c>
      <c r="J1879" s="10">
        <v>0.0</v>
      </c>
      <c r="K1879" s="11"/>
      <c r="L1879" s="11"/>
      <c r="M1879" s="11"/>
      <c r="N1879" s="11"/>
      <c r="O1879" s="11"/>
      <c r="P1879" s="11"/>
      <c r="Q1879" s="11"/>
      <c r="R1879" s="11"/>
      <c r="S1879" s="11"/>
      <c r="T1879" s="11"/>
      <c r="U1879" s="11"/>
      <c r="V1879" s="11"/>
      <c r="W1879" s="11"/>
    </row>
    <row r="1880" ht="12.75" customHeight="1">
      <c r="A1880" s="9" t="s">
        <v>646</v>
      </c>
      <c r="B1880" s="1"/>
      <c r="C1880" s="10">
        <v>0.0</v>
      </c>
      <c r="D1880" s="10">
        <v>0.0</v>
      </c>
      <c r="E1880" s="10">
        <v>0.0</v>
      </c>
      <c r="F1880" s="10">
        <v>0.0</v>
      </c>
      <c r="G1880" s="10">
        <v>1.0</v>
      </c>
      <c r="H1880" s="11"/>
      <c r="I1880" s="11"/>
      <c r="J1880" s="11"/>
      <c r="K1880" s="11"/>
      <c r="L1880" s="11"/>
      <c r="M1880" s="11"/>
      <c r="N1880" s="11"/>
      <c r="O1880" s="11"/>
      <c r="P1880" s="11"/>
      <c r="Q1880" s="11"/>
      <c r="R1880" s="11"/>
      <c r="S1880" s="11"/>
      <c r="T1880" s="11"/>
      <c r="U1880" s="11"/>
      <c r="V1880" s="11"/>
      <c r="W1880" s="11"/>
    </row>
    <row r="1881" ht="12.75" customHeight="1">
      <c r="A1881" s="9" t="s">
        <v>647</v>
      </c>
      <c r="B1881" s="1"/>
      <c r="C1881" s="10">
        <v>0.0</v>
      </c>
      <c r="D1881" s="10">
        <v>1.0</v>
      </c>
      <c r="E1881" s="10">
        <v>0.0</v>
      </c>
      <c r="F1881" s="10">
        <v>0.0</v>
      </c>
      <c r="G1881" s="10">
        <v>0.0</v>
      </c>
      <c r="H1881" s="10">
        <v>0.0</v>
      </c>
      <c r="I1881" s="10">
        <v>0.0</v>
      </c>
      <c r="J1881" s="10">
        <v>0.0</v>
      </c>
      <c r="K1881" s="10">
        <v>0.0</v>
      </c>
      <c r="L1881" s="10">
        <v>1.0</v>
      </c>
      <c r="M1881" s="11"/>
      <c r="N1881" s="11"/>
      <c r="O1881" s="11"/>
      <c r="P1881" s="11"/>
      <c r="Q1881" s="11"/>
      <c r="R1881" s="11"/>
      <c r="S1881" s="11"/>
      <c r="T1881" s="11"/>
      <c r="U1881" s="11"/>
      <c r="V1881" s="11"/>
      <c r="W1881" s="11"/>
    </row>
    <row r="1882" ht="12.75" customHeight="1">
      <c r="A1882" s="9" t="s">
        <v>648</v>
      </c>
      <c r="B1882" s="1"/>
      <c r="C1882" s="10">
        <v>0.0</v>
      </c>
      <c r="D1882" s="10">
        <v>1.0</v>
      </c>
      <c r="E1882" s="10">
        <v>0.0</v>
      </c>
      <c r="F1882" s="10">
        <v>0.0</v>
      </c>
      <c r="G1882" s="10">
        <v>1.0</v>
      </c>
      <c r="H1882" s="10">
        <v>0.0</v>
      </c>
      <c r="I1882" s="10">
        <v>0.0</v>
      </c>
      <c r="J1882" s="10">
        <v>1.0</v>
      </c>
      <c r="K1882" s="10">
        <v>0.0</v>
      </c>
      <c r="L1882" s="10">
        <v>0.0</v>
      </c>
      <c r="M1882" s="11"/>
      <c r="N1882" s="11"/>
      <c r="O1882" s="11"/>
      <c r="P1882" s="11"/>
      <c r="Q1882" s="11"/>
      <c r="R1882" s="11"/>
      <c r="S1882" s="11"/>
      <c r="T1882" s="11"/>
      <c r="U1882" s="11"/>
      <c r="V1882" s="11"/>
      <c r="W1882" s="11"/>
    </row>
    <row r="1883" ht="12.75" customHeight="1">
      <c r="A1883" s="9" t="s">
        <v>649</v>
      </c>
      <c r="B1883" s="1"/>
      <c r="C1883" s="10">
        <v>0.0</v>
      </c>
      <c r="D1883" s="10">
        <v>0.0</v>
      </c>
      <c r="E1883" s="10">
        <v>0.0</v>
      </c>
      <c r="F1883" s="10">
        <v>1.0</v>
      </c>
      <c r="G1883" s="10">
        <v>1.0</v>
      </c>
      <c r="H1883" s="10">
        <v>0.0</v>
      </c>
      <c r="I1883" s="10">
        <v>0.0</v>
      </c>
      <c r="J1883" s="10">
        <v>0.0</v>
      </c>
      <c r="K1883" s="10">
        <v>0.0</v>
      </c>
      <c r="L1883" s="10">
        <v>0.0</v>
      </c>
      <c r="M1883" s="11"/>
      <c r="N1883" s="11"/>
      <c r="O1883" s="11"/>
      <c r="P1883" s="11"/>
      <c r="Q1883" s="11"/>
      <c r="R1883" s="11"/>
      <c r="S1883" s="11"/>
      <c r="T1883" s="11"/>
      <c r="U1883" s="11"/>
      <c r="V1883" s="11"/>
      <c r="W1883" s="11"/>
    </row>
    <row r="1884" ht="12.75" customHeight="1">
      <c r="A1884" s="9" t="s">
        <v>650</v>
      </c>
      <c r="B1884" s="1"/>
      <c r="C1884" s="10">
        <v>0.0</v>
      </c>
      <c r="D1884" s="10">
        <v>0.0</v>
      </c>
      <c r="E1884" s="10">
        <v>1.0</v>
      </c>
      <c r="F1884" s="10">
        <v>0.0</v>
      </c>
      <c r="G1884" s="10">
        <v>0.0</v>
      </c>
      <c r="H1884" s="10">
        <v>0.0</v>
      </c>
      <c r="I1884" s="10">
        <v>0.0</v>
      </c>
      <c r="J1884" s="11"/>
      <c r="K1884" s="11"/>
      <c r="L1884" s="11"/>
      <c r="M1884" s="11"/>
      <c r="N1884" s="11"/>
      <c r="O1884" s="11"/>
      <c r="P1884" s="11"/>
      <c r="Q1884" s="11"/>
      <c r="R1884" s="11"/>
      <c r="S1884" s="11"/>
      <c r="T1884" s="11"/>
      <c r="U1884" s="11"/>
      <c r="V1884" s="11"/>
      <c r="W1884" s="11"/>
    </row>
    <row r="1885" ht="12.75" customHeight="1">
      <c r="A1885" s="9" t="s">
        <v>651</v>
      </c>
      <c r="B1885" s="1"/>
      <c r="C1885" s="10">
        <v>0.0</v>
      </c>
      <c r="D1885" s="10">
        <v>0.0</v>
      </c>
      <c r="E1885" s="10">
        <v>0.0</v>
      </c>
      <c r="F1885" s="10">
        <v>0.0</v>
      </c>
      <c r="G1885" s="10">
        <v>0.0</v>
      </c>
      <c r="H1885" s="10">
        <v>0.0</v>
      </c>
      <c r="I1885" s="10">
        <v>0.0</v>
      </c>
      <c r="J1885" s="10">
        <v>1.0</v>
      </c>
      <c r="K1885" s="10">
        <v>0.0</v>
      </c>
      <c r="L1885" s="10">
        <v>0.0</v>
      </c>
      <c r="M1885" s="10">
        <v>0.0</v>
      </c>
      <c r="N1885" s="10">
        <v>0.0</v>
      </c>
      <c r="O1885" s="11"/>
      <c r="P1885" s="11"/>
      <c r="Q1885" s="11"/>
      <c r="R1885" s="11"/>
      <c r="S1885" s="11"/>
      <c r="T1885" s="11"/>
      <c r="U1885" s="11"/>
      <c r="V1885" s="11"/>
      <c r="W1885" s="11"/>
    </row>
    <row r="1886" ht="12.75" customHeight="1">
      <c r="A1886" s="9" t="s">
        <v>652</v>
      </c>
      <c r="B1886" s="1"/>
      <c r="C1886" s="10">
        <v>0.0</v>
      </c>
      <c r="D1886" s="10">
        <v>0.0</v>
      </c>
      <c r="E1886" s="10">
        <v>0.0</v>
      </c>
      <c r="F1886" s="10">
        <v>1.0</v>
      </c>
      <c r="G1886" s="10">
        <v>0.0</v>
      </c>
      <c r="H1886" s="10">
        <v>0.0</v>
      </c>
      <c r="I1886" s="10">
        <v>1.0</v>
      </c>
      <c r="J1886" s="10">
        <v>0.0</v>
      </c>
      <c r="K1886" s="10">
        <v>0.0</v>
      </c>
      <c r="L1886" s="10">
        <v>0.0</v>
      </c>
      <c r="M1886" s="10">
        <v>0.0</v>
      </c>
      <c r="N1886" s="10">
        <v>0.0</v>
      </c>
      <c r="O1886" s="10">
        <v>0.0</v>
      </c>
      <c r="P1886" s="11"/>
      <c r="Q1886" s="11"/>
      <c r="R1886" s="11"/>
      <c r="S1886" s="11"/>
      <c r="T1886" s="11"/>
      <c r="U1886" s="11"/>
      <c r="V1886" s="11"/>
      <c r="W1886" s="11"/>
    </row>
    <row r="1887" ht="12.75" customHeight="1">
      <c r="A1887" s="9" t="s">
        <v>653</v>
      </c>
      <c r="B1887" s="1"/>
      <c r="C1887" s="10">
        <v>0.0</v>
      </c>
      <c r="D1887" s="10">
        <v>0.0</v>
      </c>
      <c r="E1887" s="10">
        <v>0.0</v>
      </c>
      <c r="F1887" s="10">
        <v>1.0</v>
      </c>
      <c r="G1887" s="10">
        <v>1.0</v>
      </c>
      <c r="H1887" s="10">
        <v>0.0</v>
      </c>
      <c r="I1887" s="10">
        <v>0.0</v>
      </c>
      <c r="J1887" s="10">
        <v>0.0</v>
      </c>
      <c r="K1887" s="10">
        <v>0.0</v>
      </c>
      <c r="L1887" s="10">
        <v>0.0</v>
      </c>
      <c r="M1887" s="10">
        <v>0.0</v>
      </c>
      <c r="N1887" s="10">
        <v>0.0</v>
      </c>
      <c r="O1887" s="10">
        <v>0.0</v>
      </c>
      <c r="P1887" s="10">
        <v>0.0</v>
      </c>
      <c r="Q1887" s="10">
        <v>1.0</v>
      </c>
      <c r="R1887" s="11"/>
      <c r="S1887" s="11"/>
      <c r="T1887" s="11"/>
      <c r="U1887" s="11"/>
      <c r="V1887" s="11"/>
      <c r="W1887" s="11"/>
    </row>
    <row r="1888" ht="12.75" customHeight="1">
      <c r="A1888" s="9" t="s">
        <v>654</v>
      </c>
      <c r="B1888" s="1"/>
      <c r="C1888" s="10">
        <v>0.0</v>
      </c>
      <c r="D1888" s="10">
        <v>0.0</v>
      </c>
      <c r="E1888" s="10">
        <v>0.0</v>
      </c>
      <c r="F1888" s="10">
        <v>1.0</v>
      </c>
      <c r="G1888" s="10">
        <v>0.0</v>
      </c>
      <c r="H1888" s="10">
        <v>0.0</v>
      </c>
      <c r="I1888" s="10">
        <v>0.0</v>
      </c>
      <c r="J1888" s="10">
        <v>0.0</v>
      </c>
      <c r="K1888" s="10">
        <v>1.0</v>
      </c>
      <c r="L1888" s="10">
        <v>0.0</v>
      </c>
      <c r="M1888" s="10">
        <v>0.0</v>
      </c>
      <c r="N1888" s="10">
        <v>0.0</v>
      </c>
      <c r="O1888" s="10">
        <v>0.0</v>
      </c>
      <c r="P1888" s="10">
        <v>1.0</v>
      </c>
      <c r="Q1888" s="11"/>
      <c r="R1888" s="11"/>
      <c r="S1888" s="11"/>
      <c r="T1888" s="11"/>
      <c r="U1888" s="11"/>
      <c r="V1888" s="11"/>
      <c r="W1888" s="11"/>
    </row>
    <row r="1889" ht="12.75" customHeight="1">
      <c r="A1889" s="9" t="s">
        <v>655</v>
      </c>
      <c r="B1889" s="1"/>
      <c r="C1889" s="10">
        <v>0.0</v>
      </c>
      <c r="D1889" s="10">
        <v>0.0</v>
      </c>
      <c r="E1889" s="10">
        <v>0.0</v>
      </c>
      <c r="F1889" s="10">
        <v>0.0</v>
      </c>
      <c r="G1889" s="10">
        <v>0.0</v>
      </c>
      <c r="H1889" s="10">
        <v>0.0</v>
      </c>
      <c r="I1889" s="10">
        <v>1.0</v>
      </c>
      <c r="J1889" s="10">
        <v>0.0</v>
      </c>
      <c r="K1889" s="10">
        <v>0.0</v>
      </c>
      <c r="L1889" s="10">
        <v>0.0</v>
      </c>
      <c r="M1889" s="10">
        <v>0.0</v>
      </c>
      <c r="N1889" s="10">
        <v>1.0</v>
      </c>
      <c r="O1889" s="11"/>
      <c r="P1889" s="11"/>
      <c r="Q1889" s="11"/>
      <c r="R1889" s="11"/>
      <c r="S1889" s="11"/>
      <c r="T1889" s="11"/>
      <c r="U1889" s="11"/>
      <c r="V1889" s="11"/>
      <c r="W1889" s="11"/>
    </row>
    <row r="1890" ht="12.75" customHeight="1">
      <c r="A1890" s="9" t="s">
        <v>656</v>
      </c>
      <c r="B1890" s="1"/>
      <c r="C1890" s="10">
        <v>0.0</v>
      </c>
      <c r="D1890" s="10">
        <v>0.0</v>
      </c>
      <c r="E1890" s="10">
        <v>0.0</v>
      </c>
      <c r="F1890" s="10">
        <v>0.0</v>
      </c>
      <c r="G1890" s="10">
        <v>0.0</v>
      </c>
      <c r="H1890" s="10">
        <v>0.0</v>
      </c>
      <c r="I1890" s="10">
        <v>0.0</v>
      </c>
      <c r="J1890" s="10">
        <v>0.0</v>
      </c>
      <c r="K1890" s="10">
        <v>1.0</v>
      </c>
      <c r="L1890" s="10">
        <v>1.0</v>
      </c>
      <c r="M1890" s="11"/>
      <c r="N1890" s="11"/>
      <c r="O1890" s="11"/>
      <c r="P1890" s="11"/>
      <c r="Q1890" s="11"/>
      <c r="R1890" s="11"/>
      <c r="S1890" s="11"/>
      <c r="T1890" s="11"/>
      <c r="U1890" s="11"/>
      <c r="V1890" s="11"/>
      <c r="W1890" s="11"/>
    </row>
    <row r="1891" ht="12.75" customHeight="1">
      <c r="A1891" s="9" t="s">
        <v>657</v>
      </c>
      <c r="B1891" s="1"/>
      <c r="C1891" s="10">
        <v>0.0</v>
      </c>
      <c r="D1891" s="10">
        <v>0.0</v>
      </c>
      <c r="E1891" s="10">
        <v>1.0</v>
      </c>
      <c r="F1891" s="10">
        <v>0.0</v>
      </c>
      <c r="G1891" s="10">
        <v>1.0</v>
      </c>
      <c r="H1891" s="11"/>
      <c r="I1891" s="11"/>
      <c r="J1891" s="11"/>
      <c r="K1891" s="11"/>
      <c r="L1891" s="11"/>
      <c r="M1891" s="11"/>
      <c r="N1891" s="11"/>
      <c r="O1891" s="11"/>
      <c r="P1891" s="11"/>
      <c r="Q1891" s="11"/>
      <c r="R1891" s="11"/>
      <c r="S1891" s="11"/>
      <c r="T1891" s="11"/>
      <c r="U1891" s="11"/>
      <c r="V1891" s="11"/>
      <c r="W1891" s="11"/>
    </row>
    <row r="1892" ht="12.75" customHeight="1">
      <c r="A1892" s="9" t="s">
        <v>658</v>
      </c>
      <c r="B1892" s="1"/>
      <c r="C1892" s="10">
        <v>0.0</v>
      </c>
      <c r="D1892" s="10">
        <v>0.0</v>
      </c>
      <c r="E1892" s="10">
        <v>1.0</v>
      </c>
      <c r="F1892" s="10">
        <v>0.0</v>
      </c>
      <c r="G1892" s="10">
        <v>1.0</v>
      </c>
      <c r="H1892" s="11"/>
      <c r="I1892" s="11"/>
      <c r="J1892" s="11"/>
      <c r="K1892" s="11"/>
      <c r="L1892" s="11"/>
      <c r="M1892" s="11"/>
      <c r="N1892" s="11"/>
      <c r="O1892" s="11"/>
      <c r="P1892" s="11"/>
      <c r="Q1892" s="11"/>
      <c r="R1892" s="11"/>
      <c r="S1892" s="11"/>
      <c r="T1892" s="11"/>
      <c r="U1892" s="11"/>
      <c r="V1892" s="11"/>
      <c r="W1892" s="11"/>
    </row>
    <row r="1893" ht="12.75" customHeight="1">
      <c r="A1893" s="9" t="s">
        <v>659</v>
      </c>
      <c r="B1893" s="1"/>
      <c r="C1893" s="10">
        <v>0.0</v>
      </c>
      <c r="D1893" s="10">
        <v>0.0</v>
      </c>
      <c r="E1893" s="10">
        <v>1.0</v>
      </c>
      <c r="F1893" s="10">
        <v>0.0</v>
      </c>
      <c r="G1893" s="10">
        <v>1.0</v>
      </c>
      <c r="H1893" s="11"/>
      <c r="I1893" s="11"/>
      <c r="J1893" s="11"/>
      <c r="K1893" s="11"/>
      <c r="L1893" s="11"/>
      <c r="M1893" s="11"/>
      <c r="N1893" s="11"/>
      <c r="O1893" s="11"/>
      <c r="P1893" s="11"/>
      <c r="Q1893" s="11"/>
      <c r="R1893" s="11"/>
      <c r="S1893" s="11"/>
      <c r="T1893" s="11"/>
      <c r="U1893" s="11"/>
      <c r="V1893" s="11"/>
      <c r="W1893" s="11"/>
    </row>
    <row r="1894" ht="12.75" customHeight="1">
      <c r="A1894" s="9" t="s">
        <v>660</v>
      </c>
      <c r="B1894" s="1"/>
      <c r="C1894" s="10">
        <v>0.0</v>
      </c>
      <c r="D1894" s="10">
        <v>0.0</v>
      </c>
      <c r="E1894" s="10">
        <v>1.0</v>
      </c>
      <c r="F1894" s="10">
        <v>0.0</v>
      </c>
      <c r="G1894" s="10">
        <v>1.0</v>
      </c>
      <c r="H1894" s="11"/>
      <c r="I1894" s="11"/>
      <c r="J1894" s="11"/>
      <c r="K1894" s="11"/>
      <c r="L1894" s="11"/>
      <c r="M1894" s="11"/>
      <c r="N1894" s="11"/>
      <c r="O1894" s="11"/>
      <c r="P1894" s="11"/>
      <c r="Q1894" s="11"/>
      <c r="R1894" s="11"/>
      <c r="S1894" s="11"/>
      <c r="T1894" s="11"/>
      <c r="U1894" s="11"/>
      <c r="V1894" s="11"/>
      <c r="W1894" s="11"/>
    </row>
    <row r="1895" ht="12.75" customHeight="1">
      <c r="A1895" s="9" t="s">
        <v>661</v>
      </c>
      <c r="B1895" s="1"/>
      <c r="C1895" s="10">
        <v>0.0</v>
      </c>
      <c r="D1895" s="10">
        <v>0.0</v>
      </c>
      <c r="E1895" s="10">
        <v>1.0</v>
      </c>
      <c r="F1895" s="10">
        <v>0.0</v>
      </c>
      <c r="G1895" s="10">
        <v>0.0</v>
      </c>
      <c r="H1895" s="11"/>
      <c r="I1895" s="11"/>
      <c r="J1895" s="11"/>
      <c r="K1895" s="11"/>
      <c r="L1895" s="11"/>
      <c r="M1895" s="11"/>
      <c r="N1895" s="11"/>
      <c r="O1895" s="11"/>
      <c r="P1895" s="11"/>
      <c r="Q1895" s="11"/>
      <c r="R1895" s="11"/>
      <c r="S1895" s="11"/>
      <c r="T1895" s="11"/>
      <c r="U1895" s="11"/>
      <c r="V1895" s="11"/>
      <c r="W1895" s="11"/>
    </row>
    <row r="1896" ht="12.75" customHeight="1">
      <c r="A1896" s="9" t="s">
        <v>662</v>
      </c>
      <c r="B1896" s="1"/>
      <c r="C1896" s="10">
        <v>0.0</v>
      </c>
      <c r="D1896" s="10">
        <v>0.0</v>
      </c>
      <c r="E1896" s="10">
        <v>1.0</v>
      </c>
      <c r="F1896" s="10">
        <v>0.0</v>
      </c>
      <c r="G1896" s="10">
        <v>1.0</v>
      </c>
      <c r="H1896" s="11"/>
      <c r="I1896" s="11"/>
      <c r="J1896" s="11"/>
      <c r="K1896" s="11"/>
      <c r="L1896" s="11"/>
      <c r="M1896" s="11"/>
      <c r="N1896" s="11"/>
      <c r="O1896" s="11"/>
      <c r="P1896" s="11"/>
      <c r="Q1896" s="11"/>
      <c r="R1896" s="11"/>
      <c r="S1896" s="11"/>
      <c r="T1896" s="11"/>
      <c r="U1896" s="11"/>
      <c r="V1896" s="11"/>
      <c r="W1896" s="11"/>
    </row>
    <row r="1897" ht="12.75" customHeight="1">
      <c r="A1897" s="9" t="s">
        <v>663</v>
      </c>
      <c r="B1897" s="1"/>
      <c r="C1897" s="10">
        <v>0.0</v>
      </c>
      <c r="D1897" s="10">
        <v>0.0</v>
      </c>
      <c r="E1897" s="10">
        <v>0.0</v>
      </c>
      <c r="F1897" s="10">
        <v>0.0</v>
      </c>
      <c r="G1897" s="10">
        <v>0.0</v>
      </c>
      <c r="H1897" s="10">
        <v>0.0</v>
      </c>
      <c r="I1897" s="10">
        <v>1.0</v>
      </c>
      <c r="J1897" s="11"/>
      <c r="K1897" s="11"/>
      <c r="L1897" s="11"/>
      <c r="M1897" s="11"/>
      <c r="N1897" s="11"/>
      <c r="O1897" s="11"/>
      <c r="P1897" s="11"/>
      <c r="Q1897" s="11"/>
      <c r="R1897" s="11"/>
      <c r="S1897" s="11"/>
      <c r="T1897" s="11"/>
      <c r="U1897" s="11"/>
      <c r="V1897" s="11"/>
      <c r="W1897" s="11"/>
    </row>
    <row r="1898" ht="12.75" customHeight="1">
      <c r="A1898" s="9" t="s">
        <v>664</v>
      </c>
      <c r="B1898" s="1"/>
      <c r="C1898" s="10">
        <v>0.0</v>
      </c>
      <c r="D1898" s="10">
        <v>0.0</v>
      </c>
      <c r="E1898" s="10">
        <v>1.0</v>
      </c>
      <c r="F1898" s="10">
        <v>0.0</v>
      </c>
      <c r="G1898" s="10">
        <v>0.0</v>
      </c>
      <c r="H1898" s="10">
        <v>0.0</v>
      </c>
      <c r="I1898" s="11"/>
      <c r="J1898" s="11"/>
      <c r="K1898" s="11"/>
      <c r="L1898" s="11"/>
      <c r="M1898" s="11"/>
      <c r="N1898" s="11"/>
      <c r="O1898" s="11"/>
      <c r="P1898" s="11"/>
      <c r="Q1898" s="11"/>
      <c r="R1898" s="11"/>
      <c r="S1898" s="11"/>
      <c r="T1898" s="11"/>
      <c r="U1898" s="11"/>
      <c r="V1898" s="11"/>
      <c r="W1898" s="11"/>
    </row>
    <row r="1899" ht="12.75" customHeight="1">
      <c r="A1899" s="9" t="s">
        <v>665</v>
      </c>
      <c r="B1899" s="1"/>
      <c r="C1899" s="10">
        <v>1.0</v>
      </c>
      <c r="D1899" s="10">
        <v>0.0</v>
      </c>
      <c r="E1899" s="10">
        <v>0.0</v>
      </c>
      <c r="F1899" s="10">
        <v>0.0</v>
      </c>
      <c r="G1899" s="10">
        <v>0.0</v>
      </c>
      <c r="H1899" s="10">
        <v>1.0</v>
      </c>
      <c r="I1899" s="11"/>
      <c r="J1899" s="11"/>
      <c r="K1899" s="11"/>
      <c r="L1899" s="11"/>
      <c r="M1899" s="11"/>
      <c r="N1899" s="11"/>
      <c r="O1899" s="11"/>
      <c r="P1899" s="11"/>
      <c r="Q1899" s="11"/>
      <c r="R1899" s="11"/>
      <c r="S1899" s="11"/>
      <c r="T1899" s="11"/>
      <c r="U1899" s="11"/>
      <c r="V1899" s="11"/>
      <c r="W1899" s="11"/>
    </row>
    <row r="1900" ht="12.75" customHeight="1">
      <c r="A1900" s="9" t="s">
        <v>666</v>
      </c>
      <c r="B1900" s="1"/>
      <c r="C1900" s="10">
        <v>0.0</v>
      </c>
      <c r="D1900" s="10">
        <v>0.0</v>
      </c>
      <c r="E1900" s="10">
        <v>0.0</v>
      </c>
      <c r="F1900" s="10">
        <v>1.0</v>
      </c>
      <c r="G1900" s="10">
        <v>0.0</v>
      </c>
      <c r="H1900" s="10">
        <v>0.0</v>
      </c>
      <c r="I1900" s="11"/>
      <c r="J1900" s="11"/>
      <c r="K1900" s="11"/>
      <c r="L1900" s="11"/>
      <c r="M1900" s="11"/>
      <c r="N1900" s="11"/>
      <c r="O1900" s="11"/>
      <c r="P1900" s="11"/>
      <c r="Q1900" s="11"/>
      <c r="R1900" s="11"/>
      <c r="S1900" s="11"/>
      <c r="T1900" s="11"/>
      <c r="U1900" s="11"/>
      <c r="V1900" s="11"/>
      <c r="W1900" s="11"/>
    </row>
    <row r="1901" ht="12.75" customHeight="1">
      <c r="A1901" s="9" t="s">
        <v>667</v>
      </c>
      <c r="B1901" s="1"/>
      <c r="C1901" s="10">
        <v>0.0</v>
      </c>
      <c r="D1901" s="10">
        <v>0.0</v>
      </c>
      <c r="E1901" s="10">
        <v>0.0</v>
      </c>
      <c r="F1901" s="10">
        <v>1.0</v>
      </c>
      <c r="G1901" s="10">
        <v>0.0</v>
      </c>
      <c r="H1901" s="10">
        <v>0.0</v>
      </c>
      <c r="I1901" s="10">
        <v>0.0</v>
      </c>
      <c r="J1901" s="10">
        <v>0.0</v>
      </c>
      <c r="K1901" s="10">
        <v>0.0</v>
      </c>
      <c r="L1901" s="10">
        <v>1.0</v>
      </c>
      <c r="M1901" s="11"/>
      <c r="N1901" s="11"/>
      <c r="O1901" s="11"/>
      <c r="P1901" s="11"/>
      <c r="Q1901" s="11"/>
      <c r="R1901" s="11"/>
      <c r="S1901" s="11"/>
      <c r="T1901" s="11"/>
      <c r="U1901" s="11"/>
      <c r="V1901" s="11"/>
      <c r="W1901" s="11"/>
    </row>
    <row r="1902" ht="12.75" customHeight="1">
      <c r="A1902" s="9" t="s">
        <v>668</v>
      </c>
      <c r="B1902" s="1"/>
      <c r="C1902" s="10">
        <v>0.0</v>
      </c>
      <c r="D1902" s="10">
        <v>0.0</v>
      </c>
      <c r="E1902" s="10">
        <v>1.0</v>
      </c>
      <c r="F1902" s="11"/>
      <c r="G1902" s="11"/>
      <c r="H1902" s="11"/>
      <c r="I1902" s="11"/>
      <c r="J1902" s="11"/>
      <c r="K1902" s="11"/>
      <c r="L1902" s="11"/>
      <c r="M1902" s="11"/>
      <c r="N1902" s="11"/>
      <c r="O1902" s="11"/>
      <c r="P1902" s="11"/>
      <c r="Q1902" s="11"/>
      <c r="R1902" s="11"/>
      <c r="S1902" s="11"/>
      <c r="T1902" s="11"/>
      <c r="U1902" s="11"/>
      <c r="V1902" s="11"/>
      <c r="W1902" s="11"/>
    </row>
    <row r="1903" ht="12.75" customHeight="1">
      <c r="A1903" s="9" t="s">
        <v>669</v>
      </c>
      <c r="B1903" s="1"/>
      <c r="C1903" s="10">
        <v>0.0</v>
      </c>
      <c r="D1903" s="10">
        <v>1.0</v>
      </c>
      <c r="E1903" s="10">
        <v>0.0</v>
      </c>
      <c r="F1903" s="11"/>
      <c r="G1903" s="11"/>
      <c r="H1903" s="11"/>
      <c r="I1903" s="11"/>
      <c r="J1903" s="11"/>
      <c r="K1903" s="11"/>
      <c r="L1903" s="11"/>
      <c r="M1903" s="11"/>
      <c r="N1903" s="11"/>
      <c r="O1903" s="11"/>
      <c r="P1903" s="11"/>
      <c r="Q1903" s="11"/>
      <c r="R1903" s="11"/>
      <c r="S1903" s="11"/>
      <c r="T1903" s="11"/>
      <c r="U1903" s="11"/>
      <c r="V1903" s="11"/>
      <c r="W1903" s="11"/>
    </row>
    <row r="1904" ht="12.75" customHeight="1">
      <c r="A1904" s="9" t="s">
        <v>670</v>
      </c>
      <c r="B1904" s="1"/>
      <c r="C1904" s="10">
        <v>0.0</v>
      </c>
      <c r="D1904" s="10">
        <v>0.0</v>
      </c>
      <c r="E1904" s="10">
        <v>1.0</v>
      </c>
      <c r="F1904" s="10">
        <v>0.0</v>
      </c>
      <c r="G1904" s="10">
        <v>0.0</v>
      </c>
      <c r="H1904" s="10">
        <v>0.0</v>
      </c>
      <c r="I1904" s="10">
        <v>1.0</v>
      </c>
      <c r="J1904" s="10">
        <v>1.0</v>
      </c>
      <c r="K1904" s="10">
        <v>0.0</v>
      </c>
      <c r="L1904" s="10">
        <v>0.0</v>
      </c>
      <c r="M1904" s="10">
        <v>0.0</v>
      </c>
      <c r="N1904" s="10">
        <v>1.0</v>
      </c>
      <c r="O1904" s="11"/>
      <c r="P1904" s="11"/>
      <c r="Q1904" s="11"/>
      <c r="R1904" s="11"/>
      <c r="S1904" s="11"/>
      <c r="T1904" s="11"/>
      <c r="U1904" s="11"/>
      <c r="V1904" s="11"/>
      <c r="W1904" s="11"/>
    </row>
    <row r="1905" ht="12.75" customHeight="1">
      <c r="A1905" s="9" t="s">
        <v>671</v>
      </c>
      <c r="B1905" s="1"/>
      <c r="C1905" s="10">
        <v>0.0</v>
      </c>
      <c r="D1905" s="10">
        <v>0.0</v>
      </c>
      <c r="E1905" s="10">
        <v>0.0</v>
      </c>
      <c r="F1905" s="10">
        <v>0.0</v>
      </c>
      <c r="G1905" s="10">
        <v>1.0</v>
      </c>
      <c r="H1905" s="10">
        <v>0.0</v>
      </c>
      <c r="I1905" s="10">
        <v>0.0</v>
      </c>
      <c r="J1905" s="10">
        <v>0.0</v>
      </c>
      <c r="K1905" s="10">
        <v>0.0</v>
      </c>
      <c r="L1905" s="10">
        <v>0.0</v>
      </c>
      <c r="M1905" s="11"/>
      <c r="N1905" s="11"/>
      <c r="O1905" s="11"/>
      <c r="P1905" s="11"/>
      <c r="Q1905" s="11"/>
      <c r="R1905" s="11"/>
      <c r="S1905" s="11"/>
      <c r="T1905" s="11"/>
      <c r="U1905" s="11"/>
      <c r="V1905" s="11"/>
      <c r="W1905" s="11"/>
    </row>
    <row r="1906" ht="12.75" customHeight="1">
      <c r="A1906" s="9" t="s">
        <v>672</v>
      </c>
      <c r="B1906" s="1"/>
      <c r="C1906" s="10">
        <v>0.0</v>
      </c>
      <c r="D1906" s="10">
        <v>1.0</v>
      </c>
      <c r="E1906" s="10">
        <v>0.0</v>
      </c>
      <c r="F1906" s="10">
        <v>0.0</v>
      </c>
      <c r="G1906" s="10">
        <v>0.0</v>
      </c>
      <c r="H1906" s="10">
        <v>0.0</v>
      </c>
      <c r="I1906" s="10">
        <v>0.0</v>
      </c>
      <c r="J1906" s="11"/>
      <c r="K1906" s="11"/>
      <c r="L1906" s="11"/>
      <c r="M1906" s="11"/>
      <c r="N1906" s="11"/>
      <c r="O1906" s="11"/>
      <c r="P1906" s="11"/>
      <c r="Q1906" s="11"/>
      <c r="R1906" s="11"/>
      <c r="S1906" s="11"/>
      <c r="T1906" s="11"/>
      <c r="U1906" s="11"/>
      <c r="V1906" s="11"/>
      <c r="W1906" s="11"/>
    </row>
    <row r="1907" ht="12.75" customHeight="1">
      <c r="A1907" s="9" t="s">
        <v>673</v>
      </c>
      <c r="B1907" s="1"/>
      <c r="C1907" s="10">
        <v>1.0</v>
      </c>
      <c r="D1907" s="10">
        <v>0.0</v>
      </c>
      <c r="E1907" s="10">
        <v>0.0</v>
      </c>
      <c r="F1907" s="10">
        <v>0.0</v>
      </c>
      <c r="G1907" s="10">
        <v>1.0</v>
      </c>
      <c r="H1907" s="10">
        <v>0.0</v>
      </c>
      <c r="I1907" s="10">
        <v>0.0</v>
      </c>
      <c r="J1907" s="11"/>
      <c r="K1907" s="11"/>
      <c r="L1907" s="11"/>
      <c r="M1907" s="11"/>
      <c r="N1907" s="11"/>
      <c r="O1907" s="11"/>
      <c r="P1907" s="11"/>
      <c r="Q1907" s="11"/>
      <c r="R1907" s="11"/>
      <c r="S1907" s="11"/>
      <c r="T1907" s="11"/>
      <c r="U1907" s="11"/>
      <c r="V1907" s="11"/>
      <c r="W1907" s="11"/>
    </row>
    <row r="1908" ht="12.75" customHeight="1">
      <c r="A1908" s="9" t="s">
        <v>674</v>
      </c>
      <c r="B1908" s="1"/>
      <c r="C1908" s="10">
        <v>0.0</v>
      </c>
      <c r="D1908" s="10">
        <v>0.0</v>
      </c>
      <c r="E1908" s="10">
        <v>0.0</v>
      </c>
      <c r="F1908" s="10">
        <v>0.0</v>
      </c>
      <c r="G1908" s="10">
        <v>0.0</v>
      </c>
      <c r="H1908" s="10">
        <v>1.0</v>
      </c>
      <c r="I1908" s="11"/>
      <c r="J1908" s="11"/>
      <c r="K1908" s="11"/>
      <c r="L1908" s="11"/>
      <c r="M1908" s="11"/>
      <c r="N1908" s="11"/>
      <c r="O1908" s="11"/>
      <c r="P1908" s="11"/>
      <c r="Q1908" s="11"/>
      <c r="R1908" s="11"/>
      <c r="S1908" s="11"/>
      <c r="T1908" s="11"/>
      <c r="U1908" s="11"/>
      <c r="V1908" s="11"/>
      <c r="W1908" s="11"/>
    </row>
    <row r="1909" ht="12.75" customHeight="1">
      <c r="A1909" s="9" t="s">
        <v>675</v>
      </c>
      <c r="B1909" s="1"/>
      <c r="C1909" s="10">
        <v>0.0</v>
      </c>
      <c r="D1909" s="10">
        <v>0.0</v>
      </c>
      <c r="E1909" s="10">
        <v>1.0</v>
      </c>
      <c r="F1909" s="10">
        <v>0.0</v>
      </c>
      <c r="G1909" s="10">
        <v>0.0</v>
      </c>
      <c r="H1909" s="10">
        <v>0.0</v>
      </c>
      <c r="I1909" s="10">
        <v>0.0</v>
      </c>
      <c r="J1909" s="11"/>
      <c r="K1909" s="11"/>
      <c r="L1909" s="11"/>
      <c r="M1909" s="11"/>
      <c r="N1909" s="11"/>
      <c r="O1909" s="11"/>
      <c r="P1909" s="11"/>
      <c r="Q1909" s="11"/>
      <c r="R1909" s="11"/>
      <c r="S1909" s="11"/>
      <c r="T1909" s="11"/>
      <c r="U1909" s="11"/>
      <c r="V1909" s="11"/>
      <c r="W1909" s="11"/>
    </row>
    <row r="1910" ht="12.75" customHeight="1">
      <c r="A1910" s="9" t="s">
        <v>676</v>
      </c>
      <c r="B1910" s="1"/>
      <c r="C1910" s="10">
        <v>0.0</v>
      </c>
      <c r="D1910" s="10">
        <v>1.0</v>
      </c>
      <c r="E1910" s="10">
        <v>0.0</v>
      </c>
      <c r="F1910" s="10">
        <v>0.0</v>
      </c>
      <c r="G1910" s="10">
        <v>0.0</v>
      </c>
      <c r="H1910" s="10">
        <v>0.0</v>
      </c>
      <c r="I1910" s="10">
        <v>0.0</v>
      </c>
      <c r="J1910" s="10">
        <v>0.0</v>
      </c>
      <c r="K1910" s="10">
        <v>1.0</v>
      </c>
      <c r="L1910" s="11"/>
      <c r="M1910" s="11"/>
      <c r="N1910" s="11"/>
      <c r="O1910" s="11"/>
      <c r="P1910" s="11"/>
      <c r="Q1910" s="11"/>
      <c r="R1910" s="11"/>
      <c r="S1910" s="11"/>
      <c r="T1910" s="11"/>
      <c r="U1910" s="11"/>
      <c r="V1910" s="11"/>
      <c r="W1910" s="11"/>
    </row>
    <row r="1911" ht="12.75" customHeight="1">
      <c r="A1911" s="9" t="s">
        <v>677</v>
      </c>
      <c r="B1911" s="1"/>
      <c r="C1911" s="10">
        <v>0.0</v>
      </c>
      <c r="D1911" s="10">
        <v>0.0</v>
      </c>
      <c r="E1911" s="10">
        <v>0.0</v>
      </c>
      <c r="F1911" s="10">
        <v>0.0</v>
      </c>
      <c r="G1911" s="10">
        <v>0.0</v>
      </c>
      <c r="H1911" s="10">
        <v>0.0</v>
      </c>
      <c r="I1911" s="10">
        <v>0.0</v>
      </c>
      <c r="J1911" s="10">
        <v>1.0</v>
      </c>
      <c r="K1911" s="11"/>
      <c r="L1911" s="11"/>
      <c r="M1911" s="11"/>
      <c r="N1911" s="11"/>
      <c r="O1911" s="11"/>
      <c r="P1911" s="11"/>
      <c r="Q1911" s="11"/>
      <c r="R1911" s="11"/>
      <c r="S1911" s="11"/>
      <c r="T1911" s="11"/>
      <c r="U1911" s="11"/>
      <c r="V1911" s="11"/>
      <c r="W1911" s="11"/>
    </row>
    <row r="1912" ht="12.75" customHeight="1">
      <c r="A1912" s="9" t="s">
        <v>678</v>
      </c>
      <c r="B1912" s="1"/>
      <c r="C1912" s="10">
        <v>0.0</v>
      </c>
      <c r="D1912" s="10">
        <v>0.0</v>
      </c>
      <c r="E1912" s="10">
        <v>0.0</v>
      </c>
      <c r="F1912" s="10">
        <v>0.0</v>
      </c>
      <c r="G1912" s="10">
        <v>0.0</v>
      </c>
      <c r="H1912" s="10">
        <v>1.0</v>
      </c>
      <c r="I1912" s="11"/>
      <c r="J1912" s="11"/>
      <c r="K1912" s="11"/>
      <c r="L1912" s="11"/>
      <c r="M1912" s="11"/>
      <c r="N1912" s="11"/>
      <c r="O1912" s="11"/>
      <c r="P1912" s="11"/>
      <c r="Q1912" s="11"/>
      <c r="R1912" s="11"/>
      <c r="S1912" s="11"/>
      <c r="T1912" s="11"/>
      <c r="U1912" s="11"/>
      <c r="V1912" s="11"/>
      <c r="W1912" s="11"/>
    </row>
    <row r="1913" ht="12.75" customHeight="1">
      <c r="A1913" s="9" t="s">
        <v>679</v>
      </c>
      <c r="B1913" s="1"/>
      <c r="C1913" s="10">
        <v>0.0</v>
      </c>
      <c r="D1913" s="10">
        <v>0.0</v>
      </c>
      <c r="E1913" s="10">
        <v>1.0</v>
      </c>
      <c r="F1913" s="10">
        <v>0.0</v>
      </c>
      <c r="G1913" s="10">
        <v>0.0</v>
      </c>
      <c r="H1913" s="10">
        <v>0.0</v>
      </c>
      <c r="I1913" s="11"/>
      <c r="J1913" s="11"/>
      <c r="K1913" s="11"/>
      <c r="L1913" s="11"/>
      <c r="M1913" s="11"/>
      <c r="N1913" s="11"/>
      <c r="O1913" s="11"/>
      <c r="P1913" s="11"/>
      <c r="Q1913" s="11"/>
      <c r="R1913" s="11"/>
      <c r="S1913" s="11"/>
      <c r="T1913" s="11"/>
      <c r="U1913" s="11"/>
      <c r="V1913" s="11"/>
      <c r="W1913" s="11"/>
    </row>
    <row r="1914" ht="12.75" customHeight="1">
      <c r="A1914" s="9" t="s">
        <v>680</v>
      </c>
      <c r="B1914" s="1"/>
      <c r="C1914" s="10">
        <v>0.0</v>
      </c>
      <c r="D1914" s="10">
        <v>1.0</v>
      </c>
      <c r="E1914" s="10">
        <v>0.0</v>
      </c>
      <c r="F1914" s="10">
        <v>0.0</v>
      </c>
      <c r="G1914" s="10">
        <v>0.0</v>
      </c>
      <c r="H1914" s="10">
        <v>0.0</v>
      </c>
      <c r="I1914" s="10">
        <v>1.0</v>
      </c>
      <c r="J1914" s="11"/>
      <c r="K1914" s="11"/>
      <c r="L1914" s="11"/>
      <c r="M1914" s="11"/>
      <c r="N1914" s="11"/>
      <c r="O1914" s="11"/>
      <c r="P1914" s="11"/>
      <c r="Q1914" s="11"/>
      <c r="R1914" s="11"/>
      <c r="S1914" s="11"/>
      <c r="T1914" s="11"/>
      <c r="U1914" s="11"/>
      <c r="V1914" s="11"/>
      <c r="W1914" s="11"/>
    </row>
    <row r="1915" ht="12.75" customHeight="1">
      <c r="A1915" s="9" t="s">
        <v>681</v>
      </c>
      <c r="B1915" s="1"/>
      <c r="C1915" s="10">
        <v>0.0</v>
      </c>
      <c r="D1915" s="10">
        <v>1.0</v>
      </c>
      <c r="E1915" s="10">
        <v>0.0</v>
      </c>
      <c r="F1915" s="10">
        <v>0.0</v>
      </c>
      <c r="G1915" s="10">
        <v>0.0</v>
      </c>
      <c r="H1915" s="10">
        <v>1.0</v>
      </c>
      <c r="I1915" s="10">
        <v>0.0</v>
      </c>
      <c r="J1915" s="10">
        <v>0.0</v>
      </c>
      <c r="K1915" s="10">
        <v>0.0</v>
      </c>
      <c r="L1915" s="10">
        <v>0.0</v>
      </c>
      <c r="M1915" s="10">
        <v>0.0</v>
      </c>
      <c r="N1915" s="10">
        <v>0.0</v>
      </c>
      <c r="O1915" s="11"/>
      <c r="P1915" s="11"/>
      <c r="Q1915" s="11"/>
      <c r="R1915" s="11"/>
      <c r="S1915" s="11"/>
      <c r="T1915" s="11"/>
      <c r="U1915" s="11"/>
      <c r="V1915" s="11"/>
      <c r="W1915" s="11"/>
    </row>
    <row r="1916" ht="12.75" customHeight="1">
      <c r="A1916" s="9" t="s">
        <v>682</v>
      </c>
      <c r="B1916" s="1"/>
      <c r="C1916" s="10">
        <v>0.0</v>
      </c>
      <c r="D1916" s="10">
        <v>0.0</v>
      </c>
      <c r="E1916" s="10">
        <v>1.0</v>
      </c>
      <c r="F1916" s="10">
        <v>1.0</v>
      </c>
      <c r="G1916" s="10">
        <v>0.0</v>
      </c>
      <c r="H1916" s="10">
        <v>0.0</v>
      </c>
      <c r="I1916" s="10">
        <v>0.0</v>
      </c>
      <c r="J1916" s="10">
        <v>0.0</v>
      </c>
      <c r="K1916" s="11"/>
      <c r="L1916" s="11"/>
      <c r="M1916" s="11"/>
      <c r="N1916" s="11"/>
      <c r="O1916" s="11"/>
      <c r="P1916" s="11"/>
      <c r="Q1916" s="11"/>
      <c r="R1916" s="11"/>
      <c r="S1916" s="11"/>
      <c r="T1916" s="11"/>
      <c r="U1916" s="11"/>
      <c r="V1916" s="11"/>
      <c r="W1916" s="11"/>
    </row>
    <row r="1917" ht="12.75" customHeight="1">
      <c r="A1917" s="9" t="s">
        <v>683</v>
      </c>
      <c r="B1917" s="1"/>
      <c r="C1917" s="10">
        <v>1.0</v>
      </c>
      <c r="D1917" s="10">
        <v>0.0</v>
      </c>
      <c r="E1917" s="10">
        <v>0.0</v>
      </c>
      <c r="F1917" s="10">
        <v>1.0</v>
      </c>
      <c r="G1917" s="10">
        <v>0.0</v>
      </c>
      <c r="H1917" s="10">
        <v>0.0</v>
      </c>
      <c r="I1917" s="10">
        <v>0.0</v>
      </c>
      <c r="J1917" s="11"/>
      <c r="K1917" s="11"/>
      <c r="L1917" s="11"/>
      <c r="M1917" s="11"/>
      <c r="N1917" s="11"/>
      <c r="O1917" s="11"/>
      <c r="P1917" s="11"/>
      <c r="Q1917" s="11"/>
      <c r="R1917" s="11"/>
      <c r="S1917" s="11"/>
      <c r="T1917" s="11"/>
      <c r="U1917" s="11"/>
      <c r="V1917" s="11"/>
      <c r="W1917" s="11"/>
    </row>
    <row r="1918" ht="12.75" customHeight="1">
      <c r="A1918" s="9" t="s">
        <v>684</v>
      </c>
      <c r="B1918" s="1"/>
      <c r="C1918" s="10">
        <v>0.0</v>
      </c>
      <c r="D1918" s="10">
        <v>1.0</v>
      </c>
      <c r="E1918" s="10">
        <v>0.0</v>
      </c>
      <c r="F1918" s="10">
        <v>0.0</v>
      </c>
      <c r="G1918" s="10">
        <v>0.0</v>
      </c>
      <c r="H1918" s="10">
        <v>0.0</v>
      </c>
      <c r="I1918" s="11"/>
      <c r="J1918" s="11"/>
      <c r="K1918" s="11"/>
      <c r="L1918" s="11"/>
      <c r="M1918" s="11"/>
      <c r="N1918" s="11"/>
      <c r="O1918" s="11"/>
      <c r="P1918" s="11"/>
      <c r="Q1918" s="11"/>
      <c r="R1918" s="11"/>
      <c r="S1918" s="11"/>
      <c r="T1918" s="11"/>
      <c r="U1918" s="11"/>
      <c r="V1918" s="11"/>
      <c r="W1918" s="11"/>
    </row>
    <row r="1919" ht="12.75" customHeight="1">
      <c r="A1919" s="9" t="s">
        <v>685</v>
      </c>
      <c r="B1919" s="1"/>
      <c r="C1919" s="10">
        <v>0.0</v>
      </c>
      <c r="D1919" s="10">
        <v>0.0</v>
      </c>
      <c r="E1919" s="10">
        <v>0.0</v>
      </c>
      <c r="F1919" s="10">
        <v>0.0</v>
      </c>
      <c r="G1919" s="10">
        <v>0.0</v>
      </c>
      <c r="H1919" s="10">
        <v>0.0</v>
      </c>
      <c r="I1919" s="10">
        <v>0.0</v>
      </c>
      <c r="J1919" s="10">
        <v>1.0</v>
      </c>
      <c r="K1919" s="11"/>
      <c r="L1919" s="11"/>
      <c r="M1919" s="11"/>
      <c r="N1919" s="11"/>
      <c r="O1919" s="11"/>
      <c r="P1919" s="11"/>
      <c r="Q1919" s="11"/>
      <c r="R1919" s="11"/>
      <c r="S1919" s="11"/>
      <c r="T1919" s="11"/>
      <c r="U1919" s="11"/>
      <c r="V1919" s="11"/>
      <c r="W1919" s="11"/>
    </row>
    <row r="1920" ht="12.75" customHeight="1">
      <c r="A1920" s="9" t="s">
        <v>686</v>
      </c>
      <c r="B1920" s="1"/>
      <c r="C1920" s="10">
        <v>0.0</v>
      </c>
      <c r="D1920" s="10">
        <v>0.0</v>
      </c>
      <c r="E1920" s="10">
        <v>1.0</v>
      </c>
      <c r="F1920" s="10">
        <v>0.0</v>
      </c>
      <c r="G1920" s="10">
        <v>0.0</v>
      </c>
      <c r="H1920" s="10">
        <v>0.0</v>
      </c>
      <c r="I1920" s="10">
        <v>0.0</v>
      </c>
      <c r="J1920" s="11"/>
      <c r="K1920" s="11"/>
      <c r="L1920" s="11"/>
      <c r="M1920" s="11"/>
      <c r="N1920" s="11"/>
      <c r="O1920" s="11"/>
      <c r="P1920" s="11"/>
      <c r="Q1920" s="11"/>
      <c r="R1920" s="11"/>
      <c r="S1920" s="11"/>
      <c r="T1920" s="11"/>
      <c r="U1920" s="11"/>
      <c r="V1920" s="11"/>
      <c r="W1920" s="11"/>
    </row>
    <row r="1921" ht="12.75" customHeight="1">
      <c r="A1921" s="9" t="s">
        <v>687</v>
      </c>
      <c r="B1921" s="1"/>
      <c r="C1921" s="10">
        <v>0.0</v>
      </c>
      <c r="D1921" s="10">
        <v>0.0</v>
      </c>
      <c r="E1921" s="10">
        <v>0.0</v>
      </c>
      <c r="F1921" s="10">
        <v>0.0</v>
      </c>
      <c r="G1921" s="10">
        <v>0.0</v>
      </c>
      <c r="H1921" s="10">
        <v>0.0</v>
      </c>
      <c r="I1921" s="10">
        <v>0.0</v>
      </c>
      <c r="J1921" s="10">
        <v>0.0</v>
      </c>
      <c r="K1921" s="10">
        <v>1.0</v>
      </c>
      <c r="L1921" s="10">
        <v>0.0</v>
      </c>
      <c r="M1921" s="10">
        <v>0.0</v>
      </c>
      <c r="N1921" s="10">
        <v>1.0</v>
      </c>
      <c r="O1921" s="11"/>
      <c r="P1921" s="11"/>
      <c r="Q1921" s="11"/>
      <c r="R1921" s="11"/>
      <c r="S1921" s="11"/>
      <c r="T1921" s="11"/>
      <c r="U1921" s="11"/>
      <c r="V1921" s="11"/>
      <c r="W1921" s="11"/>
    </row>
    <row r="1922" ht="12.75" customHeight="1">
      <c r="A1922" s="9" t="s">
        <v>688</v>
      </c>
      <c r="B1922" s="1"/>
      <c r="C1922" s="10">
        <v>0.0</v>
      </c>
      <c r="D1922" s="10">
        <v>0.0</v>
      </c>
      <c r="E1922" s="10">
        <v>0.0</v>
      </c>
      <c r="F1922" s="10">
        <v>1.0</v>
      </c>
      <c r="G1922" s="10">
        <v>0.0</v>
      </c>
      <c r="H1922" s="10">
        <v>0.0</v>
      </c>
      <c r="I1922" s="10">
        <v>0.0</v>
      </c>
      <c r="J1922" s="10">
        <v>0.0</v>
      </c>
      <c r="K1922" s="10">
        <v>0.0</v>
      </c>
      <c r="L1922" s="10">
        <v>0.0</v>
      </c>
      <c r="M1922" s="10">
        <v>0.0</v>
      </c>
      <c r="N1922" s="11"/>
      <c r="O1922" s="11"/>
      <c r="P1922" s="11"/>
      <c r="Q1922" s="11"/>
      <c r="R1922" s="11"/>
      <c r="S1922" s="11"/>
      <c r="T1922" s="11"/>
      <c r="U1922" s="11"/>
      <c r="V1922" s="11"/>
      <c r="W1922" s="11"/>
    </row>
    <row r="1923" ht="12.75" customHeight="1">
      <c r="A1923" s="9" t="s">
        <v>689</v>
      </c>
      <c r="B1923" s="1"/>
      <c r="C1923" s="10">
        <v>0.0</v>
      </c>
      <c r="D1923" s="10">
        <v>0.0</v>
      </c>
      <c r="E1923" s="10">
        <v>0.0</v>
      </c>
      <c r="F1923" s="10">
        <v>0.0</v>
      </c>
      <c r="G1923" s="10">
        <v>0.0</v>
      </c>
      <c r="H1923" s="10">
        <v>1.0</v>
      </c>
      <c r="I1923" s="11"/>
      <c r="J1923" s="11"/>
      <c r="K1923" s="11"/>
      <c r="L1923" s="11"/>
      <c r="M1923" s="11"/>
      <c r="N1923" s="11"/>
      <c r="O1923" s="11"/>
      <c r="P1923" s="11"/>
      <c r="Q1923" s="11"/>
      <c r="R1923" s="11"/>
      <c r="S1923" s="11"/>
      <c r="T1923" s="11"/>
      <c r="U1923" s="11"/>
      <c r="V1923" s="11"/>
      <c r="W1923" s="11"/>
    </row>
    <row r="1924" ht="12.75" customHeight="1">
      <c r="A1924" s="9" t="s">
        <v>690</v>
      </c>
      <c r="B1924" s="1"/>
      <c r="C1924" s="10">
        <v>0.0</v>
      </c>
      <c r="D1924" s="10">
        <v>0.0</v>
      </c>
      <c r="E1924" s="10">
        <v>0.0</v>
      </c>
      <c r="F1924" s="10">
        <v>0.0</v>
      </c>
      <c r="G1924" s="10">
        <v>1.0</v>
      </c>
      <c r="H1924" s="10">
        <v>0.0</v>
      </c>
      <c r="I1924" s="10">
        <v>0.0</v>
      </c>
      <c r="J1924" s="10">
        <v>0.0</v>
      </c>
      <c r="K1924" s="10">
        <v>0.0</v>
      </c>
      <c r="L1924" s="10">
        <v>0.0</v>
      </c>
      <c r="M1924" s="10">
        <v>0.0</v>
      </c>
      <c r="N1924" s="10">
        <v>0.0</v>
      </c>
      <c r="O1924" s="10">
        <v>0.0</v>
      </c>
      <c r="P1924" s="11"/>
      <c r="Q1924" s="11"/>
      <c r="R1924" s="11"/>
      <c r="S1924" s="11"/>
      <c r="T1924" s="11"/>
      <c r="U1924" s="11"/>
      <c r="V1924" s="11"/>
      <c r="W1924" s="11"/>
    </row>
    <row r="1925" ht="12.75" customHeight="1">
      <c r="A1925" s="9" t="s">
        <v>691</v>
      </c>
      <c r="B1925" s="1"/>
      <c r="C1925" s="10">
        <v>0.0</v>
      </c>
      <c r="D1925" s="10">
        <v>0.0</v>
      </c>
      <c r="E1925" s="10">
        <v>0.0</v>
      </c>
      <c r="F1925" s="10">
        <v>0.0</v>
      </c>
      <c r="G1925" s="10">
        <v>0.0</v>
      </c>
      <c r="H1925" s="10">
        <v>0.0</v>
      </c>
      <c r="I1925" s="10">
        <v>0.0</v>
      </c>
      <c r="J1925" s="10">
        <v>0.0</v>
      </c>
      <c r="K1925" s="10">
        <v>0.0</v>
      </c>
      <c r="L1925" s="10">
        <v>0.0</v>
      </c>
      <c r="M1925" s="10">
        <v>0.0</v>
      </c>
      <c r="N1925" s="11"/>
      <c r="O1925" s="11"/>
      <c r="P1925" s="11"/>
      <c r="Q1925" s="11"/>
      <c r="R1925" s="11"/>
      <c r="S1925" s="11"/>
      <c r="T1925" s="11"/>
      <c r="U1925" s="11"/>
      <c r="V1925" s="11"/>
      <c r="W1925" s="11"/>
    </row>
    <row r="1926" ht="12.75" customHeight="1">
      <c r="A1926" s="9" t="s">
        <v>692</v>
      </c>
      <c r="B1926" s="1"/>
      <c r="C1926" s="10">
        <v>0.0</v>
      </c>
      <c r="D1926" s="10">
        <v>0.0</v>
      </c>
      <c r="E1926" s="10">
        <v>0.0</v>
      </c>
      <c r="F1926" s="10">
        <v>0.0</v>
      </c>
      <c r="G1926" s="10">
        <v>0.0</v>
      </c>
      <c r="H1926" s="10">
        <v>1.0</v>
      </c>
      <c r="I1926" s="10">
        <v>0.0</v>
      </c>
      <c r="J1926" s="10">
        <v>0.0</v>
      </c>
      <c r="K1926" s="10">
        <v>0.0</v>
      </c>
      <c r="L1926" s="10">
        <v>0.0</v>
      </c>
      <c r="M1926" s="11"/>
      <c r="N1926" s="11"/>
      <c r="O1926" s="11"/>
      <c r="P1926" s="11"/>
      <c r="Q1926" s="11"/>
      <c r="R1926" s="11"/>
      <c r="S1926" s="11"/>
      <c r="T1926" s="11"/>
      <c r="U1926" s="11"/>
      <c r="V1926" s="11"/>
      <c r="W1926" s="11"/>
    </row>
    <row r="1927" ht="12.75" customHeight="1">
      <c r="A1927" s="9" t="s">
        <v>693</v>
      </c>
      <c r="B1927" s="1"/>
      <c r="C1927" s="10">
        <v>0.0</v>
      </c>
      <c r="D1927" s="10">
        <v>0.0</v>
      </c>
      <c r="E1927" s="10">
        <v>0.0</v>
      </c>
      <c r="F1927" s="10">
        <v>0.0</v>
      </c>
      <c r="G1927" s="10">
        <v>0.0</v>
      </c>
      <c r="H1927" s="10">
        <v>0.0</v>
      </c>
      <c r="I1927" s="10">
        <v>0.0</v>
      </c>
      <c r="J1927" s="10">
        <v>0.0</v>
      </c>
      <c r="K1927" s="10">
        <v>1.0</v>
      </c>
      <c r="L1927" s="10">
        <v>0.0</v>
      </c>
      <c r="M1927" s="10">
        <v>0.0</v>
      </c>
      <c r="N1927" s="10">
        <v>0.0</v>
      </c>
      <c r="O1927" s="11"/>
      <c r="P1927" s="11"/>
      <c r="Q1927" s="11"/>
      <c r="R1927" s="11"/>
      <c r="S1927" s="11"/>
      <c r="T1927" s="11"/>
      <c r="U1927" s="11"/>
      <c r="V1927" s="11"/>
      <c r="W1927" s="11"/>
    </row>
    <row r="1928" ht="12.75" customHeight="1">
      <c r="A1928" s="9" t="s">
        <v>694</v>
      </c>
      <c r="B1928" s="1"/>
      <c r="C1928" s="10">
        <v>0.0</v>
      </c>
      <c r="D1928" s="10">
        <v>0.0</v>
      </c>
      <c r="E1928" s="10">
        <v>1.0</v>
      </c>
      <c r="F1928" s="10">
        <v>0.0</v>
      </c>
      <c r="G1928" s="10">
        <v>1.0</v>
      </c>
      <c r="H1928" s="11"/>
      <c r="I1928" s="11"/>
      <c r="J1928" s="11"/>
      <c r="K1928" s="11"/>
      <c r="L1928" s="11"/>
      <c r="M1928" s="11"/>
      <c r="N1928" s="11"/>
      <c r="O1928" s="11"/>
      <c r="P1928" s="11"/>
      <c r="Q1928" s="11"/>
      <c r="R1928" s="11"/>
      <c r="S1928" s="11"/>
      <c r="T1928" s="11"/>
      <c r="U1928" s="11"/>
      <c r="V1928" s="11"/>
      <c r="W1928" s="11"/>
    </row>
    <row r="1929" ht="12.75" customHeight="1">
      <c r="A1929" s="9" t="s">
        <v>695</v>
      </c>
      <c r="B1929" s="1"/>
      <c r="C1929" s="10">
        <v>0.0</v>
      </c>
      <c r="D1929" s="10">
        <v>0.0</v>
      </c>
      <c r="E1929" s="10">
        <v>1.0</v>
      </c>
      <c r="F1929" s="10">
        <v>0.0</v>
      </c>
      <c r="G1929" s="10">
        <v>1.0</v>
      </c>
      <c r="H1929" s="11"/>
      <c r="I1929" s="11"/>
      <c r="J1929" s="11"/>
      <c r="K1929" s="11"/>
      <c r="L1929" s="11"/>
      <c r="M1929" s="11"/>
      <c r="N1929" s="11"/>
      <c r="O1929" s="11"/>
      <c r="P1929" s="11"/>
      <c r="Q1929" s="11"/>
      <c r="R1929" s="11"/>
      <c r="S1929" s="11"/>
      <c r="T1929" s="11"/>
      <c r="U1929" s="11"/>
      <c r="V1929" s="11"/>
      <c r="W1929" s="11"/>
    </row>
    <row r="1930" ht="12.75" customHeight="1">
      <c r="A1930" s="9" t="s">
        <v>696</v>
      </c>
      <c r="B1930" s="1"/>
      <c r="C1930" s="10">
        <v>0.0</v>
      </c>
      <c r="D1930" s="10">
        <v>0.0</v>
      </c>
      <c r="E1930" s="10">
        <v>0.0</v>
      </c>
      <c r="F1930" s="10">
        <v>1.0</v>
      </c>
      <c r="G1930" s="11"/>
      <c r="H1930" s="11"/>
      <c r="I1930" s="11"/>
      <c r="J1930" s="11"/>
      <c r="K1930" s="11"/>
      <c r="L1930" s="11"/>
      <c r="M1930" s="11"/>
      <c r="N1930" s="11"/>
      <c r="O1930" s="11"/>
      <c r="P1930" s="11"/>
      <c r="Q1930" s="11"/>
      <c r="R1930" s="11"/>
      <c r="S1930" s="11"/>
      <c r="T1930" s="11"/>
      <c r="U1930" s="11"/>
      <c r="V1930" s="11"/>
      <c r="W1930" s="11"/>
    </row>
    <row r="1931" ht="12.75" customHeight="1">
      <c r="A1931" s="9" t="s">
        <v>697</v>
      </c>
      <c r="B1931" s="1"/>
      <c r="C1931" s="10">
        <v>0.0</v>
      </c>
      <c r="D1931" s="10">
        <v>0.0</v>
      </c>
      <c r="E1931" s="10">
        <v>0.0</v>
      </c>
      <c r="F1931" s="10">
        <v>1.0</v>
      </c>
      <c r="G1931" s="10">
        <v>0.0</v>
      </c>
      <c r="H1931" s="10">
        <v>0.0</v>
      </c>
      <c r="I1931" s="10">
        <v>1.0</v>
      </c>
      <c r="J1931" s="11"/>
      <c r="K1931" s="11"/>
      <c r="L1931" s="11"/>
      <c r="M1931" s="11"/>
      <c r="N1931" s="11"/>
      <c r="O1931" s="11"/>
      <c r="P1931" s="11"/>
      <c r="Q1931" s="11"/>
      <c r="R1931" s="11"/>
      <c r="S1931" s="11"/>
      <c r="T1931" s="11"/>
      <c r="U1931" s="11"/>
      <c r="V1931" s="11"/>
      <c r="W1931" s="11"/>
    </row>
    <row r="1932" ht="12.75" customHeight="1">
      <c r="A1932" s="9" t="s">
        <v>698</v>
      </c>
      <c r="B1932" s="1"/>
      <c r="C1932" s="10">
        <v>0.0</v>
      </c>
      <c r="D1932" s="10">
        <v>0.0</v>
      </c>
      <c r="E1932" s="10">
        <v>0.0</v>
      </c>
      <c r="F1932" s="10">
        <v>0.0</v>
      </c>
      <c r="G1932" s="10">
        <v>0.0</v>
      </c>
      <c r="H1932" s="10">
        <v>0.0</v>
      </c>
      <c r="I1932" s="10">
        <v>1.0</v>
      </c>
      <c r="J1932" s="10">
        <v>0.0</v>
      </c>
      <c r="K1932" s="10">
        <v>0.0</v>
      </c>
      <c r="L1932" s="10">
        <v>1.0</v>
      </c>
      <c r="M1932" s="11"/>
      <c r="N1932" s="11"/>
      <c r="O1932" s="11"/>
      <c r="P1932" s="11"/>
      <c r="Q1932" s="11"/>
      <c r="R1932" s="11"/>
      <c r="S1932" s="11"/>
      <c r="T1932" s="11"/>
      <c r="U1932" s="11"/>
      <c r="V1932" s="11"/>
      <c r="W1932" s="11"/>
    </row>
    <row r="1933" ht="12.75" customHeight="1">
      <c r="A1933" s="9" t="s">
        <v>699</v>
      </c>
      <c r="B1933" s="1"/>
      <c r="C1933" s="10">
        <v>0.0</v>
      </c>
      <c r="D1933" s="10">
        <v>1.0</v>
      </c>
      <c r="E1933" s="10">
        <v>0.0</v>
      </c>
      <c r="F1933" s="11"/>
      <c r="G1933" s="11"/>
      <c r="H1933" s="11"/>
      <c r="I1933" s="11"/>
      <c r="J1933" s="11"/>
      <c r="K1933" s="11"/>
      <c r="L1933" s="11"/>
      <c r="M1933" s="11"/>
      <c r="N1933" s="11"/>
      <c r="O1933" s="11"/>
      <c r="P1933" s="11"/>
      <c r="Q1933" s="11"/>
      <c r="R1933" s="11"/>
      <c r="S1933" s="11"/>
      <c r="T1933" s="11"/>
      <c r="U1933" s="11"/>
      <c r="V1933" s="11"/>
      <c r="W1933" s="11"/>
    </row>
    <row r="1934" ht="12.75" customHeight="1">
      <c r="A1934" s="9" t="s">
        <v>700</v>
      </c>
      <c r="B1934" s="1"/>
      <c r="C1934" s="10">
        <v>0.0</v>
      </c>
      <c r="D1934" s="10">
        <v>1.0</v>
      </c>
      <c r="E1934" s="10">
        <v>0.0</v>
      </c>
      <c r="F1934" s="11"/>
      <c r="G1934" s="11"/>
      <c r="H1934" s="11"/>
      <c r="I1934" s="11"/>
      <c r="J1934" s="11"/>
      <c r="K1934" s="11"/>
      <c r="L1934" s="11"/>
      <c r="M1934" s="11"/>
      <c r="N1934" s="11"/>
      <c r="O1934" s="11"/>
      <c r="P1934" s="11"/>
      <c r="Q1934" s="11"/>
      <c r="R1934" s="11"/>
      <c r="S1934" s="11"/>
      <c r="T1934" s="11"/>
      <c r="U1934" s="11"/>
      <c r="V1934" s="11"/>
      <c r="W1934" s="11"/>
    </row>
    <row r="1935" ht="12.75" customHeight="1">
      <c r="A1935" s="9" t="s">
        <v>701</v>
      </c>
      <c r="B1935" s="1"/>
      <c r="C1935" s="10">
        <v>0.0</v>
      </c>
      <c r="D1935" s="10">
        <v>1.0</v>
      </c>
      <c r="E1935" s="10">
        <v>0.0</v>
      </c>
      <c r="F1935" s="11"/>
      <c r="G1935" s="11"/>
      <c r="H1935" s="11"/>
      <c r="I1935" s="11"/>
      <c r="J1935" s="11"/>
      <c r="K1935" s="11"/>
      <c r="L1935" s="11"/>
      <c r="M1935" s="11"/>
      <c r="N1935" s="11"/>
      <c r="O1935" s="11"/>
      <c r="P1935" s="11"/>
      <c r="Q1935" s="11"/>
      <c r="R1935" s="11"/>
      <c r="S1935" s="11"/>
      <c r="T1935" s="11"/>
      <c r="U1935" s="11"/>
      <c r="V1935" s="11"/>
      <c r="W1935" s="11"/>
    </row>
    <row r="1936" ht="12.75" customHeight="1">
      <c r="A1936" s="9" t="s">
        <v>702</v>
      </c>
      <c r="B1936" s="1"/>
      <c r="C1936" s="10">
        <v>0.0</v>
      </c>
      <c r="D1936" s="10">
        <v>1.0</v>
      </c>
      <c r="E1936" s="10">
        <v>0.0</v>
      </c>
      <c r="F1936" s="11"/>
      <c r="G1936" s="11"/>
      <c r="H1936" s="11"/>
      <c r="I1936" s="11"/>
      <c r="J1936" s="11"/>
      <c r="K1936" s="11"/>
      <c r="L1936" s="11"/>
      <c r="M1936" s="11"/>
      <c r="N1936" s="11"/>
      <c r="O1936" s="11"/>
      <c r="P1936" s="11"/>
      <c r="Q1936" s="11"/>
      <c r="R1936" s="11"/>
      <c r="S1936" s="11"/>
      <c r="T1936" s="11"/>
      <c r="U1936" s="11"/>
      <c r="V1936" s="11"/>
      <c r="W1936" s="11"/>
    </row>
    <row r="1937" ht="12.75" customHeight="1">
      <c r="A1937" s="9" t="s">
        <v>703</v>
      </c>
      <c r="B1937" s="1"/>
      <c r="C1937" s="10">
        <v>0.0</v>
      </c>
      <c r="D1937" s="10">
        <v>0.0</v>
      </c>
      <c r="E1937" s="10">
        <v>0.0</v>
      </c>
      <c r="F1937" s="10">
        <v>1.0</v>
      </c>
      <c r="G1937" s="10">
        <v>0.0</v>
      </c>
      <c r="H1937" s="10">
        <v>1.0</v>
      </c>
      <c r="I1937" s="11"/>
      <c r="J1937" s="11"/>
      <c r="K1937" s="11"/>
      <c r="L1937" s="11"/>
      <c r="M1937" s="11"/>
      <c r="N1937" s="11"/>
      <c r="O1937" s="11"/>
      <c r="P1937" s="11"/>
      <c r="Q1937" s="11"/>
      <c r="R1937" s="11"/>
      <c r="S1937" s="11"/>
      <c r="T1937" s="11"/>
      <c r="U1937" s="11"/>
      <c r="V1937" s="11"/>
      <c r="W1937" s="11"/>
    </row>
    <row r="1938" ht="12.75" customHeight="1">
      <c r="A1938" s="9" t="s">
        <v>704</v>
      </c>
      <c r="B1938" s="1"/>
      <c r="C1938" s="10">
        <v>0.0</v>
      </c>
      <c r="D1938" s="10">
        <v>1.0</v>
      </c>
      <c r="E1938" s="11"/>
      <c r="F1938" s="11"/>
      <c r="G1938" s="11"/>
      <c r="H1938" s="11"/>
      <c r="I1938" s="11"/>
      <c r="J1938" s="11"/>
      <c r="K1938" s="11"/>
      <c r="L1938" s="11"/>
      <c r="M1938" s="11"/>
      <c r="N1938" s="11"/>
      <c r="O1938" s="11"/>
      <c r="P1938" s="11"/>
      <c r="Q1938" s="11"/>
      <c r="R1938" s="11"/>
      <c r="S1938" s="11"/>
      <c r="T1938" s="11"/>
      <c r="U1938" s="11"/>
      <c r="V1938" s="11"/>
      <c r="W1938" s="11"/>
    </row>
    <row r="1939" ht="12.75" customHeight="1">
      <c r="A1939" s="9" t="s">
        <v>705</v>
      </c>
      <c r="B1939" s="1"/>
      <c r="C1939" s="10">
        <v>0.0</v>
      </c>
      <c r="D1939" s="10">
        <v>0.0</v>
      </c>
      <c r="E1939" s="10">
        <v>1.0</v>
      </c>
      <c r="F1939" s="10">
        <v>0.0</v>
      </c>
      <c r="G1939" s="10">
        <v>0.0</v>
      </c>
      <c r="H1939" s="10">
        <v>0.0</v>
      </c>
      <c r="I1939" s="10">
        <v>0.0</v>
      </c>
      <c r="J1939" s="10">
        <v>1.0</v>
      </c>
      <c r="K1939" s="11"/>
      <c r="L1939" s="11"/>
      <c r="M1939" s="11"/>
      <c r="N1939" s="11"/>
      <c r="O1939" s="11"/>
      <c r="P1939" s="11"/>
      <c r="Q1939" s="11"/>
      <c r="R1939" s="11"/>
      <c r="S1939" s="11"/>
      <c r="T1939" s="11"/>
      <c r="U1939" s="11"/>
      <c r="V1939" s="11"/>
      <c r="W1939" s="11"/>
    </row>
    <row r="1940" ht="12.75" customHeight="1">
      <c r="A1940" s="9" t="s">
        <v>706</v>
      </c>
      <c r="B1940" s="1"/>
      <c r="C1940" s="10">
        <v>0.0</v>
      </c>
      <c r="D1940" s="10">
        <v>1.0</v>
      </c>
      <c r="E1940" s="10">
        <v>0.0</v>
      </c>
      <c r="F1940" s="10">
        <v>0.0</v>
      </c>
      <c r="G1940" s="10">
        <v>0.0</v>
      </c>
      <c r="H1940" s="10">
        <v>0.0</v>
      </c>
      <c r="I1940" s="10">
        <v>1.0</v>
      </c>
      <c r="J1940" s="11"/>
      <c r="K1940" s="11"/>
      <c r="L1940" s="11"/>
      <c r="M1940" s="11"/>
      <c r="N1940" s="11"/>
      <c r="O1940" s="11"/>
      <c r="P1940" s="11"/>
      <c r="Q1940" s="11"/>
      <c r="R1940" s="11"/>
      <c r="S1940" s="11"/>
      <c r="T1940" s="11"/>
      <c r="U1940" s="11"/>
      <c r="V1940" s="11"/>
      <c r="W1940" s="11"/>
    </row>
    <row r="1941" ht="12.75" customHeight="1">
      <c r="A1941" s="9" t="s">
        <v>707</v>
      </c>
      <c r="B1941" s="1"/>
      <c r="C1941" s="10">
        <v>0.0</v>
      </c>
      <c r="D1941" s="10">
        <v>0.0</v>
      </c>
      <c r="E1941" s="10">
        <v>1.0</v>
      </c>
      <c r="F1941" s="10">
        <v>0.0</v>
      </c>
      <c r="G1941" s="10">
        <v>0.0</v>
      </c>
      <c r="H1941" s="10">
        <v>0.0</v>
      </c>
      <c r="I1941" s="10">
        <v>0.0</v>
      </c>
      <c r="J1941" s="11"/>
      <c r="K1941" s="11"/>
      <c r="L1941" s="11"/>
      <c r="M1941" s="11"/>
      <c r="N1941" s="11"/>
      <c r="O1941" s="11"/>
      <c r="P1941" s="11"/>
      <c r="Q1941" s="11"/>
      <c r="R1941" s="11"/>
      <c r="S1941" s="11"/>
      <c r="T1941" s="11"/>
      <c r="U1941" s="11"/>
      <c r="V1941" s="11"/>
      <c r="W1941" s="11"/>
    </row>
    <row r="1942" ht="12.75" customHeight="1">
      <c r="A1942" s="9" t="s">
        <v>708</v>
      </c>
      <c r="B1942" s="1"/>
      <c r="C1942" s="10">
        <v>0.0</v>
      </c>
      <c r="D1942" s="10">
        <v>0.0</v>
      </c>
      <c r="E1942" s="10">
        <v>0.0</v>
      </c>
      <c r="F1942" s="10">
        <v>0.0</v>
      </c>
      <c r="G1942" s="10">
        <v>1.0</v>
      </c>
      <c r="H1942" s="10">
        <v>0.0</v>
      </c>
      <c r="I1942" s="10">
        <v>0.0</v>
      </c>
      <c r="J1942" s="10">
        <v>0.0</v>
      </c>
      <c r="K1942" s="10">
        <v>0.0</v>
      </c>
      <c r="L1942" s="11"/>
      <c r="M1942" s="11"/>
      <c r="N1942" s="11"/>
      <c r="O1942" s="11"/>
      <c r="P1942" s="11"/>
      <c r="Q1942" s="11"/>
      <c r="R1942" s="11"/>
      <c r="S1942" s="11"/>
      <c r="T1942" s="11"/>
      <c r="U1942" s="11"/>
      <c r="V1942" s="11"/>
      <c r="W1942" s="11"/>
    </row>
    <row r="1943" ht="12.75" customHeight="1">
      <c r="A1943" s="9" t="s">
        <v>709</v>
      </c>
      <c r="B1943" s="1"/>
      <c r="C1943" s="10">
        <v>0.0</v>
      </c>
      <c r="D1943" s="10">
        <v>0.0</v>
      </c>
      <c r="E1943" s="10">
        <v>0.0</v>
      </c>
      <c r="F1943" s="10">
        <v>1.0</v>
      </c>
      <c r="G1943" s="10">
        <v>0.0</v>
      </c>
      <c r="H1943" s="10">
        <v>0.0</v>
      </c>
      <c r="I1943" s="10">
        <v>0.0</v>
      </c>
      <c r="J1943" s="10">
        <v>0.0</v>
      </c>
      <c r="K1943" s="11"/>
      <c r="L1943" s="11"/>
      <c r="M1943" s="11"/>
      <c r="N1943" s="11"/>
      <c r="O1943" s="11"/>
      <c r="P1943" s="11"/>
      <c r="Q1943" s="11"/>
      <c r="R1943" s="11"/>
      <c r="S1943" s="11"/>
      <c r="T1943" s="11"/>
      <c r="U1943" s="11"/>
      <c r="V1943" s="11"/>
      <c r="W1943" s="11"/>
    </row>
    <row r="1944" ht="12.75" customHeight="1">
      <c r="A1944" s="9" t="s">
        <v>710</v>
      </c>
      <c r="B1944" s="1"/>
      <c r="C1944" s="10">
        <v>0.0</v>
      </c>
      <c r="D1944" s="10">
        <v>0.0</v>
      </c>
      <c r="E1944" s="10">
        <v>0.0</v>
      </c>
      <c r="F1944" s="10">
        <v>0.0</v>
      </c>
      <c r="G1944" s="10">
        <v>0.0</v>
      </c>
      <c r="H1944" s="10">
        <v>1.0</v>
      </c>
      <c r="I1944" s="11"/>
      <c r="J1944" s="11"/>
      <c r="K1944" s="11"/>
      <c r="L1944" s="11"/>
      <c r="M1944" s="11"/>
      <c r="N1944" s="11"/>
      <c r="O1944" s="11"/>
      <c r="P1944" s="11"/>
      <c r="Q1944" s="11"/>
      <c r="R1944" s="11"/>
      <c r="S1944" s="11"/>
      <c r="T1944" s="11"/>
      <c r="U1944" s="11"/>
      <c r="V1944" s="11"/>
      <c r="W1944" s="11"/>
    </row>
    <row r="1945" ht="12.75" customHeight="1">
      <c r="A1945" s="9" t="s">
        <v>711</v>
      </c>
      <c r="B1945" s="1"/>
      <c r="C1945" s="10">
        <v>0.0</v>
      </c>
      <c r="D1945" s="10">
        <v>0.0</v>
      </c>
      <c r="E1945" s="10">
        <v>0.0</v>
      </c>
      <c r="F1945" s="10">
        <v>0.0</v>
      </c>
      <c r="G1945" s="10">
        <v>1.0</v>
      </c>
      <c r="H1945" s="10">
        <v>0.0</v>
      </c>
      <c r="I1945" s="11"/>
      <c r="J1945" s="11"/>
      <c r="K1945" s="11"/>
      <c r="L1945" s="11"/>
      <c r="M1945" s="11"/>
      <c r="N1945" s="11"/>
      <c r="O1945" s="11"/>
      <c r="P1945" s="11"/>
      <c r="Q1945" s="11"/>
      <c r="R1945" s="11"/>
      <c r="S1945" s="11"/>
      <c r="T1945" s="11"/>
      <c r="U1945" s="11"/>
      <c r="V1945" s="11"/>
      <c r="W1945" s="11"/>
    </row>
    <row r="1946" ht="12.75" customHeight="1">
      <c r="A1946" s="9" t="s">
        <v>712</v>
      </c>
      <c r="B1946" s="1"/>
      <c r="C1946" s="10">
        <v>0.0</v>
      </c>
      <c r="D1946" s="10">
        <v>1.0</v>
      </c>
      <c r="E1946" s="10">
        <v>0.0</v>
      </c>
      <c r="F1946" s="10">
        <v>0.0</v>
      </c>
      <c r="G1946" s="10">
        <v>1.0</v>
      </c>
      <c r="H1946" s="11"/>
      <c r="I1946" s="11"/>
      <c r="J1946" s="11"/>
      <c r="K1946" s="11"/>
      <c r="L1946" s="11"/>
      <c r="M1946" s="11"/>
      <c r="N1946" s="11"/>
      <c r="O1946" s="11"/>
      <c r="P1946" s="11"/>
      <c r="Q1946" s="11"/>
      <c r="R1946" s="11"/>
      <c r="S1946" s="11"/>
      <c r="T1946" s="11"/>
      <c r="U1946" s="11"/>
      <c r="V1946" s="11"/>
      <c r="W1946" s="11"/>
    </row>
    <row r="1947" ht="12.75" customHeight="1">
      <c r="A1947" s="9" t="s">
        <v>713</v>
      </c>
      <c r="B1947" s="1"/>
      <c r="C1947" s="10">
        <v>0.0</v>
      </c>
      <c r="D1947" s="10">
        <v>1.0</v>
      </c>
      <c r="E1947" s="10">
        <v>0.0</v>
      </c>
      <c r="F1947" s="10">
        <v>0.0</v>
      </c>
      <c r="G1947" s="10">
        <v>0.0</v>
      </c>
      <c r="H1947" s="10">
        <v>0.0</v>
      </c>
      <c r="I1947" s="10">
        <v>0.0</v>
      </c>
      <c r="J1947" s="10">
        <v>0.0</v>
      </c>
      <c r="K1947" s="10">
        <v>0.0</v>
      </c>
      <c r="L1947" s="10">
        <v>0.0</v>
      </c>
      <c r="M1947" s="10">
        <v>0.0</v>
      </c>
      <c r="N1947" s="10">
        <v>0.0</v>
      </c>
      <c r="O1947" s="11"/>
      <c r="P1947" s="11"/>
      <c r="Q1947" s="11"/>
      <c r="R1947" s="11"/>
      <c r="S1947" s="11"/>
      <c r="T1947" s="11"/>
      <c r="U1947" s="11"/>
      <c r="V1947" s="11"/>
      <c r="W1947" s="11"/>
    </row>
    <row r="1948" ht="12.75" customHeight="1">
      <c r="A1948" s="9" t="s">
        <v>714</v>
      </c>
      <c r="B1948" s="1"/>
      <c r="C1948" s="10">
        <v>0.0</v>
      </c>
      <c r="D1948" s="10">
        <v>1.0</v>
      </c>
      <c r="E1948" s="10">
        <v>0.0</v>
      </c>
      <c r="F1948" s="10">
        <v>1.0</v>
      </c>
      <c r="G1948" s="10">
        <v>0.0</v>
      </c>
      <c r="H1948" s="10">
        <v>0.0</v>
      </c>
      <c r="I1948" s="10">
        <v>0.0</v>
      </c>
      <c r="J1948" s="11"/>
      <c r="K1948" s="11"/>
      <c r="L1948" s="11"/>
      <c r="M1948" s="11"/>
      <c r="N1948" s="11"/>
      <c r="O1948" s="11"/>
      <c r="P1948" s="11"/>
      <c r="Q1948" s="11"/>
      <c r="R1948" s="11"/>
      <c r="S1948" s="11"/>
      <c r="T1948" s="11"/>
      <c r="U1948" s="11"/>
      <c r="V1948" s="11"/>
      <c r="W1948" s="11"/>
    </row>
    <row r="1949" ht="12.75" customHeight="1">
      <c r="A1949" s="9" t="s">
        <v>715</v>
      </c>
      <c r="B1949" s="1"/>
      <c r="C1949" s="10">
        <v>0.0</v>
      </c>
      <c r="D1949" s="10">
        <v>0.0</v>
      </c>
      <c r="E1949" s="10">
        <v>1.0</v>
      </c>
      <c r="F1949" s="10">
        <v>0.0</v>
      </c>
      <c r="G1949" s="10">
        <v>0.0</v>
      </c>
      <c r="H1949" s="10">
        <v>0.0</v>
      </c>
      <c r="I1949" s="11"/>
      <c r="J1949" s="11"/>
      <c r="K1949" s="11"/>
      <c r="L1949" s="11"/>
      <c r="M1949" s="11"/>
      <c r="N1949" s="11"/>
      <c r="O1949" s="11"/>
      <c r="P1949" s="11"/>
      <c r="Q1949" s="11"/>
      <c r="R1949" s="11"/>
      <c r="S1949" s="11"/>
      <c r="T1949" s="11"/>
      <c r="U1949" s="11"/>
      <c r="V1949" s="11"/>
      <c r="W1949" s="11"/>
    </row>
    <row r="1950" ht="12.75" customHeight="1">
      <c r="A1950" s="9" t="s">
        <v>716</v>
      </c>
      <c r="B1950" s="1"/>
      <c r="C1950" s="10">
        <v>0.0</v>
      </c>
      <c r="D1950" s="10">
        <v>0.0</v>
      </c>
      <c r="E1950" s="10">
        <v>1.0</v>
      </c>
      <c r="F1950" s="10">
        <v>0.0</v>
      </c>
      <c r="G1950" s="10">
        <v>1.0</v>
      </c>
      <c r="H1950" s="10">
        <v>0.0</v>
      </c>
      <c r="I1950" s="11"/>
      <c r="J1950" s="11"/>
      <c r="K1950" s="11"/>
      <c r="L1950" s="11"/>
      <c r="M1950" s="11"/>
      <c r="N1950" s="11"/>
      <c r="O1950" s="11"/>
      <c r="P1950" s="11"/>
      <c r="Q1950" s="11"/>
      <c r="R1950" s="11"/>
      <c r="S1950" s="11"/>
      <c r="T1950" s="11"/>
      <c r="U1950" s="11"/>
      <c r="V1950" s="11"/>
      <c r="W1950" s="11"/>
    </row>
    <row r="1951" ht="12.75" customHeight="1">
      <c r="A1951" s="9" t="s">
        <v>717</v>
      </c>
      <c r="B1951" s="1"/>
      <c r="C1951" s="10">
        <v>0.0</v>
      </c>
      <c r="D1951" s="10">
        <v>0.0</v>
      </c>
      <c r="E1951" s="10">
        <v>0.0</v>
      </c>
      <c r="F1951" s="10">
        <v>0.0</v>
      </c>
      <c r="G1951" s="10">
        <v>0.0</v>
      </c>
      <c r="H1951" s="10">
        <v>1.0</v>
      </c>
      <c r="I1951" s="10">
        <v>0.0</v>
      </c>
      <c r="J1951" s="10">
        <v>1.0</v>
      </c>
      <c r="K1951" s="11"/>
      <c r="L1951" s="11"/>
      <c r="M1951" s="11"/>
      <c r="N1951" s="11"/>
      <c r="O1951" s="11"/>
      <c r="P1951" s="11"/>
      <c r="Q1951" s="11"/>
      <c r="R1951" s="11"/>
      <c r="S1951" s="11"/>
      <c r="T1951" s="11"/>
      <c r="U1951" s="11"/>
      <c r="V1951" s="11"/>
      <c r="W1951" s="11"/>
    </row>
    <row r="1952" ht="12.75" customHeight="1">
      <c r="A1952" s="9" t="s">
        <v>718</v>
      </c>
      <c r="B1952" s="1"/>
      <c r="C1952" s="10">
        <v>1.0</v>
      </c>
      <c r="D1952" s="10">
        <v>0.0</v>
      </c>
      <c r="E1952" s="10">
        <v>0.0</v>
      </c>
      <c r="F1952" s="10">
        <v>0.0</v>
      </c>
      <c r="G1952" s="10">
        <v>0.0</v>
      </c>
      <c r="H1952" s="10">
        <v>0.0</v>
      </c>
      <c r="I1952" s="11"/>
      <c r="J1952" s="11"/>
      <c r="K1952" s="11"/>
      <c r="L1952" s="11"/>
      <c r="M1952" s="11"/>
      <c r="N1952" s="11"/>
      <c r="O1952" s="11"/>
      <c r="P1952" s="11"/>
      <c r="Q1952" s="11"/>
      <c r="R1952" s="11"/>
      <c r="S1952" s="11"/>
      <c r="T1952" s="11"/>
      <c r="U1952" s="11"/>
      <c r="V1952" s="11"/>
      <c r="W1952" s="11"/>
    </row>
    <row r="1953" ht="12.75" customHeight="1">
      <c r="A1953" s="9" t="s">
        <v>719</v>
      </c>
      <c r="B1953" s="1"/>
      <c r="C1953" s="10">
        <v>0.0</v>
      </c>
      <c r="D1953" s="10">
        <v>1.0</v>
      </c>
      <c r="E1953" s="10">
        <v>0.0</v>
      </c>
      <c r="F1953" s="10">
        <v>0.0</v>
      </c>
      <c r="G1953" s="10">
        <v>1.0</v>
      </c>
      <c r="H1953" s="11"/>
      <c r="I1953" s="11"/>
      <c r="J1953" s="11"/>
      <c r="K1953" s="11"/>
      <c r="L1953" s="11"/>
      <c r="M1953" s="11"/>
      <c r="N1953" s="11"/>
      <c r="O1953" s="11"/>
      <c r="P1953" s="11"/>
      <c r="Q1953" s="11"/>
      <c r="R1953" s="11"/>
      <c r="S1953" s="11"/>
      <c r="T1953" s="11"/>
      <c r="U1953" s="11"/>
      <c r="V1953" s="11"/>
      <c r="W1953" s="11"/>
    </row>
    <row r="1954" ht="12.75" customHeight="1">
      <c r="A1954" s="9" t="s">
        <v>720</v>
      </c>
      <c r="B1954" s="1"/>
      <c r="C1954" s="10">
        <v>0.0</v>
      </c>
      <c r="D1954" s="10">
        <v>1.0</v>
      </c>
      <c r="E1954" s="10">
        <v>1.0</v>
      </c>
      <c r="F1954" s="10">
        <v>0.0</v>
      </c>
      <c r="G1954" s="10">
        <v>0.0</v>
      </c>
      <c r="H1954" s="11"/>
      <c r="I1954" s="11"/>
      <c r="J1954" s="11"/>
      <c r="K1954" s="11"/>
      <c r="L1954" s="11"/>
      <c r="M1954" s="11"/>
      <c r="N1954" s="11"/>
      <c r="O1954" s="11"/>
      <c r="P1954" s="11"/>
      <c r="Q1954" s="11"/>
      <c r="R1954" s="11"/>
      <c r="S1954" s="11"/>
      <c r="T1954" s="11"/>
      <c r="U1954" s="11"/>
      <c r="V1954" s="11"/>
      <c r="W1954" s="11"/>
    </row>
    <row r="1955" ht="12.75" customHeight="1">
      <c r="A1955" s="9" t="s">
        <v>721</v>
      </c>
      <c r="B1955" s="1"/>
      <c r="C1955" s="10">
        <v>0.0</v>
      </c>
      <c r="D1955" s="10">
        <v>0.0</v>
      </c>
      <c r="E1955" s="10">
        <v>0.0</v>
      </c>
      <c r="F1955" s="10">
        <v>0.0</v>
      </c>
      <c r="G1955" s="10">
        <v>1.0</v>
      </c>
      <c r="H1955" s="10">
        <v>0.0</v>
      </c>
      <c r="I1955" s="10">
        <v>0.0</v>
      </c>
      <c r="J1955" s="10">
        <v>1.0</v>
      </c>
      <c r="K1955" s="10">
        <v>0.0</v>
      </c>
      <c r="L1955" s="10">
        <v>1.0</v>
      </c>
      <c r="M1955" s="10">
        <v>0.0</v>
      </c>
      <c r="N1955" s="10">
        <v>0.0</v>
      </c>
      <c r="O1955" s="10">
        <v>0.0</v>
      </c>
      <c r="P1955" s="11"/>
      <c r="Q1955" s="11"/>
      <c r="R1955" s="11"/>
      <c r="S1955" s="11"/>
      <c r="T1955" s="11"/>
      <c r="U1955" s="11"/>
      <c r="V1955" s="11"/>
      <c r="W1955" s="11"/>
    </row>
    <row r="1956" ht="12.75" customHeight="1">
      <c r="A1956" s="9" t="s">
        <v>722</v>
      </c>
      <c r="B1956" s="1"/>
      <c r="C1956" s="10">
        <v>0.0</v>
      </c>
      <c r="D1956" s="10">
        <v>1.0</v>
      </c>
      <c r="E1956" s="10">
        <v>0.0</v>
      </c>
      <c r="F1956" s="10">
        <v>0.0</v>
      </c>
      <c r="G1956" s="10">
        <v>0.0</v>
      </c>
      <c r="H1956" s="11"/>
      <c r="I1956" s="11"/>
      <c r="J1956" s="11"/>
      <c r="K1956" s="11"/>
      <c r="L1956" s="11"/>
      <c r="M1956" s="11"/>
      <c r="N1956" s="11"/>
      <c r="O1956" s="11"/>
      <c r="P1956" s="11"/>
      <c r="Q1956" s="11"/>
      <c r="R1956" s="11"/>
      <c r="S1956" s="11"/>
      <c r="T1956" s="11"/>
      <c r="U1956" s="11"/>
      <c r="V1956" s="11"/>
      <c r="W1956" s="11"/>
    </row>
    <row r="1957" ht="12.75" customHeight="1">
      <c r="A1957" s="9" t="s">
        <v>723</v>
      </c>
      <c r="B1957" s="1"/>
      <c r="C1957" s="10">
        <v>0.0</v>
      </c>
      <c r="D1957" s="10">
        <v>0.0</v>
      </c>
      <c r="E1957" s="10">
        <v>0.0</v>
      </c>
      <c r="F1957" s="10">
        <v>1.0</v>
      </c>
      <c r="G1957" s="10">
        <v>1.0</v>
      </c>
      <c r="H1957" s="10">
        <v>0.0</v>
      </c>
      <c r="I1957" s="10">
        <v>0.0</v>
      </c>
      <c r="J1957" s="10">
        <v>0.0</v>
      </c>
      <c r="K1957" s="10">
        <v>0.0</v>
      </c>
      <c r="L1957" s="10">
        <v>0.0</v>
      </c>
      <c r="M1957" s="11"/>
      <c r="N1957" s="11"/>
      <c r="O1957" s="11"/>
      <c r="P1957" s="11"/>
      <c r="Q1957" s="11"/>
      <c r="R1957" s="11"/>
      <c r="S1957" s="11"/>
      <c r="T1957" s="11"/>
      <c r="U1957" s="11"/>
      <c r="V1957" s="11"/>
      <c r="W1957" s="11"/>
    </row>
    <row r="1958" ht="12.75" customHeight="1">
      <c r="A1958" s="9" t="s">
        <v>724</v>
      </c>
      <c r="B1958" s="1"/>
      <c r="C1958" s="10">
        <v>0.0</v>
      </c>
      <c r="D1958" s="10">
        <v>0.0</v>
      </c>
      <c r="E1958" s="10">
        <v>1.0</v>
      </c>
      <c r="F1958" s="10">
        <v>0.0</v>
      </c>
      <c r="G1958" s="10">
        <v>0.0</v>
      </c>
      <c r="H1958" s="10">
        <v>0.0</v>
      </c>
      <c r="I1958" s="10">
        <v>0.0</v>
      </c>
      <c r="J1958" s="11"/>
      <c r="K1958" s="11"/>
      <c r="L1958" s="11"/>
      <c r="M1958" s="11"/>
      <c r="N1958" s="11"/>
      <c r="O1958" s="11"/>
      <c r="P1958" s="11"/>
      <c r="Q1958" s="11"/>
      <c r="R1958" s="11"/>
      <c r="S1958" s="11"/>
      <c r="T1958" s="11"/>
      <c r="U1958" s="11"/>
      <c r="V1958" s="11"/>
      <c r="W1958" s="11"/>
    </row>
    <row r="1959" ht="12.75" customHeight="1">
      <c r="A1959" s="9" t="s">
        <v>725</v>
      </c>
      <c r="B1959" s="1"/>
      <c r="C1959" s="10">
        <v>0.0</v>
      </c>
      <c r="D1959" s="10">
        <v>1.0</v>
      </c>
      <c r="E1959" s="10">
        <v>0.0</v>
      </c>
      <c r="F1959" s="10">
        <v>0.0</v>
      </c>
      <c r="G1959" s="10">
        <v>0.0</v>
      </c>
      <c r="H1959" s="10">
        <v>0.0</v>
      </c>
      <c r="I1959" s="10">
        <v>0.0</v>
      </c>
      <c r="J1959" s="11"/>
      <c r="K1959" s="11"/>
      <c r="L1959" s="11"/>
      <c r="M1959" s="11"/>
      <c r="N1959" s="11"/>
      <c r="O1959" s="11"/>
      <c r="P1959" s="11"/>
      <c r="Q1959" s="11"/>
      <c r="R1959" s="11"/>
      <c r="S1959" s="11"/>
      <c r="T1959" s="11"/>
      <c r="U1959" s="11"/>
      <c r="V1959" s="11"/>
      <c r="W1959" s="11"/>
    </row>
    <row r="1960" ht="12.75" customHeight="1">
      <c r="A1960" s="9" t="s">
        <v>726</v>
      </c>
      <c r="B1960" s="1"/>
      <c r="C1960" s="10">
        <v>0.0</v>
      </c>
      <c r="D1960" s="10">
        <v>0.0</v>
      </c>
      <c r="E1960" s="10">
        <v>0.0</v>
      </c>
      <c r="F1960" s="10">
        <v>0.0</v>
      </c>
      <c r="G1960" s="10">
        <v>0.0</v>
      </c>
      <c r="H1960" s="10">
        <v>0.0</v>
      </c>
      <c r="I1960" s="10">
        <v>1.0</v>
      </c>
      <c r="J1960" s="10">
        <v>1.0</v>
      </c>
      <c r="K1960" s="10">
        <v>0.0</v>
      </c>
      <c r="L1960" s="10">
        <v>0.0</v>
      </c>
      <c r="M1960" s="10">
        <v>0.0</v>
      </c>
      <c r="N1960" s="10">
        <v>0.0</v>
      </c>
      <c r="O1960" s="10">
        <v>1.0</v>
      </c>
      <c r="P1960" s="10">
        <v>0.0</v>
      </c>
      <c r="Q1960" s="10">
        <v>0.0</v>
      </c>
      <c r="R1960" s="10">
        <v>1.0</v>
      </c>
      <c r="S1960" s="10">
        <v>0.0</v>
      </c>
      <c r="T1960" s="10">
        <v>0.0</v>
      </c>
      <c r="U1960" s="10">
        <v>0.0</v>
      </c>
      <c r="V1960" s="10">
        <v>0.0</v>
      </c>
      <c r="W1960" s="10">
        <v>0.0</v>
      </c>
    </row>
    <row r="1961" ht="12.75" customHeight="1">
      <c r="A1961" s="9" t="s">
        <v>727</v>
      </c>
      <c r="B1961" s="1"/>
      <c r="C1961" s="10">
        <v>0.0</v>
      </c>
      <c r="D1961" s="10">
        <v>0.0</v>
      </c>
      <c r="E1961" s="10">
        <v>0.0</v>
      </c>
      <c r="F1961" s="10">
        <v>0.0</v>
      </c>
      <c r="G1961" s="10">
        <v>0.0</v>
      </c>
      <c r="H1961" s="10">
        <v>1.0</v>
      </c>
      <c r="I1961" s="10">
        <v>0.0</v>
      </c>
      <c r="J1961" s="10">
        <v>0.0</v>
      </c>
      <c r="K1961" s="10">
        <v>0.0</v>
      </c>
      <c r="L1961" s="10">
        <v>0.0</v>
      </c>
      <c r="M1961" s="11"/>
      <c r="N1961" s="11"/>
      <c r="O1961" s="11"/>
      <c r="P1961" s="11"/>
      <c r="Q1961" s="11"/>
      <c r="R1961" s="11"/>
      <c r="S1961" s="11"/>
      <c r="T1961" s="11"/>
      <c r="U1961" s="11"/>
      <c r="V1961" s="11"/>
      <c r="W1961" s="11"/>
    </row>
    <row r="1962" ht="12.75" customHeight="1">
      <c r="A1962" s="9" t="s">
        <v>728</v>
      </c>
      <c r="B1962" s="1"/>
      <c r="C1962" s="10">
        <v>0.0</v>
      </c>
      <c r="D1962" s="10">
        <v>0.0</v>
      </c>
      <c r="E1962" s="10">
        <v>0.0</v>
      </c>
      <c r="F1962" s="10">
        <v>0.0</v>
      </c>
      <c r="G1962" s="10">
        <v>0.0</v>
      </c>
      <c r="H1962" s="10">
        <v>0.0</v>
      </c>
      <c r="I1962" s="10">
        <v>0.0</v>
      </c>
      <c r="J1962" s="10">
        <v>1.0</v>
      </c>
      <c r="K1962" s="11"/>
      <c r="L1962" s="11"/>
      <c r="M1962" s="11"/>
      <c r="N1962" s="11"/>
      <c r="O1962" s="11"/>
      <c r="P1962" s="11"/>
      <c r="Q1962" s="11"/>
      <c r="R1962" s="11"/>
      <c r="S1962" s="11"/>
      <c r="T1962" s="11"/>
      <c r="U1962" s="11"/>
      <c r="V1962" s="11"/>
      <c r="W1962" s="11"/>
    </row>
    <row r="1963" ht="12.75" customHeight="1">
      <c r="A1963" s="9" t="s">
        <v>729</v>
      </c>
      <c r="B1963" s="1"/>
      <c r="C1963" s="10">
        <v>0.0</v>
      </c>
      <c r="D1963" s="10">
        <v>0.0</v>
      </c>
      <c r="E1963" s="10">
        <v>0.0</v>
      </c>
      <c r="F1963" s="10">
        <v>0.0</v>
      </c>
      <c r="G1963" s="10">
        <v>0.0</v>
      </c>
      <c r="H1963" s="10">
        <v>0.0</v>
      </c>
      <c r="I1963" s="10">
        <v>0.0</v>
      </c>
      <c r="J1963" s="10">
        <v>0.0</v>
      </c>
      <c r="K1963" s="11"/>
      <c r="L1963" s="11"/>
      <c r="M1963" s="11"/>
      <c r="N1963" s="11"/>
      <c r="O1963" s="11"/>
      <c r="P1963" s="11"/>
      <c r="Q1963" s="11"/>
      <c r="R1963" s="11"/>
      <c r="S1963" s="11"/>
      <c r="T1963" s="11"/>
      <c r="U1963" s="11"/>
      <c r="V1963" s="11"/>
      <c r="W1963" s="11"/>
    </row>
    <row r="1964" ht="12.75" customHeight="1">
      <c r="A1964" s="9" t="s">
        <v>730</v>
      </c>
      <c r="B1964" s="1"/>
      <c r="C1964" s="10">
        <v>0.0</v>
      </c>
      <c r="D1964" s="10">
        <v>0.0</v>
      </c>
      <c r="E1964" s="10">
        <v>0.0</v>
      </c>
      <c r="F1964" s="10">
        <v>0.0</v>
      </c>
      <c r="G1964" s="10">
        <v>0.0</v>
      </c>
      <c r="H1964" s="10">
        <v>0.0</v>
      </c>
      <c r="I1964" s="10">
        <v>1.0</v>
      </c>
      <c r="J1964" s="10">
        <v>0.0</v>
      </c>
      <c r="K1964" s="10">
        <v>0.0</v>
      </c>
      <c r="L1964" s="10">
        <v>0.0</v>
      </c>
      <c r="M1964" s="10">
        <v>0.0</v>
      </c>
      <c r="N1964" s="10">
        <v>0.0</v>
      </c>
      <c r="O1964" s="11"/>
      <c r="P1964" s="11"/>
      <c r="Q1964" s="11"/>
      <c r="R1964" s="11"/>
      <c r="S1964" s="11"/>
      <c r="T1964" s="11"/>
      <c r="U1964" s="11"/>
      <c r="V1964" s="11"/>
      <c r="W1964" s="11"/>
    </row>
    <row r="1965" ht="12.75" customHeight="1">
      <c r="A1965" s="9" t="s">
        <v>731</v>
      </c>
      <c r="B1965" s="1"/>
      <c r="C1965" s="10">
        <v>0.0</v>
      </c>
      <c r="D1965" s="10">
        <v>1.0</v>
      </c>
      <c r="E1965" s="10">
        <v>0.0</v>
      </c>
      <c r="F1965" s="10">
        <v>1.0</v>
      </c>
      <c r="G1965" s="10">
        <v>0.0</v>
      </c>
      <c r="H1965" s="10">
        <v>0.0</v>
      </c>
      <c r="I1965" s="10">
        <v>0.0</v>
      </c>
      <c r="J1965" s="10">
        <v>1.0</v>
      </c>
      <c r="K1965" s="10">
        <v>0.0</v>
      </c>
      <c r="L1965" s="10">
        <v>0.0</v>
      </c>
      <c r="M1965" s="10">
        <v>0.0</v>
      </c>
      <c r="N1965" s="10">
        <v>0.0</v>
      </c>
      <c r="O1965" s="10">
        <v>0.0</v>
      </c>
      <c r="P1965" s="10">
        <v>0.0</v>
      </c>
      <c r="Q1965" s="11"/>
      <c r="R1965" s="11"/>
      <c r="S1965" s="11"/>
      <c r="T1965" s="11"/>
      <c r="U1965" s="11"/>
      <c r="V1965" s="11"/>
      <c r="W1965" s="11"/>
    </row>
    <row r="1966" ht="12.75" customHeight="1">
      <c r="A1966" s="9" t="s">
        <v>732</v>
      </c>
      <c r="B1966" s="1"/>
      <c r="C1966" s="10">
        <v>0.0</v>
      </c>
      <c r="D1966" s="10">
        <v>0.0</v>
      </c>
      <c r="E1966" s="10">
        <v>0.0</v>
      </c>
      <c r="F1966" s="10">
        <v>0.0</v>
      </c>
      <c r="G1966" s="10">
        <v>0.0</v>
      </c>
      <c r="H1966" s="10">
        <v>0.0</v>
      </c>
      <c r="I1966" s="10">
        <v>0.0</v>
      </c>
      <c r="J1966" s="10">
        <v>0.0</v>
      </c>
      <c r="K1966" s="10">
        <v>1.0</v>
      </c>
      <c r="L1966" s="10">
        <v>0.0</v>
      </c>
      <c r="M1966" s="10">
        <v>0.0</v>
      </c>
      <c r="N1966" s="10">
        <v>0.0</v>
      </c>
      <c r="O1966" s="11"/>
      <c r="P1966" s="11"/>
      <c r="Q1966" s="11"/>
      <c r="R1966" s="11"/>
      <c r="S1966" s="11"/>
      <c r="T1966" s="11"/>
      <c r="U1966" s="11"/>
      <c r="V1966" s="11"/>
      <c r="W1966" s="11"/>
    </row>
    <row r="1967" ht="12.75" customHeight="1">
      <c r="A1967" s="9"/>
      <c r="B1967" s="1"/>
      <c r="C1967" s="11"/>
      <c r="D1967" s="11"/>
      <c r="E1967" s="11"/>
      <c r="F1967" s="11"/>
      <c r="G1967" s="11"/>
      <c r="H1967" s="11"/>
      <c r="I1967" s="11"/>
      <c r="J1967" s="11"/>
      <c r="K1967" s="11"/>
      <c r="L1967" s="11"/>
      <c r="M1967" s="11"/>
      <c r="N1967" s="11"/>
      <c r="O1967" s="11"/>
      <c r="P1967" s="11"/>
      <c r="Q1967" s="11"/>
      <c r="R1967" s="11"/>
      <c r="S1967" s="11"/>
      <c r="T1967" s="11"/>
      <c r="U1967" s="11"/>
      <c r="V1967" s="11"/>
      <c r="W1967" s="11"/>
    </row>
    <row r="1968" ht="12.75" customHeight="1">
      <c r="A1968" s="9"/>
      <c r="B1968" s="1"/>
      <c r="C1968" s="11"/>
      <c r="D1968" s="11"/>
      <c r="E1968" s="11"/>
      <c r="F1968" s="11"/>
      <c r="G1968" s="11"/>
      <c r="H1968" s="11"/>
      <c r="I1968" s="11"/>
      <c r="J1968" s="11"/>
      <c r="K1968" s="11"/>
      <c r="L1968" s="11"/>
      <c r="M1968" s="11"/>
      <c r="N1968" s="11"/>
      <c r="O1968" s="11"/>
      <c r="P1968" s="11"/>
      <c r="Q1968" s="11"/>
      <c r="R1968" s="11"/>
      <c r="S1968" s="11"/>
      <c r="T1968" s="11"/>
      <c r="U1968" s="11"/>
      <c r="V1968" s="11"/>
      <c r="W1968" s="11"/>
    </row>
    <row r="1969" ht="12.75" customHeight="1">
      <c r="A1969" s="9"/>
      <c r="B1969" s="1"/>
      <c r="C1969" s="11"/>
      <c r="D1969" s="11"/>
      <c r="E1969" s="11"/>
      <c r="F1969" s="11"/>
      <c r="G1969" s="11"/>
      <c r="H1969" s="11"/>
      <c r="I1969" s="11"/>
      <c r="J1969" s="11"/>
      <c r="K1969" s="11"/>
      <c r="L1969" s="11"/>
      <c r="M1969" s="11"/>
      <c r="N1969" s="11"/>
      <c r="O1969" s="11"/>
      <c r="P1969" s="11"/>
      <c r="Q1969" s="11"/>
      <c r="R1969" s="11"/>
      <c r="S1969" s="11"/>
      <c r="T1969" s="11"/>
      <c r="U1969" s="11"/>
      <c r="V1969" s="11"/>
      <c r="W1969" s="11"/>
    </row>
    <row r="1970" ht="12.75" customHeight="1">
      <c r="A1970" s="9"/>
      <c r="B1970" s="1"/>
      <c r="C1970" s="11"/>
      <c r="D1970" s="11"/>
      <c r="E1970" s="11"/>
      <c r="F1970" s="11"/>
      <c r="G1970" s="11"/>
      <c r="H1970" s="11"/>
      <c r="I1970" s="11"/>
      <c r="J1970" s="11"/>
      <c r="K1970" s="11"/>
      <c r="L1970" s="11"/>
      <c r="M1970" s="11"/>
      <c r="N1970" s="11"/>
      <c r="O1970" s="11"/>
      <c r="P1970" s="11"/>
      <c r="Q1970" s="11"/>
      <c r="R1970" s="11"/>
      <c r="S1970" s="11"/>
      <c r="T1970" s="11"/>
      <c r="U1970" s="11"/>
      <c r="V1970" s="11"/>
      <c r="W1970" s="11"/>
    </row>
    <row r="1971" ht="12.75" customHeight="1">
      <c r="A1971" s="9"/>
      <c r="B1971" s="1"/>
      <c r="C1971" s="11"/>
      <c r="D1971" s="11"/>
      <c r="E1971" s="11"/>
      <c r="F1971" s="11"/>
      <c r="G1971" s="11"/>
      <c r="H1971" s="11"/>
      <c r="I1971" s="11"/>
      <c r="J1971" s="11"/>
      <c r="K1971" s="11"/>
      <c r="L1971" s="11"/>
      <c r="M1971" s="11"/>
      <c r="N1971" s="11"/>
      <c r="O1971" s="11"/>
      <c r="P1971" s="11"/>
      <c r="Q1971" s="11"/>
      <c r="R1971" s="11"/>
      <c r="S1971" s="11"/>
      <c r="T1971" s="11"/>
      <c r="U1971" s="11"/>
      <c r="V1971" s="11"/>
      <c r="W1971" s="11"/>
    </row>
    <row r="1972" ht="12.75" customHeight="1">
      <c r="A1972" s="9"/>
      <c r="B1972" s="1"/>
      <c r="C1972" s="11"/>
      <c r="D1972" s="11"/>
      <c r="E1972" s="11"/>
      <c r="F1972" s="11"/>
      <c r="G1972" s="11"/>
      <c r="H1972" s="11"/>
      <c r="I1972" s="11"/>
      <c r="J1972" s="11"/>
      <c r="K1972" s="11"/>
      <c r="L1972" s="11"/>
      <c r="M1972" s="11"/>
      <c r="N1972" s="11"/>
      <c r="O1972" s="11"/>
      <c r="P1972" s="11"/>
      <c r="Q1972" s="11"/>
      <c r="R1972" s="11"/>
      <c r="S1972" s="11"/>
      <c r="T1972" s="11"/>
      <c r="U1972" s="11"/>
      <c r="V1972" s="11"/>
      <c r="W1972" s="11"/>
    </row>
    <row r="1973" ht="12.75" customHeight="1">
      <c r="A1973" s="9"/>
      <c r="B1973" s="1"/>
      <c r="C1973" s="11"/>
      <c r="D1973" s="11"/>
      <c r="E1973" s="11"/>
      <c r="F1973" s="11"/>
      <c r="G1973" s="11"/>
      <c r="H1973" s="11"/>
      <c r="I1973" s="11"/>
      <c r="J1973" s="11"/>
      <c r="K1973" s="11"/>
      <c r="L1973" s="11"/>
      <c r="M1973" s="11"/>
      <c r="N1973" s="11"/>
      <c r="O1973" s="11"/>
      <c r="P1973" s="11"/>
      <c r="Q1973" s="11"/>
      <c r="R1973" s="11"/>
      <c r="S1973" s="11"/>
      <c r="T1973" s="11"/>
      <c r="U1973" s="11"/>
      <c r="V1973" s="11"/>
      <c r="W1973" s="11"/>
    </row>
    <row r="1974" ht="12.75" customHeight="1">
      <c r="A1974" s="9"/>
      <c r="B1974" s="1"/>
      <c r="C1974" s="11"/>
      <c r="D1974" s="11"/>
      <c r="E1974" s="11"/>
      <c r="F1974" s="11"/>
      <c r="G1974" s="11"/>
      <c r="H1974" s="11"/>
      <c r="I1974" s="11"/>
      <c r="J1974" s="11"/>
      <c r="K1974" s="11"/>
      <c r="L1974" s="11"/>
      <c r="M1974" s="11"/>
      <c r="N1974" s="11"/>
      <c r="O1974" s="11"/>
      <c r="P1974" s="11"/>
      <c r="Q1974" s="11"/>
      <c r="R1974" s="11"/>
      <c r="S1974" s="11"/>
      <c r="T1974" s="11"/>
      <c r="U1974" s="11"/>
      <c r="V1974" s="11"/>
      <c r="W1974" s="11"/>
    </row>
    <row r="1975" ht="12.75" customHeight="1">
      <c r="A1975" s="9"/>
      <c r="B1975" s="1"/>
      <c r="C1975" s="11"/>
      <c r="D1975" s="11"/>
      <c r="E1975" s="11"/>
      <c r="F1975" s="11"/>
      <c r="G1975" s="11"/>
      <c r="H1975" s="11"/>
      <c r="I1975" s="11"/>
      <c r="J1975" s="11"/>
      <c r="K1975" s="11"/>
      <c r="L1975" s="11"/>
      <c r="M1975" s="11"/>
      <c r="N1975" s="11"/>
      <c r="O1975" s="11"/>
      <c r="P1975" s="11"/>
      <c r="Q1975" s="11"/>
      <c r="R1975" s="11"/>
      <c r="S1975" s="11"/>
      <c r="T1975" s="11"/>
      <c r="U1975" s="11"/>
      <c r="V1975" s="11"/>
      <c r="W1975" s="11"/>
    </row>
    <row r="1976" ht="12.75" customHeight="1">
      <c r="A1976" s="9"/>
      <c r="B1976" s="1"/>
      <c r="C1976" s="11"/>
      <c r="D1976" s="11"/>
      <c r="E1976" s="11"/>
      <c r="F1976" s="11"/>
      <c r="G1976" s="11"/>
      <c r="H1976" s="11"/>
      <c r="I1976" s="11"/>
      <c r="J1976" s="11"/>
      <c r="K1976" s="11"/>
      <c r="L1976" s="11"/>
      <c r="M1976" s="11"/>
      <c r="N1976" s="11"/>
      <c r="O1976" s="11"/>
      <c r="P1976" s="11"/>
      <c r="Q1976" s="11"/>
      <c r="R1976" s="11"/>
      <c r="S1976" s="11"/>
      <c r="T1976" s="11"/>
      <c r="U1976" s="11"/>
      <c r="V1976" s="11"/>
      <c r="W1976" s="11"/>
    </row>
    <row r="1977" ht="12.75" customHeight="1">
      <c r="A1977" s="9"/>
      <c r="B1977" s="1"/>
      <c r="C1977" s="11"/>
      <c r="D1977" s="11"/>
      <c r="E1977" s="11"/>
      <c r="F1977" s="11"/>
      <c r="G1977" s="11"/>
      <c r="H1977" s="11"/>
      <c r="I1977" s="11"/>
      <c r="J1977" s="11"/>
      <c r="K1977" s="11"/>
      <c r="L1977" s="11"/>
      <c r="M1977" s="11"/>
      <c r="N1977" s="11"/>
      <c r="O1977" s="11"/>
      <c r="P1977" s="11"/>
      <c r="Q1977" s="11"/>
      <c r="R1977" s="11"/>
      <c r="S1977" s="11"/>
      <c r="T1977" s="11"/>
      <c r="U1977" s="11"/>
      <c r="V1977" s="11"/>
      <c r="W1977" s="11"/>
    </row>
    <row r="1978" ht="12.75" customHeight="1">
      <c r="A1978" s="9"/>
      <c r="B1978" s="1"/>
      <c r="C1978" s="11"/>
      <c r="D1978" s="11"/>
      <c r="E1978" s="11"/>
      <c r="F1978" s="11"/>
      <c r="G1978" s="11"/>
      <c r="H1978" s="11"/>
      <c r="I1978" s="11"/>
      <c r="J1978" s="11"/>
      <c r="K1978" s="11"/>
      <c r="L1978" s="11"/>
      <c r="M1978" s="11"/>
      <c r="N1978" s="11"/>
      <c r="O1978" s="11"/>
      <c r="P1978" s="11"/>
      <c r="Q1978" s="11"/>
      <c r="R1978" s="11"/>
      <c r="S1978" s="11"/>
      <c r="T1978" s="11"/>
      <c r="U1978" s="11"/>
      <c r="V1978" s="11"/>
      <c r="W1978" s="11"/>
    </row>
    <row r="1979" ht="12.75" customHeight="1">
      <c r="A1979" s="9"/>
      <c r="B1979" s="1"/>
      <c r="C1979" s="11"/>
      <c r="D1979" s="11"/>
      <c r="E1979" s="11"/>
      <c r="F1979" s="11"/>
      <c r="G1979" s="11"/>
      <c r="H1979" s="11"/>
      <c r="I1979" s="11"/>
      <c r="J1979" s="11"/>
      <c r="K1979" s="11"/>
      <c r="L1979" s="11"/>
      <c r="M1979" s="11"/>
      <c r="N1979" s="11"/>
      <c r="O1979" s="11"/>
      <c r="P1979" s="11"/>
      <c r="Q1979" s="11"/>
      <c r="R1979" s="11"/>
      <c r="S1979" s="11"/>
      <c r="T1979" s="11"/>
      <c r="U1979" s="11"/>
      <c r="V1979" s="11"/>
      <c r="W1979" s="11"/>
    </row>
    <row r="1980" ht="12.75" customHeight="1">
      <c r="A1980" s="9"/>
      <c r="B1980" s="1"/>
      <c r="C1980" s="11"/>
      <c r="D1980" s="11"/>
      <c r="E1980" s="11"/>
      <c r="F1980" s="11"/>
      <c r="G1980" s="11"/>
      <c r="H1980" s="11"/>
      <c r="I1980" s="11"/>
      <c r="J1980" s="11"/>
      <c r="K1980" s="11"/>
      <c r="L1980" s="11"/>
      <c r="M1980" s="11"/>
      <c r="N1980" s="11"/>
      <c r="O1980" s="11"/>
      <c r="P1980" s="11"/>
      <c r="Q1980" s="11"/>
      <c r="R1980" s="11"/>
      <c r="S1980" s="11"/>
      <c r="T1980" s="11"/>
      <c r="U1980" s="11"/>
      <c r="V1980" s="11"/>
      <c r="W1980" s="11"/>
    </row>
    <row r="1981" ht="12.75" customHeight="1">
      <c r="A1981" s="9"/>
      <c r="B1981" s="1"/>
      <c r="C1981" s="11"/>
      <c r="D1981" s="11"/>
      <c r="E1981" s="11"/>
      <c r="F1981" s="11"/>
      <c r="G1981" s="11"/>
      <c r="H1981" s="11"/>
      <c r="I1981" s="11"/>
      <c r="J1981" s="11"/>
      <c r="K1981" s="11"/>
      <c r="L1981" s="11"/>
      <c r="M1981" s="11"/>
      <c r="N1981" s="11"/>
      <c r="O1981" s="11"/>
      <c r="P1981" s="11"/>
      <c r="Q1981" s="11"/>
      <c r="R1981" s="11"/>
      <c r="S1981" s="11"/>
      <c r="T1981" s="11"/>
      <c r="U1981" s="11"/>
      <c r="V1981" s="11"/>
      <c r="W1981" s="11"/>
    </row>
    <row r="1982" ht="12.75" customHeight="1">
      <c r="A1982" s="9"/>
      <c r="B1982" s="1"/>
      <c r="C1982" s="11"/>
      <c r="D1982" s="11"/>
      <c r="E1982" s="11"/>
      <c r="F1982" s="11"/>
      <c r="G1982" s="11"/>
      <c r="H1982" s="11"/>
      <c r="I1982" s="11"/>
      <c r="J1982" s="11"/>
      <c r="K1982" s="11"/>
      <c r="L1982" s="11"/>
      <c r="M1982" s="11"/>
      <c r="N1982" s="11"/>
      <c r="O1982" s="11"/>
      <c r="P1982" s="11"/>
      <c r="Q1982" s="11"/>
      <c r="R1982" s="11"/>
      <c r="S1982" s="11"/>
      <c r="T1982" s="11"/>
      <c r="U1982" s="11"/>
      <c r="V1982" s="11"/>
      <c r="W1982" s="11"/>
    </row>
    <row r="1983" ht="12.75" customHeight="1">
      <c r="A1983" s="9"/>
      <c r="B1983" s="1"/>
      <c r="C1983" s="11"/>
      <c r="D1983" s="11"/>
      <c r="E1983" s="11"/>
      <c r="F1983" s="11"/>
      <c r="G1983" s="11"/>
      <c r="H1983" s="11"/>
      <c r="I1983" s="11"/>
      <c r="J1983" s="11"/>
      <c r="K1983" s="11"/>
      <c r="L1983" s="11"/>
      <c r="M1983" s="11"/>
      <c r="N1983" s="11"/>
      <c r="O1983" s="11"/>
      <c r="P1983" s="11"/>
      <c r="Q1983" s="11"/>
      <c r="R1983" s="11"/>
      <c r="S1983" s="11"/>
      <c r="T1983" s="11"/>
      <c r="U1983" s="11"/>
      <c r="V1983" s="11"/>
      <c r="W1983" s="11"/>
    </row>
    <row r="1984" ht="12.75" customHeight="1">
      <c r="A1984" s="9"/>
      <c r="B1984" s="1"/>
      <c r="C1984" s="11"/>
      <c r="D1984" s="11"/>
      <c r="E1984" s="11"/>
      <c r="F1984" s="11"/>
      <c r="G1984" s="11"/>
      <c r="H1984" s="11"/>
      <c r="I1984" s="11"/>
      <c r="J1984" s="11"/>
      <c r="K1984" s="11"/>
      <c r="L1984" s="11"/>
      <c r="M1984" s="11"/>
      <c r="N1984" s="11"/>
      <c r="O1984" s="11"/>
      <c r="P1984" s="11"/>
      <c r="Q1984" s="11"/>
      <c r="R1984" s="11"/>
      <c r="S1984" s="11"/>
      <c r="T1984" s="11"/>
      <c r="U1984" s="11"/>
      <c r="V1984" s="11"/>
      <c r="W1984" s="11"/>
    </row>
    <row r="1985" ht="12.75" customHeight="1">
      <c r="A1985" s="9"/>
      <c r="B1985" s="1"/>
      <c r="C1985" s="11"/>
      <c r="D1985" s="11"/>
      <c r="E1985" s="11"/>
      <c r="F1985" s="11"/>
      <c r="G1985" s="11"/>
      <c r="H1985" s="11"/>
      <c r="I1985" s="11"/>
      <c r="J1985" s="11"/>
      <c r="K1985" s="11"/>
      <c r="L1985" s="11"/>
      <c r="M1985" s="11"/>
      <c r="N1985" s="11"/>
      <c r="O1985" s="11"/>
      <c r="P1985" s="11"/>
      <c r="Q1985" s="11"/>
      <c r="R1985" s="11"/>
      <c r="S1985" s="11"/>
      <c r="T1985" s="11"/>
      <c r="U1985" s="11"/>
      <c r="V1985" s="11"/>
      <c r="W1985" s="11"/>
    </row>
    <row r="1986" ht="12.75" customHeight="1">
      <c r="A1986" s="9"/>
      <c r="B1986" s="1"/>
      <c r="C1986" s="11"/>
      <c r="D1986" s="11"/>
      <c r="E1986" s="11"/>
      <c r="F1986" s="11"/>
      <c r="G1986" s="11"/>
      <c r="H1986" s="11"/>
      <c r="I1986" s="11"/>
      <c r="J1986" s="11"/>
      <c r="K1986" s="11"/>
      <c r="L1986" s="11"/>
      <c r="M1986" s="11"/>
      <c r="N1986" s="11"/>
      <c r="O1986" s="11"/>
      <c r="P1986" s="11"/>
      <c r="Q1986" s="11"/>
      <c r="R1986" s="11"/>
      <c r="S1986" s="11"/>
      <c r="T1986" s="11"/>
      <c r="U1986" s="11"/>
      <c r="V1986" s="11"/>
      <c r="W1986" s="11"/>
    </row>
    <row r="1987" ht="12.75" customHeight="1">
      <c r="A1987" s="9"/>
      <c r="B1987" s="1"/>
      <c r="C1987" s="11"/>
      <c r="D1987" s="11"/>
      <c r="E1987" s="11"/>
      <c r="F1987" s="11"/>
      <c r="G1987" s="11"/>
      <c r="H1987" s="11"/>
      <c r="I1987" s="11"/>
      <c r="J1987" s="11"/>
      <c r="K1987" s="11"/>
      <c r="L1987" s="11"/>
      <c r="M1987" s="11"/>
      <c r="N1987" s="11"/>
      <c r="O1987" s="11"/>
      <c r="P1987" s="11"/>
      <c r="Q1987" s="11"/>
      <c r="R1987" s="11"/>
      <c r="S1987" s="11"/>
      <c r="T1987" s="11"/>
      <c r="U1987" s="11"/>
      <c r="V1987" s="11"/>
      <c r="W1987" s="11"/>
    </row>
    <row r="1988" ht="12.75" customHeight="1">
      <c r="A1988" s="9"/>
      <c r="B1988" s="1"/>
      <c r="C1988" s="11"/>
      <c r="D1988" s="11"/>
      <c r="E1988" s="11"/>
      <c r="F1988" s="11"/>
      <c r="G1988" s="11"/>
      <c r="H1988" s="11"/>
      <c r="I1988" s="11"/>
      <c r="J1988" s="11"/>
      <c r="K1988" s="11"/>
      <c r="L1988" s="11"/>
      <c r="M1988" s="11"/>
      <c r="N1988" s="11"/>
      <c r="O1988" s="11"/>
      <c r="P1988" s="11"/>
      <c r="Q1988" s="11"/>
      <c r="R1988" s="11"/>
      <c r="S1988" s="11"/>
      <c r="T1988" s="11"/>
      <c r="U1988" s="11"/>
      <c r="V1988" s="11"/>
      <c r="W1988" s="11"/>
    </row>
    <row r="1989" ht="12.75" customHeight="1">
      <c r="A1989" s="9"/>
      <c r="B1989" s="1"/>
      <c r="C1989" s="11"/>
      <c r="D1989" s="11"/>
      <c r="E1989" s="11"/>
      <c r="F1989" s="11"/>
      <c r="G1989" s="11"/>
      <c r="H1989" s="11"/>
      <c r="I1989" s="11"/>
      <c r="J1989" s="11"/>
      <c r="K1989" s="11"/>
      <c r="L1989" s="11"/>
      <c r="M1989" s="11"/>
      <c r="N1989" s="11"/>
      <c r="O1989" s="11"/>
      <c r="P1989" s="11"/>
      <c r="Q1989" s="11"/>
      <c r="R1989" s="11"/>
      <c r="S1989" s="11"/>
      <c r="T1989" s="11"/>
      <c r="U1989" s="11"/>
      <c r="V1989" s="11"/>
      <c r="W1989" s="11"/>
    </row>
    <row r="1990" ht="12.75" customHeight="1">
      <c r="A1990" s="9"/>
      <c r="B1990" s="1"/>
      <c r="C1990" s="11"/>
      <c r="D1990" s="11"/>
      <c r="E1990" s="11"/>
      <c r="F1990" s="11"/>
      <c r="G1990" s="11"/>
      <c r="H1990" s="11"/>
      <c r="I1990" s="11"/>
      <c r="J1990" s="11"/>
      <c r="K1990" s="11"/>
      <c r="L1990" s="11"/>
      <c r="M1990" s="11"/>
      <c r="N1990" s="11"/>
      <c r="O1990" s="11"/>
      <c r="P1990" s="11"/>
      <c r="Q1990" s="11"/>
      <c r="R1990" s="11"/>
      <c r="S1990" s="11"/>
      <c r="T1990" s="11"/>
      <c r="U1990" s="11"/>
      <c r="V1990" s="11"/>
      <c r="W1990" s="11"/>
    </row>
    <row r="1991" ht="12.75" customHeight="1">
      <c r="A1991" s="9"/>
      <c r="B1991" s="1"/>
      <c r="C1991" s="11"/>
      <c r="D1991" s="11"/>
      <c r="E1991" s="11"/>
      <c r="F1991" s="11"/>
      <c r="G1991" s="11"/>
      <c r="H1991" s="11"/>
      <c r="I1991" s="11"/>
      <c r="J1991" s="11"/>
      <c r="K1991" s="11"/>
      <c r="L1991" s="11"/>
      <c r="M1991" s="11"/>
      <c r="N1991" s="11"/>
      <c r="O1991" s="11"/>
      <c r="P1991" s="11"/>
      <c r="Q1991" s="11"/>
      <c r="R1991" s="11"/>
      <c r="S1991" s="11"/>
      <c r="T1991" s="11"/>
      <c r="U1991" s="11"/>
      <c r="V1991" s="11"/>
      <c r="W1991" s="11"/>
    </row>
    <row r="1992" ht="12.75" customHeight="1">
      <c r="A1992" s="9"/>
      <c r="B1992" s="1"/>
      <c r="C1992" s="11"/>
      <c r="D1992" s="11"/>
      <c r="E1992" s="11"/>
      <c r="F1992" s="11"/>
      <c r="G1992" s="11"/>
      <c r="H1992" s="11"/>
      <c r="I1992" s="11"/>
      <c r="J1992" s="11"/>
      <c r="K1992" s="11"/>
      <c r="L1992" s="11"/>
      <c r="M1992" s="11"/>
      <c r="N1992" s="11"/>
      <c r="O1992" s="11"/>
      <c r="P1992" s="11"/>
      <c r="Q1992" s="11"/>
      <c r="R1992" s="11"/>
      <c r="S1992" s="11"/>
      <c r="T1992" s="11"/>
      <c r="U1992" s="11"/>
      <c r="V1992" s="11"/>
      <c r="W1992" s="11"/>
    </row>
    <row r="1993" ht="12.75" customHeight="1">
      <c r="A1993" s="9"/>
      <c r="B1993" s="1"/>
      <c r="C1993" s="11"/>
      <c r="D1993" s="11"/>
      <c r="E1993" s="11"/>
      <c r="F1993" s="11"/>
      <c r="G1993" s="11"/>
      <c r="H1993" s="11"/>
      <c r="I1993" s="11"/>
      <c r="J1993" s="11"/>
      <c r="K1993" s="11"/>
      <c r="L1993" s="11"/>
      <c r="M1993" s="11"/>
      <c r="N1993" s="11"/>
      <c r="O1993" s="11"/>
      <c r="P1993" s="11"/>
      <c r="Q1993" s="11"/>
      <c r="R1993" s="11"/>
      <c r="S1993" s="11"/>
      <c r="T1993" s="11"/>
      <c r="U1993" s="11"/>
      <c r="V1993" s="11"/>
      <c r="W1993" s="11"/>
    </row>
    <row r="1994" ht="12.75" customHeight="1">
      <c r="A1994" s="9"/>
      <c r="B1994" s="1"/>
      <c r="C1994" s="11"/>
      <c r="D1994" s="11"/>
      <c r="E1994" s="11"/>
      <c r="F1994" s="11"/>
      <c r="G1994" s="11"/>
      <c r="H1994" s="11"/>
      <c r="I1994" s="11"/>
      <c r="J1994" s="11"/>
      <c r="K1994" s="11"/>
      <c r="L1994" s="11"/>
      <c r="M1994" s="11"/>
      <c r="N1994" s="11"/>
      <c r="O1994" s="11"/>
      <c r="P1994" s="11"/>
      <c r="Q1994" s="11"/>
      <c r="R1994" s="11"/>
      <c r="S1994" s="11"/>
      <c r="T1994" s="11"/>
      <c r="U1994" s="11"/>
      <c r="V1994" s="11"/>
      <c r="W1994" s="11"/>
    </row>
    <row r="1995" ht="12.75" customHeight="1">
      <c r="A1995" s="9"/>
      <c r="B1995" s="1"/>
      <c r="C1995" s="11"/>
      <c r="D1995" s="11"/>
      <c r="E1995" s="11"/>
      <c r="F1995" s="11"/>
      <c r="G1995" s="11"/>
      <c r="H1995" s="11"/>
      <c r="I1995" s="11"/>
      <c r="J1995" s="11"/>
      <c r="K1995" s="11"/>
      <c r="L1995" s="11"/>
      <c r="M1995" s="11"/>
      <c r="N1995" s="11"/>
      <c r="O1995" s="11"/>
      <c r="P1995" s="11"/>
      <c r="Q1995" s="11"/>
      <c r="R1995" s="11"/>
      <c r="S1995" s="11"/>
      <c r="T1995" s="11"/>
      <c r="U1995" s="11"/>
      <c r="V1995" s="11"/>
      <c r="W1995" s="11"/>
    </row>
    <row r="1996" ht="12.75" customHeight="1">
      <c r="A1996" s="9"/>
      <c r="B1996" s="1"/>
      <c r="C1996" s="11"/>
      <c r="D1996" s="11"/>
      <c r="E1996" s="11"/>
      <c r="F1996" s="11"/>
      <c r="G1996" s="11"/>
      <c r="H1996" s="11"/>
      <c r="I1996" s="11"/>
      <c r="J1996" s="11"/>
      <c r="K1996" s="11"/>
      <c r="L1996" s="11"/>
      <c r="M1996" s="11"/>
      <c r="N1996" s="11"/>
      <c r="O1996" s="11"/>
      <c r="P1996" s="11"/>
      <c r="Q1996" s="11"/>
      <c r="R1996" s="11"/>
      <c r="S1996" s="11"/>
      <c r="T1996" s="11"/>
      <c r="U1996" s="11"/>
      <c r="V1996" s="11"/>
      <c r="W1996" s="11"/>
    </row>
    <row r="1997" ht="12.75" customHeight="1">
      <c r="A1997" s="9"/>
      <c r="B1997" s="1"/>
      <c r="C1997" s="11"/>
      <c r="D1997" s="11"/>
      <c r="E1997" s="11"/>
      <c r="F1997" s="11"/>
      <c r="G1997" s="11"/>
      <c r="H1997" s="11"/>
      <c r="I1997" s="11"/>
      <c r="J1997" s="11"/>
      <c r="K1997" s="11"/>
      <c r="L1997" s="11"/>
      <c r="M1997" s="11"/>
      <c r="N1997" s="11"/>
      <c r="O1997" s="11"/>
      <c r="P1997" s="11"/>
      <c r="Q1997" s="11"/>
      <c r="R1997" s="11"/>
      <c r="S1997" s="11"/>
      <c r="T1997" s="11"/>
      <c r="U1997" s="11"/>
      <c r="V1997" s="11"/>
      <c r="W1997" s="11"/>
    </row>
    <row r="1998" ht="12.75" customHeight="1">
      <c r="A1998" s="9"/>
      <c r="B1998" s="1"/>
      <c r="C1998" s="11"/>
      <c r="D1998" s="11"/>
      <c r="E1998" s="11"/>
      <c r="F1998" s="11"/>
      <c r="G1998" s="11"/>
      <c r="H1998" s="11"/>
      <c r="I1998" s="11"/>
      <c r="J1998" s="11"/>
      <c r="K1998" s="11"/>
      <c r="L1998" s="11"/>
      <c r="M1998" s="11"/>
      <c r="N1998" s="11"/>
      <c r="O1998" s="11"/>
      <c r="P1998" s="11"/>
      <c r="Q1998" s="11"/>
      <c r="R1998" s="11"/>
      <c r="S1998" s="11"/>
      <c r="T1998" s="11"/>
      <c r="U1998" s="11"/>
      <c r="V1998" s="11"/>
      <c r="W1998" s="11"/>
    </row>
    <row r="1999" ht="12.75" customHeight="1">
      <c r="A1999" s="9"/>
      <c r="B1999" s="1"/>
      <c r="C1999" s="11"/>
      <c r="D1999" s="11"/>
      <c r="E1999" s="11"/>
      <c r="F1999" s="11"/>
      <c r="G1999" s="11"/>
      <c r="H1999" s="11"/>
      <c r="I1999" s="11"/>
      <c r="J1999" s="11"/>
      <c r="K1999" s="11"/>
      <c r="L1999" s="11"/>
      <c r="M1999" s="11"/>
      <c r="N1999" s="11"/>
      <c r="O1999" s="11"/>
      <c r="P1999" s="11"/>
      <c r="Q1999" s="11"/>
      <c r="R1999" s="11"/>
      <c r="S1999" s="11"/>
      <c r="T1999" s="11"/>
      <c r="U1999" s="11"/>
      <c r="V1999" s="11"/>
      <c r="W1999" s="11"/>
    </row>
    <row r="2000" ht="12.75" customHeight="1">
      <c r="A2000" s="9"/>
      <c r="B2000" s="1"/>
      <c r="C2000" s="11"/>
      <c r="D2000" s="11"/>
      <c r="E2000" s="11"/>
      <c r="F2000" s="11"/>
      <c r="G2000" s="11"/>
      <c r="H2000" s="11"/>
      <c r="I2000" s="11"/>
      <c r="J2000" s="11"/>
      <c r="K2000" s="11"/>
      <c r="L2000" s="11"/>
      <c r="M2000" s="11"/>
      <c r="N2000" s="11"/>
      <c r="O2000" s="11"/>
      <c r="P2000" s="11"/>
      <c r="Q2000" s="11"/>
      <c r="R2000" s="11"/>
      <c r="S2000" s="11"/>
      <c r="T2000" s="11"/>
      <c r="U2000" s="11"/>
      <c r="V2000" s="11"/>
      <c r="W2000" s="11"/>
    </row>
    <row r="2001" ht="12.75" customHeight="1">
      <c r="A2001" s="9"/>
      <c r="B2001" s="1"/>
      <c r="C2001" s="11"/>
      <c r="D2001" s="11"/>
      <c r="E2001" s="11"/>
      <c r="F2001" s="11"/>
      <c r="G2001" s="11"/>
      <c r="H2001" s="11"/>
      <c r="I2001" s="11"/>
      <c r="J2001" s="11"/>
      <c r="K2001" s="11"/>
      <c r="L2001" s="11"/>
      <c r="M2001" s="11"/>
      <c r="N2001" s="11"/>
      <c r="O2001" s="11"/>
      <c r="P2001" s="11"/>
      <c r="Q2001" s="11"/>
      <c r="R2001" s="11"/>
      <c r="S2001" s="11"/>
      <c r="T2001" s="11"/>
      <c r="U2001" s="11"/>
      <c r="V2001" s="11"/>
      <c r="W2001" s="11"/>
    </row>
    <row r="2002" ht="12.75" customHeight="1">
      <c r="A2002" s="9"/>
      <c r="B2002" s="1"/>
      <c r="C2002" s="11"/>
      <c r="D2002" s="11"/>
      <c r="E2002" s="11"/>
      <c r="F2002" s="11"/>
      <c r="G2002" s="11"/>
      <c r="H2002" s="11"/>
      <c r="I2002" s="11"/>
      <c r="J2002" s="11"/>
      <c r="K2002" s="11"/>
      <c r="L2002" s="11"/>
      <c r="M2002" s="11"/>
      <c r="N2002" s="11"/>
      <c r="O2002" s="11"/>
      <c r="P2002" s="11"/>
      <c r="Q2002" s="11"/>
      <c r="R2002" s="11"/>
      <c r="S2002" s="11"/>
      <c r="T2002" s="11"/>
      <c r="U2002" s="11"/>
      <c r="V2002" s="11"/>
      <c r="W2002" s="11"/>
    </row>
    <row r="2003" ht="12.75" customHeight="1">
      <c r="A2003" s="9"/>
      <c r="B2003" s="1"/>
      <c r="C2003" s="11"/>
      <c r="D2003" s="11"/>
      <c r="E2003" s="11"/>
      <c r="F2003" s="11"/>
      <c r="G2003" s="11"/>
      <c r="H2003" s="11"/>
      <c r="I2003" s="11"/>
      <c r="J2003" s="11"/>
      <c r="K2003" s="11"/>
      <c r="L2003" s="11"/>
      <c r="M2003" s="11"/>
      <c r="N2003" s="11"/>
      <c r="O2003" s="11"/>
      <c r="P2003" s="11"/>
      <c r="Q2003" s="11"/>
      <c r="R2003" s="11"/>
      <c r="S2003" s="11"/>
      <c r="T2003" s="11"/>
      <c r="U2003" s="11"/>
      <c r="V2003" s="11"/>
      <c r="W2003" s="11"/>
    </row>
    <row r="2004" ht="12.75" customHeight="1">
      <c r="A2004" s="9"/>
      <c r="B2004" s="1"/>
      <c r="C2004" s="11"/>
      <c r="D2004" s="11"/>
      <c r="E2004" s="11"/>
      <c r="F2004" s="11"/>
      <c r="G2004" s="11"/>
      <c r="H2004" s="11"/>
      <c r="I2004" s="11"/>
      <c r="J2004" s="11"/>
      <c r="K2004" s="11"/>
      <c r="L2004" s="11"/>
      <c r="M2004" s="11"/>
      <c r="N2004" s="11"/>
      <c r="O2004" s="11"/>
      <c r="P2004" s="11"/>
      <c r="Q2004" s="11"/>
      <c r="R2004" s="11"/>
      <c r="S2004" s="11"/>
      <c r="T2004" s="11"/>
      <c r="U2004" s="11"/>
      <c r="V2004" s="11"/>
      <c r="W2004" s="11"/>
    </row>
    <row r="2005" ht="12.75" customHeight="1">
      <c r="A2005" s="9"/>
      <c r="B2005" s="1"/>
      <c r="C2005" s="11"/>
      <c r="D2005" s="11"/>
      <c r="E2005" s="11"/>
      <c r="F2005" s="11"/>
      <c r="G2005" s="11"/>
      <c r="H2005" s="11"/>
      <c r="I2005" s="11"/>
      <c r="J2005" s="11"/>
      <c r="K2005" s="11"/>
      <c r="L2005" s="11"/>
      <c r="M2005" s="11"/>
      <c r="N2005" s="11"/>
      <c r="O2005" s="11"/>
      <c r="P2005" s="11"/>
      <c r="Q2005" s="11"/>
      <c r="R2005" s="11"/>
      <c r="S2005" s="11"/>
      <c r="T2005" s="11"/>
      <c r="U2005" s="11"/>
      <c r="V2005" s="11"/>
      <c r="W2005" s="11"/>
    </row>
    <row r="2006" ht="12.75" customHeight="1">
      <c r="A2006" s="9"/>
      <c r="B2006" s="1"/>
      <c r="C2006" s="11"/>
      <c r="D2006" s="11"/>
      <c r="E2006" s="11"/>
      <c r="F2006" s="11"/>
      <c r="G2006" s="11"/>
      <c r="H2006" s="11"/>
      <c r="I2006" s="11"/>
      <c r="J2006" s="11"/>
      <c r="K2006" s="11"/>
      <c r="L2006" s="11"/>
      <c r="M2006" s="11"/>
      <c r="N2006" s="11"/>
      <c r="O2006" s="11"/>
      <c r="P2006" s="11"/>
      <c r="Q2006" s="11"/>
      <c r="R2006" s="11"/>
      <c r="S2006" s="11"/>
      <c r="T2006" s="11"/>
      <c r="U2006" s="11"/>
      <c r="V2006" s="11"/>
      <c r="W2006" s="11"/>
    </row>
    <row r="2007" ht="12.75" customHeight="1">
      <c r="A2007" s="9"/>
      <c r="B2007" s="1"/>
      <c r="C2007" s="11"/>
      <c r="D2007" s="11"/>
      <c r="E2007" s="11"/>
      <c r="F2007" s="11"/>
      <c r="G2007" s="11"/>
      <c r="H2007" s="11"/>
      <c r="I2007" s="11"/>
      <c r="J2007" s="11"/>
      <c r="K2007" s="11"/>
      <c r="L2007" s="11"/>
      <c r="M2007" s="11"/>
      <c r="N2007" s="11"/>
      <c r="O2007" s="11"/>
      <c r="P2007" s="11"/>
      <c r="Q2007" s="11"/>
      <c r="R2007" s="11"/>
      <c r="S2007" s="11"/>
      <c r="T2007" s="11"/>
      <c r="U2007" s="11"/>
      <c r="V2007" s="11"/>
      <c r="W2007" s="11"/>
    </row>
    <row r="2008" ht="12.75" customHeight="1">
      <c r="A2008" s="9"/>
      <c r="B2008" s="1"/>
      <c r="C2008" s="11"/>
      <c r="D2008" s="11"/>
      <c r="E2008" s="11"/>
      <c r="F2008" s="11"/>
      <c r="G2008" s="11"/>
      <c r="H2008" s="11"/>
      <c r="I2008" s="11"/>
      <c r="J2008" s="11"/>
      <c r="K2008" s="11"/>
      <c r="L2008" s="11"/>
      <c r="M2008" s="11"/>
      <c r="N2008" s="11"/>
      <c r="O2008" s="11"/>
      <c r="P2008" s="11"/>
      <c r="Q2008" s="11"/>
      <c r="R2008" s="11"/>
      <c r="S2008" s="11"/>
      <c r="T2008" s="11"/>
      <c r="U2008" s="11"/>
      <c r="V2008" s="11"/>
      <c r="W2008" s="11"/>
    </row>
    <row r="2009" ht="12.75" customHeight="1">
      <c r="A2009" s="9"/>
      <c r="B2009" s="1"/>
      <c r="C2009" s="11"/>
      <c r="D2009" s="11"/>
      <c r="E2009" s="11"/>
      <c r="F2009" s="11"/>
      <c r="G2009" s="11"/>
      <c r="H2009" s="11"/>
      <c r="I2009" s="11"/>
      <c r="J2009" s="11"/>
      <c r="K2009" s="11"/>
      <c r="L2009" s="11"/>
      <c r="M2009" s="11"/>
      <c r="N2009" s="11"/>
      <c r="O2009" s="11"/>
      <c r="P2009" s="11"/>
      <c r="Q2009" s="11"/>
      <c r="R2009" s="11"/>
      <c r="S2009" s="11"/>
      <c r="T2009" s="11"/>
      <c r="U2009" s="11"/>
      <c r="V2009" s="11"/>
      <c r="W2009" s="11"/>
    </row>
    <row r="2010" ht="12.75" customHeight="1">
      <c r="A2010" s="9"/>
      <c r="B2010" s="1"/>
      <c r="C2010" s="11"/>
      <c r="D2010" s="11"/>
      <c r="E2010" s="11"/>
      <c r="F2010" s="11"/>
      <c r="G2010" s="11"/>
      <c r="H2010" s="11"/>
      <c r="I2010" s="11"/>
      <c r="J2010" s="11"/>
      <c r="K2010" s="11"/>
      <c r="L2010" s="11"/>
      <c r="M2010" s="11"/>
      <c r="N2010" s="11"/>
      <c r="O2010" s="11"/>
      <c r="P2010" s="11"/>
      <c r="Q2010" s="11"/>
      <c r="R2010" s="11"/>
      <c r="S2010" s="11"/>
      <c r="T2010" s="11"/>
      <c r="U2010" s="11"/>
      <c r="V2010" s="11"/>
      <c r="W2010" s="11"/>
    </row>
    <row r="2011" ht="12.75" customHeight="1">
      <c r="A2011" s="9"/>
      <c r="B2011" s="1"/>
      <c r="C2011" s="11"/>
      <c r="D2011" s="11"/>
      <c r="E2011" s="11"/>
      <c r="F2011" s="11"/>
      <c r="G2011" s="11"/>
      <c r="H2011" s="11"/>
      <c r="I2011" s="11"/>
      <c r="J2011" s="11"/>
      <c r="K2011" s="11"/>
      <c r="L2011" s="11"/>
      <c r="M2011" s="11"/>
      <c r="N2011" s="11"/>
      <c r="O2011" s="11"/>
      <c r="P2011" s="11"/>
      <c r="Q2011" s="11"/>
      <c r="R2011" s="11"/>
      <c r="S2011" s="11"/>
      <c r="T2011" s="11"/>
      <c r="U2011" s="11"/>
      <c r="V2011" s="11"/>
      <c r="W2011" s="11"/>
    </row>
    <row r="2012" ht="12.75" customHeight="1">
      <c r="A2012" s="9"/>
      <c r="B2012" s="1"/>
      <c r="C2012" s="11"/>
      <c r="D2012" s="11"/>
      <c r="E2012" s="11"/>
      <c r="F2012" s="11"/>
      <c r="G2012" s="11"/>
      <c r="H2012" s="11"/>
      <c r="I2012" s="11"/>
      <c r="J2012" s="11"/>
      <c r="K2012" s="11"/>
      <c r="L2012" s="11"/>
      <c r="M2012" s="11"/>
      <c r="N2012" s="11"/>
      <c r="O2012" s="11"/>
      <c r="P2012" s="11"/>
      <c r="Q2012" s="11"/>
      <c r="R2012" s="11"/>
      <c r="S2012" s="11"/>
      <c r="T2012" s="11"/>
      <c r="U2012" s="11"/>
      <c r="V2012" s="11"/>
      <c r="W2012" s="11"/>
    </row>
    <row r="2013" ht="12.75" customHeight="1">
      <c r="A2013" s="9"/>
      <c r="B2013" s="1"/>
      <c r="C2013" s="11"/>
      <c r="D2013" s="11"/>
      <c r="E2013" s="11"/>
      <c r="F2013" s="11"/>
      <c r="G2013" s="11"/>
      <c r="H2013" s="11"/>
      <c r="I2013" s="11"/>
      <c r="J2013" s="11"/>
      <c r="K2013" s="11"/>
      <c r="L2013" s="11"/>
      <c r="M2013" s="11"/>
      <c r="N2013" s="11"/>
      <c r="O2013" s="11"/>
      <c r="P2013" s="11"/>
      <c r="Q2013" s="11"/>
      <c r="R2013" s="11"/>
      <c r="S2013" s="11"/>
      <c r="T2013" s="11"/>
      <c r="U2013" s="11"/>
      <c r="V2013" s="11"/>
      <c r="W2013" s="11"/>
    </row>
    <row r="2014" ht="12.75" customHeight="1">
      <c r="A2014" s="9"/>
      <c r="B2014" s="1"/>
      <c r="C2014" s="11"/>
      <c r="D2014" s="11"/>
      <c r="E2014" s="11"/>
      <c r="F2014" s="11"/>
      <c r="G2014" s="11"/>
      <c r="H2014" s="11"/>
      <c r="I2014" s="11"/>
      <c r="J2014" s="11"/>
      <c r="K2014" s="11"/>
      <c r="L2014" s="11"/>
      <c r="M2014" s="11"/>
      <c r="N2014" s="11"/>
      <c r="O2014" s="11"/>
      <c r="P2014" s="11"/>
      <c r="Q2014" s="11"/>
      <c r="R2014" s="11"/>
      <c r="S2014" s="11"/>
      <c r="T2014" s="11"/>
      <c r="U2014" s="11"/>
      <c r="V2014" s="11"/>
      <c r="W2014" s="11"/>
    </row>
    <row r="2015" ht="12.75" customHeight="1">
      <c r="A2015" s="9"/>
      <c r="B2015" s="1"/>
      <c r="C2015" s="11"/>
      <c r="D2015" s="11"/>
      <c r="E2015" s="11"/>
      <c r="F2015" s="11"/>
      <c r="G2015" s="11"/>
      <c r="H2015" s="11"/>
      <c r="I2015" s="11"/>
      <c r="J2015" s="11"/>
      <c r="K2015" s="11"/>
      <c r="L2015" s="11"/>
      <c r="M2015" s="11"/>
      <c r="N2015" s="11"/>
      <c r="O2015" s="11"/>
      <c r="P2015" s="11"/>
      <c r="Q2015" s="11"/>
      <c r="R2015" s="11"/>
      <c r="S2015" s="11"/>
      <c r="T2015" s="11"/>
      <c r="U2015" s="11"/>
      <c r="V2015" s="11"/>
      <c r="W2015" s="11"/>
    </row>
    <row r="2016" ht="12.75" customHeight="1">
      <c r="A2016" s="9"/>
      <c r="B2016" s="1"/>
      <c r="C2016" s="11"/>
      <c r="D2016" s="11"/>
      <c r="E2016" s="11"/>
      <c r="F2016" s="11"/>
      <c r="G2016" s="11"/>
      <c r="H2016" s="11"/>
      <c r="I2016" s="11"/>
      <c r="J2016" s="11"/>
      <c r="K2016" s="11"/>
      <c r="L2016" s="11"/>
      <c r="M2016" s="11"/>
      <c r="N2016" s="11"/>
      <c r="O2016" s="11"/>
      <c r="P2016" s="11"/>
      <c r="Q2016" s="11"/>
      <c r="R2016" s="11"/>
      <c r="S2016" s="11"/>
      <c r="T2016" s="11"/>
      <c r="U2016" s="11"/>
      <c r="V2016" s="11"/>
      <c r="W2016" s="11"/>
    </row>
    <row r="2017" ht="12.75" customHeight="1">
      <c r="A2017" s="9"/>
      <c r="B2017" s="1"/>
      <c r="C2017" s="11"/>
      <c r="D2017" s="11"/>
      <c r="E2017" s="11"/>
      <c r="F2017" s="11"/>
      <c r="G2017" s="11"/>
      <c r="H2017" s="11"/>
      <c r="I2017" s="11"/>
      <c r="J2017" s="11"/>
      <c r="K2017" s="11"/>
      <c r="L2017" s="11"/>
      <c r="M2017" s="11"/>
      <c r="N2017" s="11"/>
      <c r="O2017" s="11"/>
      <c r="P2017" s="11"/>
      <c r="Q2017" s="11"/>
      <c r="R2017" s="11"/>
      <c r="S2017" s="11"/>
      <c r="T2017" s="11"/>
      <c r="U2017" s="11"/>
      <c r="V2017" s="11"/>
      <c r="W2017" s="11"/>
    </row>
    <row r="2018" ht="12.75" customHeight="1">
      <c r="A2018" s="9"/>
      <c r="B2018" s="1"/>
      <c r="C2018" s="11"/>
      <c r="D2018" s="11"/>
      <c r="E2018" s="11"/>
      <c r="F2018" s="11"/>
      <c r="G2018" s="11"/>
      <c r="H2018" s="11"/>
      <c r="I2018" s="11"/>
      <c r="J2018" s="11"/>
      <c r="K2018" s="11"/>
      <c r="L2018" s="11"/>
      <c r="M2018" s="11"/>
      <c r="N2018" s="11"/>
      <c r="O2018" s="11"/>
      <c r="P2018" s="11"/>
      <c r="Q2018" s="11"/>
      <c r="R2018" s="11"/>
      <c r="S2018" s="11"/>
      <c r="T2018" s="11"/>
      <c r="U2018" s="11"/>
      <c r="V2018" s="11"/>
      <c r="W2018" s="11"/>
    </row>
    <row r="2019" ht="12.75" customHeight="1">
      <c r="A2019" s="9"/>
      <c r="B2019" s="1"/>
      <c r="C2019" s="11"/>
      <c r="D2019" s="11"/>
      <c r="E2019" s="11"/>
      <c r="F2019" s="11"/>
      <c r="G2019" s="11"/>
      <c r="H2019" s="11"/>
      <c r="I2019" s="11"/>
      <c r="J2019" s="11"/>
      <c r="K2019" s="11"/>
      <c r="L2019" s="11"/>
      <c r="M2019" s="11"/>
      <c r="N2019" s="11"/>
      <c r="O2019" s="11"/>
      <c r="P2019" s="11"/>
      <c r="Q2019" s="11"/>
      <c r="R2019" s="11"/>
      <c r="S2019" s="11"/>
      <c r="T2019" s="11"/>
      <c r="U2019" s="11"/>
      <c r="V2019" s="11"/>
      <c r="W2019" s="11"/>
    </row>
    <row r="2020" ht="12.75" customHeight="1">
      <c r="A2020" s="9"/>
      <c r="B2020" s="1"/>
      <c r="C2020" s="11"/>
      <c r="D2020" s="11"/>
      <c r="E2020" s="11"/>
      <c r="F2020" s="11"/>
      <c r="G2020" s="11"/>
      <c r="H2020" s="11"/>
      <c r="I2020" s="11"/>
      <c r="J2020" s="11"/>
      <c r="K2020" s="11"/>
      <c r="L2020" s="11"/>
      <c r="M2020" s="11"/>
      <c r="N2020" s="11"/>
      <c r="O2020" s="11"/>
      <c r="P2020" s="11"/>
      <c r="Q2020" s="11"/>
      <c r="R2020" s="11"/>
      <c r="S2020" s="11"/>
      <c r="T2020" s="11"/>
      <c r="U2020" s="11"/>
      <c r="V2020" s="11"/>
      <c r="W2020" s="11"/>
    </row>
    <row r="2021" ht="12.75" customHeight="1">
      <c r="A2021" s="9"/>
      <c r="B2021" s="1"/>
      <c r="C2021" s="11"/>
      <c r="D2021" s="11"/>
      <c r="E2021" s="11"/>
      <c r="F2021" s="11"/>
      <c r="G2021" s="11"/>
      <c r="H2021" s="11"/>
      <c r="I2021" s="11"/>
      <c r="J2021" s="11"/>
      <c r="K2021" s="11"/>
      <c r="L2021" s="11"/>
      <c r="M2021" s="11"/>
      <c r="N2021" s="11"/>
      <c r="O2021" s="11"/>
      <c r="P2021" s="11"/>
      <c r="Q2021" s="11"/>
      <c r="R2021" s="11"/>
      <c r="S2021" s="11"/>
      <c r="T2021" s="11"/>
      <c r="U2021" s="11"/>
      <c r="V2021" s="11"/>
      <c r="W2021" s="11"/>
    </row>
    <row r="2022" ht="12.75" customHeight="1">
      <c r="A2022" s="9"/>
      <c r="B2022" s="1"/>
      <c r="C2022" s="11"/>
      <c r="D2022" s="11"/>
      <c r="E2022" s="11"/>
      <c r="F2022" s="11"/>
      <c r="G2022" s="11"/>
      <c r="H2022" s="11"/>
      <c r="I2022" s="11"/>
      <c r="J2022" s="11"/>
      <c r="K2022" s="11"/>
      <c r="L2022" s="11"/>
      <c r="M2022" s="11"/>
      <c r="N2022" s="11"/>
      <c r="O2022" s="11"/>
      <c r="P2022" s="11"/>
      <c r="Q2022" s="11"/>
      <c r="R2022" s="11"/>
      <c r="S2022" s="11"/>
      <c r="T2022" s="11"/>
      <c r="U2022" s="11"/>
      <c r="V2022" s="11"/>
      <c r="W2022" s="11"/>
    </row>
    <row r="2023" ht="12.75" customHeight="1">
      <c r="A2023" s="9"/>
      <c r="B2023" s="1"/>
      <c r="C2023" s="11"/>
      <c r="D2023" s="11"/>
      <c r="E2023" s="11"/>
      <c r="F2023" s="11"/>
      <c r="G2023" s="11"/>
      <c r="H2023" s="11"/>
      <c r="I2023" s="11"/>
      <c r="J2023" s="11"/>
      <c r="K2023" s="11"/>
      <c r="L2023" s="11"/>
      <c r="M2023" s="11"/>
      <c r="N2023" s="11"/>
      <c r="O2023" s="11"/>
      <c r="P2023" s="11"/>
      <c r="Q2023" s="11"/>
      <c r="R2023" s="11"/>
      <c r="S2023" s="11"/>
      <c r="T2023" s="11"/>
      <c r="U2023" s="11"/>
      <c r="V2023" s="11"/>
      <c r="W2023" s="11"/>
    </row>
    <row r="2024" ht="12.75" customHeight="1">
      <c r="A2024" s="9"/>
      <c r="B2024" s="1"/>
      <c r="C2024" s="11"/>
      <c r="D2024" s="11"/>
      <c r="E2024" s="11"/>
      <c r="F2024" s="11"/>
      <c r="G2024" s="11"/>
      <c r="H2024" s="11"/>
      <c r="I2024" s="11"/>
      <c r="J2024" s="11"/>
      <c r="K2024" s="11"/>
      <c r="L2024" s="11"/>
      <c r="M2024" s="11"/>
      <c r="N2024" s="11"/>
      <c r="O2024" s="11"/>
      <c r="P2024" s="11"/>
      <c r="Q2024" s="11"/>
      <c r="R2024" s="11"/>
      <c r="S2024" s="11"/>
      <c r="T2024" s="11"/>
      <c r="U2024" s="11"/>
      <c r="V2024" s="11"/>
      <c r="W2024" s="11"/>
    </row>
    <row r="2025" ht="12.75" customHeight="1">
      <c r="A2025" s="9"/>
      <c r="B2025" s="1"/>
      <c r="C2025" s="11"/>
      <c r="D2025" s="11"/>
      <c r="E2025" s="11"/>
      <c r="F2025" s="11"/>
      <c r="G2025" s="11"/>
      <c r="H2025" s="11"/>
      <c r="I2025" s="11"/>
      <c r="J2025" s="11"/>
      <c r="K2025" s="11"/>
      <c r="L2025" s="11"/>
      <c r="M2025" s="11"/>
      <c r="N2025" s="11"/>
      <c r="O2025" s="11"/>
      <c r="P2025" s="11"/>
      <c r="Q2025" s="11"/>
      <c r="R2025" s="11"/>
      <c r="S2025" s="11"/>
      <c r="T2025" s="11"/>
      <c r="U2025" s="11"/>
      <c r="V2025" s="11"/>
      <c r="W2025" s="11"/>
    </row>
    <row r="2026" ht="12.75" customHeight="1">
      <c r="A2026" s="9"/>
      <c r="B2026" s="1"/>
      <c r="C2026" s="11"/>
      <c r="D2026" s="11"/>
      <c r="E2026" s="11"/>
      <c r="F2026" s="11"/>
      <c r="G2026" s="11"/>
      <c r="H2026" s="11"/>
      <c r="I2026" s="11"/>
      <c r="J2026" s="11"/>
      <c r="K2026" s="11"/>
      <c r="L2026" s="11"/>
      <c r="M2026" s="11"/>
      <c r="N2026" s="11"/>
      <c r="O2026" s="11"/>
      <c r="P2026" s="11"/>
      <c r="Q2026" s="11"/>
      <c r="R2026" s="11"/>
      <c r="S2026" s="11"/>
      <c r="T2026" s="11"/>
      <c r="U2026" s="11"/>
      <c r="V2026" s="11"/>
      <c r="W2026" s="11"/>
    </row>
    <row r="2027" ht="12.75" customHeight="1">
      <c r="A2027" s="9"/>
      <c r="B2027" s="1"/>
      <c r="C2027" s="11"/>
      <c r="D2027" s="11"/>
      <c r="E2027" s="11"/>
      <c r="F2027" s="11"/>
      <c r="G2027" s="11"/>
      <c r="H2027" s="11"/>
      <c r="I2027" s="11"/>
      <c r="J2027" s="11"/>
      <c r="K2027" s="11"/>
      <c r="L2027" s="11"/>
      <c r="M2027" s="11"/>
      <c r="N2027" s="11"/>
      <c r="O2027" s="11"/>
      <c r="P2027" s="11"/>
      <c r="Q2027" s="11"/>
      <c r="R2027" s="11"/>
      <c r="S2027" s="11"/>
      <c r="T2027" s="11"/>
      <c r="U2027" s="11"/>
      <c r="V2027" s="11"/>
      <c r="W2027" s="11"/>
    </row>
    <row r="2028" ht="12.75" customHeight="1">
      <c r="A2028" s="9"/>
      <c r="B2028" s="1"/>
      <c r="C2028" s="11"/>
      <c r="D2028" s="11"/>
      <c r="E2028" s="11"/>
      <c r="F2028" s="11"/>
      <c r="G2028" s="11"/>
      <c r="H2028" s="11"/>
      <c r="I2028" s="11"/>
      <c r="J2028" s="11"/>
      <c r="K2028" s="11"/>
      <c r="L2028" s="11"/>
      <c r="M2028" s="11"/>
      <c r="N2028" s="11"/>
      <c r="O2028" s="11"/>
      <c r="P2028" s="11"/>
      <c r="Q2028" s="11"/>
      <c r="R2028" s="11"/>
      <c r="S2028" s="11"/>
      <c r="T2028" s="11"/>
      <c r="U2028" s="11"/>
      <c r="V2028" s="11"/>
      <c r="W2028" s="11"/>
    </row>
    <row r="2029" ht="12.75" customHeight="1">
      <c r="A2029" s="9"/>
      <c r="B2029" s="1"/>
      <c r="C2029" s="11"/>
      <c r="D2029" s="11"/>
      <c r="E2029" s="11"/>
      <c r="F2029" s="11"/>
      <c r="G2029" s="11"/>
      <c r="H2029" s="11"/>
      <c r="I2029" s="11"/>
      <c r="J2029" s="11"/>
      <c r="K2029" s="11"/>
      <c r="L2029" s="11"/>
      <c r="M2029" s="11"/>
      <c r="N2029" s="11"/>
      <c r="O2029" s="11"/>
      <c r="P2029" s="11"/>
      <c r="Q2029" s="11"/>
      <c r="R2029" s="11"/>
      <c r="S2029" s="11"/>
      <c r="T2029" s="11"/>
      <c r="U2029" s="11"/>
      <c r="V2029" s="11"/>
      <c r="W2029" s="11"/>
    </row>
    <row r="2030" ht="12.75" customHeight="1">
      <c r="A2030" s="9"/>
      <c r="B2030" s="1"/>
      <c r="C2030" s="11"/>
      <c r="D2030" s="11"/>
      <c r="E2030" s="11"/>
      <c r="F2030" s="11"/>
      <c r="G2030" s="11"/>
      <c r="H2030" s="11"/>
      <c r="I2030" s="11"/>
      <c r="J2030" s="11"/>
      <c r="K2030" s="11"/>
      <c r="L2030" s="11"/>
      <c r="M2030" s="11"/>
      <c r="N2030" s="11"/>
      <c r="O2030" s="11"/>
      <c r="P2030" s="11"/>
      <c r="Q2030" s="11"/>
      <c r="R2030" s="11"/>
      <c r="S2030" s="11"/>
      <c r="T2030" s="11"/>
      <c r="U2030" s="11"/>
      <c r="V2030" s="11"/>
      <c r="W2030" s="11"/>
    </row>
    <row r="2031" ht="12.75" customHeight="1">
      <c r="A2031" s="9"/>
      <c r="B2031" s="1"/>
      <c r="C2031" s="11"/>
      <c r="D2031" s="11"/>
      <c r="E2031" s="11"/>
      <c r="F2031" s="11"/>
      <c r="G2031" s="11"/>
      <c r="H2031" s="11"/>
      <c r="I2031" s="11"/>
      <c r="J2031" s="11"/>
      <c r="K2031" s="11"/>
      <c r="L2031" s="11"/>
      <c r="M2031" s="11"/>
      <c r="N2031" s="11"/>
      <c r="O2031" s="11"/>
      <c r="P2031" s="11"/>
      <c r="Q2031" s="11"/>
      <c r="R2031" s="11"/>
      <c r="S2031" s="11"/>
      <c r="T2031" s="11"/>
      <c r="U2031" s="11"/>
      <c r="V2031" s="11"/>
      <c r="W2031" s="11"/>
    </row>
    <row r="2032" ht="12.75" customHeight="1">
      <c r="A2032" s="9"/>
      <c r="B2032" s="1"/>
      <c r="C2032" s="11"/>
      <c r="D2032" s="11"/>
      <c r="E2032" s="11"/>
      <c r="F2032" s="11"/>
      <c r="G2032" s="11"/>
      <c r="H2032" s="11"/>
      <c r="I2032" s="11"/>
      <c r="J2032" s="11"/>
      <c r="K2032" s="11"/>
      <c r="L2032" s="11"/>
      <c r="M2032" s="11"/>
      <c r="N2032" s="11"/>
      <c r="O2032" s="11"/>
      <c r="P2032" s="11"/>
      <c r="Q2032" s="11"/>
      <c r="R2032" s="11"/>
      <c r="S2032" s="11"/>
      <c r="T2032" s="11"/>
      <c r="U2032" s="11"/>
      <c r="V2032" s="11"/>
      <c r="W2032" s="11"/>
    </row>
    <row r="2033" ht="12.75" customHeight="1">
      <c r="A2033" s="9"/>
      <c r="B2033" s="1"/>
      <c r="C2033" s="11"/>
      <c r="D2033" s="11"/>
      <c r="E2033" s="11"/>
      <c r="F2033" s="11"/>
      <c r="G2033" s="11"/>
      <c r="H2033" s="11"/>
      <c r="I2033" s="11"/>
      <c r="J2033" s="11"/>
      <c r="K2033" s="11"/>
      <c r="L2033" s="11"/>
      <c r="M2033" s="11"/>
      <c r="N2033" s="11"/>
      <c r="O2033" s="11"/>
      <c r="P2033" s="11"/>
      <c r="Q2033" s="11"/>
      <c r="R2033" s="11"/>
      <c r="S2033" s="11"/>
      <c r="T2033" s="11"/>
      <c r="U2033" s="11"/>
      <c r="V2033" s="11"/>
      <c r="W2033" s="11"/>
    </row>
    <row r="2034" ht="12.75" customHeight="1">
      <c r="A2034" s="9"/>
      <c r="B2034" s="1"/>
      <c r="C2034" s="11"/>
      <c r="D2034" s="11"/>
      <c r="E2034" s="11"/>
      <c r="F2034" s="11"/>
      <c r="G2034" s="11"/>
      <c r="H2034" s="11"/>
      <c r="I2034" s="11"/>
      <c r="J2034" s="11"/>
      <c r="K2034" s="11"/>
      <c r="L2034" s="11"/>
      <c r="M2034" s="11"/>
      <c r="N2034" s="11"/>
      <c r="O2034" s="11"/>
      <c r="P2034" s="11"/>
      <c r="Q2034" s="11"/>
      <c r="R2034" s="11"/>
      <c r="S2034" s="11"/>
      <c r="T2034" s="11"/>
      <c r="U2034" s="11"/>
      <c r="V2034" s="11"/>
      <c r="W2034" s="11"/>
    </row>
    <row r="2035" ht="12.75" customHeight="1">
      <c r="A2035" s="9"/>
      <c r="B2035" s="1"/>
      <c r="C2035" s="11"/>
      <c r="D2035" s="11"/>
      <c r="E2035" s="11"/>
      <c r="F2035" s="11"/>
      <c r="G2035" s="11"/>
      <c r="H2035" s="11"/>
      <c r="I2035" s="11"/>
      <c r="J2035" s="11"/>
      <c r="K2035" s="11"/>
      <c r="L2035" s="11"/>
      <c r="M2035" s="11"/>
      <c r="N2035" s="11"/>
      <c r="O2035" s="11"/>
      <c r="P2035" s="11"/>
      <c r="Q2035" s="11"/>
      <c r="R2035" s="11"/>
      <c r="S2035" s="11"/>
      <c r="T2035" s="11"/>
      <c r="U2035" s="11"/>
      <c r="V2035" s="11"/>
      <c r="W2035" s="11"/>
    </row>
    <row r="2036" ht="12.75" customHeight="1">
      <c r="A2036" s="9"/>
      <c r="B2036" s="1"/>
      <c r="C2036" s="11"/>
      <c r="D2036" s="11"/>
      <c r="E2036" s="11"/>
      <c r="F2036" s="11"/>
      <c r="G2036" s="11"/>
      <c r="H2036" s="11"/>
      <c r="I2036" s="11"/>
      <c r="J2036" s="11"/>
      <c r="K2036" s="11"/>
      <c r="L2036" s="11"/>
      <c r="M2036" s="11"/>
      <c r="N2036" s="11"/>
      <c r="O2036" s="11"/>
      <c r="P2036" s="11"/>
      <c r="Q2036" s="11"/>
      <c r="R2036" s="11"/>
      <c r="S2036" s="11"/>
      <c r="T2036" s="11"/>
      <c r="U2036" s="11"/>
      <c r="V2036" s="11"/>
      <c r="W2036" s="11"/>
    </row>
    <row r="2037" ht="12.75" customHeight="1">
      <c r="A2037" s="9"/>
      <c r="B2037" s="1"/>
      <c r="C2037" s="11"/>
      <c r="D2037" s="11"/>
      <c r="E2037" s="11"/>
      <c r="F2037" s="11"/>
      <c r="G2037" s="11"/>
      <c r="H2037" s="11"/>
      <c r="I2037" s="11"/>
      <c r="J2037" s="11"/>
      <c r="K2037" s="11"/>
      <c r="L2037" s="11"/>
      <c r="M2037" s="11"/>
      <c r="N2037" s="11"/>
      <c r="O2037" s="11"/>
      <c r="P2037" s="11"/>
      <c r="Q2037" s="11"/>
      <c r="R2037" s="11"/>
      <c r="S2037" s="11"/>
      <c r="T2037" s="11"/>
      <c r="U2037" s="11"/>
      <c r="V2037" s="11"/>
      <c r="W2037" s="11"/>
    </row>
    <row r="2038" ht="12.75" customHeight="1">
      <c r="A2038" s="9"/>
      <c r="B2038" s="1"/>
      <c r="C2038" s="11"/>
      <c r="D2038" s="11"/>
      <c r="E2038" s="11"/>
      <c r="F2038" s="11"/>
      <c r="G2038" s="11"/>
      <c r="H2038" s="11"/>
      <c r="I2038" s="11"/>
      <c r="J2038" s="11"/>
      <c r="K2038" s="11"/>
      <c r="L2038" s="11"/>
      <c r="M2038" s="11"/>
      <c r="N2038" s="11"/>
      <c r="O2038" s="11"/>
      <c r="P2038" s="11"/>
      <c r="Q2038" s="11"/>
      <c r="R2038" s="11"/>
      <c r="S2038" s="11"/>
      <c r="T2038" s="11"/>
      <c r="U2038" s="11"/>
      <c r="V2038" s="11"/>
      <c r="W2038" s="11"/>
    </row>
    <row r="2039" ht="12.75" customHeight="1">
      <c r="A2039" s="9"/>
      <c r="B2039" s="1"/>
      <c r="C2039" s="11"/>
      <c r="D2039" s="11"/>
      <c r="E2039" s="11"/>
      <c r="F2039" s="11"/>
      <c r="G2039" s="11"/>
      <c r="H2039" s="11"/>
      <c r="I2039" s="11"/>
      <c r="J2039" s="11"/>
      <c r="K2039" s="11"/>
      <c r="L2039" s="11"/>
      <c r="M2039" s="11"/>
      <c r="N2039" s="11"/>
      <c r="O2039" s="11"/>
      <c r="P2039" s="11"/>
      <c r="Q2039" s="11"/>
      <c r="R2039" s="11"/>
      <c r="S2039" s="11"/>
      <c r="T2039" s="11"/>
      <c r="U2039" s="11"/>
      <c r="V2039" s="11"/>
      <c r="W2039" s="11"/>
    </row>
    <row r="2040" ht="12.75" customHeight="1">
      <c r="A2040" s="9"/>
      <c r="B2040" s="1"/>
      <c r="C2040" s="11"/>
      <c r="D2040" s="11"/>
      <c r="E2040" s="11"/>
      <c r="F2040" s="11"/>
      <c r="G2040" s="11"/>
      <c r="H2040" s="11"/>
      <c r="I2040" s="11"/>
      <c r="J2040" s="11"/>
      <c r="K2040" s="11"/>
      <c r="L2040" s="11"/>
      <c r="M2040" s="11"/>
      <c r="N2040" s="11"/>
      <c r="O2040" s="11"/>
      <c r="P2040" s="11"/>
      <c r="Q2040" s="11"/>
      <c r="R2040" s="11"/>
      <c r="S2040" s="11"/>
      <c r="T2040" s="11"/>
      <c r="U2040" s="11"/>
      <c r="V2040" s="11"/>
      <c r="W2040" s="11"/>
    </row>
    <row r="2041" ht="12.75" customHeight="1">
      <c r="A2041" s="9"/>
      <c r="B2041" s="1"/>
      <c r="C2041" s="11"/>
      <c r="D2041" s="11"/>
      <c r="E2041" s="11"/>
      <c r="F2041" s="11"/>
      <c r="G2041" s="11"/>
      <c r="H2041" s="11"/>
      <c r="I2041" s="11"/>
      <c r="J2041" s="11"/>
      <c r="K2041" s="11"/>
      <c r="L2041" s="11"/>
      <c r="M2041" s="11"/>
      <c r="N2041" s="11"/>
      <c r="O2041" s="11"/>
      <c r="P2041" s="11"/>
      <c r="Q2041" s="11"/>
      <c r="R2041" s="11"/>
      <c r="S2041" s="11"/>
      <c r="T2041" s="11"/>
      <c r="U2041" s="11"/>
      <c r="V2041" s="11"/>
      <c r="W2041" s="11"/>
    </row>
    <row r="2042" ht="12.75" customHeight="1">
      <c r="A2042" s="9"/>
      <c r="B2042" s="1"/>
      <c r="C2042" s="11"/>
      <c r="D2042" s="11"/>
      <c r="E2042" s="11"/>
      <c r="F2042" s="11"/>
      <c r="G2042" s="11"/>
      <c r="H2042" s="11"/>
      <c r="I2042" s="11"/>
      <c r="J2042" s="11"/>
      <c r="K2042" s="11"/>
      <c r="L2042" s="11"/>
      <c r="M2042" s="11"/>
      <c r="N2042" s="11"/>
      <c r="O2042" s="11"/>
      <c r="P2042" s="11"/>
      <c r="Q2042" s="11"/>
      <c r="R2042" s="11"/>
      <c r="S2042" s="11"/>
      <c r="T2042" s="11"/>
      <c r="U2042" s="11"/>
      <c r="V2042" s="11"/>
      <c r="W2042" s="11"/>
    </row>
    <row r="2043" ht="12.75" customHeight="1">
      <c r="A2043" s="9"/>
      <c r="B2043" s="1"/>
      <c r="C2043" s="11"/>
      <c r="D2043" s="11"/>
      <c r="E2043" s="11"/>
      <c r="F2043" s="11"/>
      <c r="G2043" s="11"/>
      <c r="H2043" s="11"/>
      <c r="I2043" s="11"/>
      <c r="J2043" s="11"/>
      <c r="K2043" s="11"/>
      <c r="L2043" s="11"/>
      <c r="M2043" s="11"/>
      <c r="N2043" s="11"/>
      <c r="O2043" s="11"/>
      <c r="P2043" s="11"/>
      <c r="Q2043" s="11"/>
      <c r="R2043" s="11"/>
      <c r="S2043" s="11"/>
      <c r="T2043" s="11"/>
      <c r="U2043" s="11"/>
      <c r="V2043" s="11"/>
      <c r="W2043" s="11"/>
    </row>
    <row r="2044" ht="12.75" customHeight="1">
      <c r="A2044" s="9"/>
      <c r="B2044" s="1"/>
      <c r="C2044" s="11"/>
      <c r="D2044" s="11"/>
      <c r="E2044" s="11"/>
      <c r="F2044" s="11"/>
      <c r="G2044" s="11"/>
      <c r="H2044" s="11"/>
      <c r="I2044" s="11"/>
      <c r="J2044" s="11"/>
      <c r="K2044" s="11"/>
      <c r="L2044" s="11"/>
      <c r="M2044" s="11"/>
      <c r="N2044" s="11"/>
      <c r="O2044" s="11"/>
      <c r="P2044" s="11"/>
      <c r="Q2044" s="11"/>
      <c r="R2044" s="11"/>
      <c r="S2044" s="11"/>
      <c r="T2044" s="11"/>
      <c r="U2044" s="11"/>
      <c r="V2044" s="11"/>
      <c r="W2044" s="11"/>
    </row>
    <row r="2045" ht="12.75" customHeight="1">
      <c r="A2045" s="9"/>
      <c r="B2045" s="1"/>
      <c r="C2045" s="11"/>
      <c r="D2045" s="11"/>
      <c r="E2045" s="11"/>
      <c r="F2045" s="11"/>
      <c r="G2045" s="11"/>
      <c r="H2045" s="11"/>
      <c r="I2045" s="11"/>
      <c r="J2045" s="11"/>
      <c r="K2045" s="11"/>
      <c r="L2045" s="11"/>
      <c r="M2045" s="11"/>
      <c r="N2045" s="11"/>
      <c r="O2045" s="11"/>
      <c r="P2045" s="11"/>
      <c r="Q2045" s="11"/>
      <c r="R2045" s="11"/>
      <c r="S2045" s="11"/>
      <c r="T2045" s="11"/>
      <c r="U2045" s="11"/>
      <c r="V2045" s="11"/>
      <c r="W2045" s="11"/>
    </row>
    <row r="2046" ht="12.75" customHeight="1">
      <c r="A2046" s="9"/>
      <c r="B2046" s="1"/>
      <c r="C2046" s="11"/>
      <c r="D2046" s="11"/>
      <c r="E2046" s="11"/>
      <c r="F2046" s="11"/>
      <c r="G2046" s="11"/>
      <c r="H2046" s="11"/>
      <c r="I2046" s="11"/>
      <c r="J2046" s="11"/>
      <c r="K2046" s="11"/>
      <c r="L2046" s="11"/>
      <c r="M2046" s="11"/>
      <c r="N2046" s="11"/>
      <c r="O2046" s="11"/>
      <c r="P2046" s="11"/>
      <c r="Q2046" s="11"/>
      <c r="R2046" s="11"/>
      <c r="S2046" s="11"/>
      <c r="T2046" s="11"/>
      <c r="U2046" s="11"/>
      <c r="V2046" s="11"/>
      <c r="W2046" s="11"/>
    </row>
    <row r="2047" ht="12.75" customHeight="1">
      <c r="A2047" s="9"/>
      <c r="B2047" s="1"/>
      <c r="C2047" s="11"/>
      <c r="D2047" s="11"/>
      <c r="E2047" s="11"/>
      <c r="F2047" s="11"/>
      <c r="G2047" s="11"/>
      <c r="H2047" s="11"/>
      <c r="I2047" s="11"/>
      <c r="J2047" s="11"/>
      <c r="K2047" s="11"/>
      <c r="L2047" s="11"/>
      <c r="M2047" s="11"/>
      <c r="N2047" s="11"/>
      <c r="O2047" s="11"/>
      <c r="P2047" s="11"/>
      <c r="Q2047" s="11"/>
      <c r="R2047" s="11"/>
      <c r="S2047" s="11"/>
      <c r="T2047" s="11"/>
      <c r="U2047" s="11"/>
      <c r="V2047" s="11"/>
      <c r="W2047" s="11"/>
    </row>
    <row r="2048" ht="12.75" customHeight="1">
      <c r="A2048" s="9"/>
      <c r="B2048" s="1"/>
      <c r="C2048" s="11"/>
      <c r="D2048" s="11"/>
      <c r="E2048" s="11"/>
      <c r="F2048" s="11"/>
      <c r="G2048" s="11"/>
      <c r="H2048" s="11"/>
      <c r="I2048" s="11"/>
      <c r="J2048" s="11"/>
      <c r="K2048" s="11"/>
      <c r="L2048" s="11"/>
      <c r="M2048" s="11"/>
      <c r="N2048" s="11"/>
      <c r="O2048" s="11"/>
      <c r="P2048" s="11"/>
      <c r="Q2048" s="11"/>
      <c r="R2048" s="11"/>
      <c r="S2048" s="11"/>
      <c r="T2048" s="11"/>
      <c r="U2048" s="11"/>
      <c r="V2048" s="11"/>
      <c r="W2048" s="11"/>
    </row>
    <row r="2049" ht="12.75" customHeight="1">
      <c r="A2049" s="9"/>
      <c r="B2049" s="1"/>
      <c r="C2049" s="11"/>
      <c r="D2049" s="11"/>
      <c r="E2049" s="11"/>
      <c r="F2049" s="11"/>
      <c r="G2049" s="11"/>
      <c r="H2049" s="11"/>
      <c r="I2049" s="11"/>
      <c r="J2049" s="11"/>
      <c r="K2049" s="11"/>
      <c r="L2049" s="11"/>
      <c r="M2049" s="11"/>
      <c r="N2049" s="11"/>
      <c r="O2049" s="11"/>
      <c r="P2049" s="11"/>
      <c r="Q2049" s="11"/>
      <c r="R2049" s="11"/>
      <c r="S2049" s="11"/>
      <c r="T2049" s="11"/>
      <c r="U2049" s="11"/>
      <c r="V2049" s="11"/>
      <c r="W2049" s="11"/>
    </row>
    <row r="2050" ht="12.75" customHeight="1">
      <c r="A2050" s="9"/>
      <c r="B2050" s="1"/>
      <c r="C2050" s="11"/>
      <c r="D2050" s="11"/>
      <c r="E2050" s="11"/>
      <c r="F2050" s="11"/>
      <c r="G2050" s="11"/>
      <c r="H2050" s="11"/>
      <c r="I2050" s="11"/>
      <c r="J2050" s="11"/>
      <c r="K2050" s="11"/>
      <c r="L2050" s="11"/>
      <c r="M2050" s="11"/>
      <c r="N2050" s="11"/>
      <c r="O2050" s="11"/>
      <c r="P2050" s="11"/>
      <c r="Q2050" s="11"/>
      <c r="R2050" s="11"/>
      <c r="S2050" s="11"/>
      <c r="T2050" s="11"/>
      <c r="U2050" s="11"/>
      <c r="V2050" s="11"/>
      <c r="W2050" s="11"/>
    </row>
    <row r="2051" ht="12.75" customHeight="1">
      <c r="A2051" s="9"/>
      <c r="B2051" s="1"/>
      <c r="C2051" s="11"/>
      <c r="D2051" s="11"/>
      <c r="E2051" s="11"/>
      <c r="F2051" s="11"/>
      <c r="G2051" s="11"/>
      <c r="H2051" s="11"/>
      <c r="I2051" s="11"/>
      <c r="J2051" s="11"/>
      <c r="K2051" s="11"/>
      <c r="L2051" s="11"/>
      <c r="M2051" s="11"/>
      <c r="N2051" s="11"/>
      <c r="O2051" s="11"/>
      <c r="P2051" s="11"/>
      <c r="Q2051" s="11"/>
      <c r="R2051" s="11"/>
      <c r="S2051" s="11"/>
      <c r="T2051" s="11"/>
      <c r="U2051" s="11"/>
      <c r="V2051" s="11"/>
      <c r="W2051" s="11"/>
    </row>
    <row r="2052" ht="12.75" customHeight="1">
      <c r="A2052" s="9"/>
      <c r="B2052" s="1"/>
      <c r="C2052" s="11"/>
      <c r="D2052" s="11"/>
      <c r="E2052" s="11"/>
      <c r="F2052" s="11"/>
      <c r="G2052" s="11"/>
      <c r="H2052" s="11"/>
      <c r="I2052" s="11"/>
      <c r="J2052" s="11"/>
      <c r="K2052" s="11"/>
      <c r="L2052" s="11"/>
      <c r="M2052" s="11"/>
      <c r="N2052" s="11"/>
      <c r="O2052" s="11"/>
      <c r="P2052" s="11"/>
      <c r="Q2052" s="11"/>
      <c r="R2052" s="11"/>
      <c r="S2052" s="11"/>
      <c r="T2052" s="11"/>
      <c r="U2052" s="11"/>
      <c r="V2052" s="11"/>
      <c r="W2052" s="11"/>
    </row>
    <row r="2053" ht="12.75" customHeight="1">
      <c r="A2053" s="9"/>
      <c r="B2053" s="1"/>
      <c r="C2053" s="11"/>
      <c r="D2053" s="11"/>
      <c r="E2053" s="11"/>
      <c r="F2053" s="11"/>
      <c r="G2053" s="11"/>
      <c r="H2053" s="11"/>
      <c r="I2053" s="11"/>
      <c r="J2053" s="11"/>
      <c r="K2053" s="11"/>
      <c r="L2053" s="11"/>
      <c r="M2053" s="11"/>
      <c r="N2053" s="11"/>
      <c r="O2053" s="11"/>
      <c r="P2053" s="11"/>
      <c r="Q2053" s="11"/>
      <c r="R2053" s="11"/>
      <c r="S2053" s="11"/>
      <c r="T2053" s="11"/>
      <c r="U2053" s="11"/>
      <c r="V2053" s="11"/>
      <c r="W2053" s="11"/>
    </row>
    <row r="2054" ht="12.75" customHeight="1">
      <c r="A2054" s="9"/>
      <c r="B2054" s="1"/>
      <c r="C2054" s="11"/>
      <c r="D2054" s="11"/>
      <c r="E2054" s="11"/>
      <c r="F2054" s="11"/>
      <c r="G2054" s="11"/>
      <c r="H2054" s="11"/>
      <c r="I2054" s="11"/>
      <c r="J2054" s="11"/>
      <c r="K2054" s="11"/>
      <c r="L2054" s="11"/>
      <c r="M2054" s="11"/>
      <c r="N2054" s="11"/>
      <c r="O2054" s="11"/>
      <c r="P2054" s="11"/>
      <c r="Q2054" s="11"/>
      <c r="R2054" s="11"/>
      <c r="S2054" s="11"/>
      <c r="T2054" s="11"/>
      <c r="U2054" s="11"/>
      <c r="V2054" s="11"/>
      <c r="W2054" s="11"/>
    </row>
    <row r="2055" ht="12.75" customHeight="1">
      <c r="A2055" s="9"/>
      <c r="B2055" s="1"/>
      <c r="C2055" s="11"/>
      <c r="D2055" s="11"/>
      <c r="E2055" s="11"/>
      <c r="F2055" s="11"/>
      <c r="G2055" s="11"/>
      <c r="H2055" s="11"/>
      <c r="I2055" s="11"/>
      <c r="J2055" s="11"/>
      <c r="K2055" s="11"/>
      <c r="L2055" s="11"/>
      <c r="M2055" s="11"/>
      <c r="N2055" s="11"/>
      <c r="O2055" s="11"/>
      <c r="P2055" s="11"/>
      <c r="Q2055" s="11"/>
      <c r="R2055" s="11"/>
      <c r="S2055" s="11"/>
      <c r="T2055" s="11"/>
      <c r="U2055" s="11"/>
      <c r="V2055" s="11"/>
      <c r="W2055" s="11"/>
    </row>
    <row r="2056" ht="12.75" customHeight="1">
      <c r="A2056" s="9"/>
      <c r="B2056" s="1"/>
      <c r="C2056" s="11"/>
      <c r="D2056" s="11"/>
      <c r="E2056" s="11"/>
      <c r="F2056" s="11"/>
      <c r="G2056" s="11"/>
      <c r="H2056" s="11"/>
      <c r="I2056" s="11"/>
      <c r="J2056" s="11"/>
      <c r="K2056" s="11"/>
      <c r="L2056" s="11"/>
      <c r="M2056" s="11"/>
      <c r="N2056" s="11"/>
      <c r="O2056" s="11"/>
      <c r="P2056" s="11"/>
      <c r="Q2056" s="11"/>
      <c r="R2056" s="11"/>
      <c r="S2056" s="11"/>
      <c r="T2056" s="11"/>
      <c r="U2056" s="11"/>
      <c r="V2056" s="11"/>
      <c r="W2056" s="11"/>
    </row>
    <row r="2057" ht="12.75" customHeight="1">
      <c r="A2057" s="9"/>
      <c r="B2057" s="1"/>
      <c r="C2057" s="11"/>
      <c r="D2057" s="11"/>
      <c r="E2057" s="11"/>
      <c r="F2057" s="11"/>
      <c r="G2057" s="11"/>
      <c r="H2057" s="11"/>
      <c r="I2057" s="11"/>
      <c r="J2057" s="11"/>
      <c r="K2057" s="11"/>
      <c r="L2057" s="11"/>
      <c r="M2057" s="11"/>
      <c r="N2057" s="11"/>
      <c r="O2057" s="11"/>
      <c r="P2057" s="11"/>
      <c r="Q2057" s="11"/>
      <c r="R2057" s="11"/>
      <c r="S2057" s="11"/>
      <c r="T2057" s="11"/>
      <c r="U2057" s="11"/>
      <c r="V2057" s="11"/>
      <c r="W2057" s="11"/>
    </row>
    <row r="2058" ht="12.75" customHeight="1">
      <c r="A2058" s="9"/>
      <c r="B2058" s="1"/>
      <c r="C2058" s="11"/>
      <c r="D2058" s="11"/>
      <c r="E2058" s="11"/>
      <c r="F2058" s="11"/>
      <c r="G2058" s="11"/>
      <c r="H2058" s="11"/>
      <c r="I2058" s="11"/>
      <c r="J2058" s="11"/>
      <c r="K2058" s="11"/>
      <c r="L2058" s="11"/>
      <c r="M2058" s="11"/>
      <c r="N2058" s="11"/>
      <c r="O2058" s="11"/>
      <c r="P2058" s="11"/>
      <c r="Q2058" s="11"/>
      <c r="R2058" s="11"/>
      <c r="S2058" s="11"/>
      <c r="T2058" s="11"/>
      <c r="U2058" s="11"/>
      <c r="V2058" s="11"/>
      <c r="W2058" s="11"/>
    </row>
    <row r="2059" ht="12.75" customHeight="1">
      <c r="A2059" s="9"/>
      <c r="B2059" s="1"/>
      <c r="C2059" s="11"/>
      <c r="D2059" s="11"/>
      <c r="E2059" s="11"/>
      <c r="F2059" s="11"/>
      <c r="G2059" s="11"/>
      <c r="H2059" s="11"/>
      <c r="I2059" s="11"/>
      <c r="J2059" s="11"/>
      <c r="K2059" s="11"/>
      <c r="L2059" s="11"/>
      <c r="M2059" s="11"/>
      <c r="N2059" s="11"/>
      <c r="O2059" s="11"/>
      <c r="P2059" s="11"/>
      <c r="Q2059" s="11"/>
      <c r="R2059" s="11"/>
      <c r="S2059" s="11"/>
      <c r="T2059" s="11"/>
      <c r="U2059" s="11"/>
      <c r="V2059" s="11"/>
      <c r="W2059" s="11"/>
    </row>
    <row r="2060" ht="12.75" customHeight="1">
      <c r="A2060" s="9"/>
      <c r="B2060" s="1"/>
      <c r="C2060" s="11"/>
      <c r="D2060" s="11"/>
      <c r="E2060" s="11"/>
      <c r="F2060" s="11"/>
      <c r="G2060" s="11"/>
      <c r="H2060" s="11"/>
      <c r="I2060" s="11"/>
      <c r="J2060" s="11"/>
      <c r="K2060" s="11"/>
      <c r="L2060" s="11"/>
      <c r="M2060" s="11"/>
      <c r="N2060" s="11"/>
      <c r="O2060" s="11"/>
      <c r="P2060" s="11"/>
      <c r="Q2060" s="11"/>
      <c r="R2060" s="11"/>
      <c r="S2060" s="11"/>
      <c r="T2060" s="11"/>
      <c r="U2060" s="11"/>
      <c r="V2060" s="11"/>
      <c r="W2060" s="11"/>
    </row>
    <row r="2061" ht="12.75" customHeight="1">
      <c r="A2061" s="9"/>
      <c r="B2061" s="1"/>
      <c r="C2061" s="11"/>
      <c r="D2061" s="11"/>
      <c r="E2061" s="11"/>
      <c r="F2061" s="11"/>
      <c r="G2061" s="11"/>
      <c r="H2061" s="11"/>
      <c r="I2061" s="11"/>
      <c r="J2061" s="11"/>
      <c r="K2061" s="11"/>
      <c r="L2061" s="11"/>
      <c r="M2061" s="11"/>
      <c r="N2061" s="11"/>
      <c r="O2061" s="11"/>
      <c r="P2061" s="11"/>
      <c r="Q2061" s="11"/>
      <c r="R2061" s="11"/>
      <c r="S2061" s="11"/>
      <c r="T2061" s="11"/>
      <c r="U2061" s="11"/>
      <c r="V2061" s="11"/>
      <c r="W2061" s="11"/>
    </row>
    <row r="2062" ht="12.75" customHeight="1">
      <c r="A2062" s="9"/>
      <c r="B2062" s="1"/>
      <c r="C2062" s="11"/>
      <c r="D2062" s="11"/>
      <c r="E2062" s="11"/>
      <c r="F2062" s="11"/>
      <c r="G2062" s="11"/>
      <c r="H2062" s="11"/>
      <c r="I2062" s="11"/>
      <c r="J2062" s="11"/>
      <c r="K2062" s="11"/>
      <c r="L2062" s="11"/>
      <c r="M2062" s="11"/>
      <c r="N2062" s="11"/>
      <c r="O2062" s="11"/>
      <c r="P2062" s="11"/>
      <c r="Q2062" s="11"/>
      <c r="R2062" s="11"/>
      <c r="S2062" s="11"/>
      <c r="T2062" s="11"/>
      <c r="U2062" s="11"/>
      <c r="V2062" s="11"/>
      <c r="W2062" s="11"/>
    </row>
    <row r="2063" ht="12.75" customHeight="1">
      <c r="A2063" s="9"/>
      <c r="B2063" s="1"/>
      <c r="C2063" s="11"/>
      <c r="D2063" s="11"/>
      <c r="E2063" s="11"/>
      <c r="F2063" s="11"/>
      <c r="G2063" s="11"/>
      <c r="H2063" s="11"/>
      <c r="I2063" s="11"/>
      <c r="J2063" s="11"/>
      <c r="K2063" s="11"/>
      <c r="L2063" s="11"/>
      <c r="M2063" s="11"/>
      <c r="N2063" s="11"/>
      <c r="O2063" s="11"/>
      <c r="P2063" s="11"/>
      <c r="Q2063" s="11"/>
      <c r="R2063" s="11"/>
      <c r="S2063" s="11"/>
      <c r="T2063" s="11"/>
      <c r="U2063" s="11"/>
      <c r="V2063" s="11"/>
      <c r="W2063" s="11"/>
    </row>
    <row r="2064" ht="12.75" customHeight="1">
      <c r="A2064" s="9"/>
      <c r="B2064" s="1"/>
      <c r="C2064" s="11"/>
      <c r="D2064" s="11"/>
      <c r="E2064" s="11"/>
      <c r="F2064" s="11"/>
      <c r="G2064" s="11"/>
      <c r="H2064" s="11"/>
      <c r="I2064" s="11"/>
      <c r="J2064" s="11"/>
      <c r="K2064" s="11"/>
      <c r="L2064" s="11"/>
      <c r="M2064" s="11"/>
      <c r="N2064" s="11"/>
      <c r="O2064" s="11"/>
      <c r="P2064" s="11"/>
      <c r="Q2064" s="11"/>
      <c r="R2064" s="11"/>
      <c r="S2064" s="11"/>
      <c r="T2064" s="11"/>
      <c r="U2064" s="11"/>
      <c r="V2064" s="11"/>
      <c r="W2064" s="11"/>
    </row>
    <row r="2065" ht="12.75" customHeight="1">
      <c r="A2065" s="9"/>
      <c r="B2065" s="1"/>
      <c r="C2065" s="11"/>
      <c r="D2065" s="11"/>
      <c r="E2065" s="11"/>
      <c r="F2065" s="11"/>
      <c r="G2065" s="11"/>
      <c r="H2065" s="11"/>
      <c r="I2065" s="11"/>
      <c r="J2065" s="11"/>
      <c r="K2065" s="11"/>
      <c r="L2065" s="11"/>
      <c r="M2065" s="11"/>
      <c r="N2065" s="11"/>
      <c r="O2065" s="11"/>
      <c r="P2065" s="11"/>
      <c r="Q2065" s="11"/>
      <c r="R2065" s="11"/>
      <c r="S2065" s="11"/>
      <c r="T2065" s="11"/>
      <c r="U2065" s="11"/>
      <c r="V2065" s="11"/>
      <c r="W2065" s="11"/>
    </row>
    <row r="2066" ht="12.75" customHeight="1">
      <c r="A2066" s="9"/>
      <c r="B2066" s="1"/>
      <c r="C2066" s="11"/>
      <c r="D2066" s="11"/>
      <c r="E2066" s="11"/>
      <c r="F2066" s="11"/>
      <c r="G2066" s="11"/>
      <c r="H2066" s="11"/>
      <c r="I2066" s="11"/>
      <c r="J2066" s="11"/>
      <c r="K2066" s="11"/>
      <c r="L2066" s="11"/>
      <c r="M2066" s="11"/>
      <c r="N2066" s="11"/>
      <c r="O2066" s="11"/>
      <c r="P2066" s="11"/>
      <c r="Q2066" s="11"/>
      <c r="R2066" s="11"/>
      <c r="S2066" s="11"/>
      <c r="T2066" s="11"/>
      <c r="U2066" s="11"/>
      <c r="V2066" s="11"/>
      <c r="W2066" s="11"/>
    </row>
    <row r="2067" ht="12.75" customHeight="1">
      <c r="A2067" s="9"/>
      <c r="B2067" s="1"/>
      <c r="C2067" s="11"/>
      <c r="D2067" s="11"/>
      <c r="E2067" s="11"/>
      <c r="F2067" s="11"/>
      <c r="G2067" s="11"/>
      <c r="H2067" s="11"/>
      <c r="I2067" s="11"/>
      <c r="J2067" s="11"/>
      <c r="K2067" s="11"/>
      <c r="L2067" s="11"/>
      <c r="M2067" s="11"/>
      <c r="N2067" s="11"/>
      <c r="O2067" s="11"/>
      <c r="P2067" s="11"/>
      <c r="Q2067" s="11"/>
      <c r="R2067" s="11"/>
      <c r="S2067" s="11"/>
      <c r="T2067" s="11"/>
      <c r="U2067" s="11"/>
      <c r="V2067" s="11"/>
      <c r="W2067" s="11"/>
    </row>
    <row r="2068" ht="12.75" customHeight="1">
      <c r="A2068" s="9"/>
      <c r="B2068" s="1"/>
      <c r="C2068" s="11"/>
      <c r="D2068" s="11"/>
      <c r="E2068" s="11"/>
      <c r="F2068" s="11"/>
      <c r="G2068" s="11"/>
      <c r="H2068" s="11"/>
      <c r="I2068" s="11"/>
      <c r="J2068" s="11"/>
      <c r="K2068" s="11"/>
      <c r="L2068" s="11"/>
      <c r="M2068" s="11"/>
      <c r="N2068" s="11"/>
      <c r="O2068" s="11"/>
      <c r="P2068" s="11"/>
      <c r="Q2068" s="11"/>
      <c r="R2068" s="11"/>
      <c r="S2068" s="11"/>
      <c r="T2068" s="11"/>
      <c r="U2068" s="11"/>
      <c r="V2068" s="11"/>
      <c r="W2068" s="11"/>
    </row>
    <row r="2069" ht="12.75" customHeight="1">
      <c r="A2069" s="9"/>
      <c r="B2069" s="1"/>
      <c r="C2069" s="11"/>
      <c r="D2069" s="11"/>
      <c r="E2069" s="11"/>
      <c r="F2069" s="11"/>
      <c r="G2069" s="11"/>
      <c r="H2069" s="11"/>
      <c r="I2069" s="11"/>
      <c r="J2069" s="11"/>
      <c r="K2069" s="11"/>
      <c r="L2069" s="11"/>
      <c r="M2069" s="11"/>
      <c r="N2069" s="11"/>
      <c r="O2069" s="11"/>
      <c r="P2069" s="11"/>
      <c r="Q2069" s="11"/>
      <c r="R2069" s="11"/>
      <c r="S2069" s="11"/>
      <c r="T2069" s="11"/>
      <c r="U2069" s="11"/>
      <c r="V2069" s="11"/>
      <c r="W2069" s="11"/>
    </row>
    <row r="2070" ht="12.75" customHeight="1">
      <c r="A2070" s="9"/>
      <c r="B2070" s="1"/>
      <c r="C2070" s="11"/>
      <c r="D2070" s="11"/>
      <c r="E2070" s="11"/>
      <c r="F2070" s="11"/>
      <c r="G2070" s="11"/>
      <c r="H2070" s="11"/>
      <c r="I2070" s="11"/>
      <c r="J2070" s="11"/>
      <c r="K2070" s="11"/>
      <c r="L2070" s="11"/>
      <c r="M2070" s="11"/>
      <c r="N2070" s="11"/>
      <c r="O2070" s="11"/>
      <c r="P2070" s="11"/>
      <c r="Q2070" s="11"/>
      <c r="R2070" s="11"/>
      <c r="S2070" s="11"/>
      <c r="T2070" s="11"/>
      <c r="U2070" s="11"/>
      <c r="V2070" s="11"/>
      <c r="W2070" s="11"/>
    </row>
    <row r="2071" ht="12.75" customHeight="1">
      <c r="A2071" s="9"/>
      <c r="B2071" s="1"/>
      <c r="C2071" s="11"/>
      <c r="D2071" s="11"/>
      <c r="E2071" s="11"/>
      <c r="F2071" s="11"/>
      <c r="G2071" s="11"/>
      <c r="H2071" s="11"/>
      <c r="I2071" s="11"/>
      <c r="J2071" s="11"/>
      <c r="K2071" s="11"/>
      <c r="L2071" s="11"/>
      <c r="M2071" s="11"/>
      <c r="N2071" s="11"/>
      <c r="O2071" s="11"/>
      <c r="P2071" s="11"/>
      <c r="Q2071" s="11"/>
      <c r="R2071" s="11"/>
      <c r="S2071" s="11"/>
      <c r="T2071" s="11"/>
      <c r="U2071" s="11"/>
      <c r="V2071" s="11"/>
      <c r="W2071" s="11"/>
    </row>
    <row r="2072" ht="12.75" customHeight="1">
      <c r="A2072" s="9"/>
      <c r="B2072" s="1"/>
      <c r="C2072" s="11"/>
      <c r="D2072" s="11"/>
      <c r="E2072" s="11"/>
      <c r="F2072" s="11"/>
      <c r="G2072" s="11"/>
      <c r="H2072" s="11"/>
      <c r="I2072" s="11"/>
      <c r="J2072" s="11"/>
      <c r="K2072" s="11"/>
      <c r="L2072" s="11"/>
      <c r="M2072" s="11"/>
      <c r="N2072" s="11"/>
      <c r="O2072" s="11"/>
      <c r="P2072" s="11"/>
      <c r="Q2072" s="11"/>
      <c r="R2072" s="11"/>
      <c r="S2072" s="11"/>
      <c r="T2072" s="11"/>
      <c r="U2072" s="11"/>
      <c r="V2072" s="11"/>
      <c r="W2072" s="11"/>
    </row>
    <row r="2073" ht="12.75" customHeight="1">
      <c r="A2073" s="9"/>
      <c r="B2073" s="1"/>
      <c r="C2073" s="11"/>
      <c r="D2073" s="11"/>
      <c r="E2073" s="11"/>
      <c r="F2073" s="11"/>
      <c r="G2073" s="11"/>
      <c r="H2073" s="11"/>
      <c r="I2073" s="11"/>
      <c r="J2073" s="11"/>
      <c r="K2073" s="11"/>
      <c r="L2073" s="11"/>
      <c r="M2073" s="11"/>
      <c r="N2073" s="11"/>
      <c r="O2073" s="11"/>
      <c r="P2073" s="11"/>
      <c r="Q2073" s="11"/>
      <c r="R2073" s="11"/>
      <c r="S2073" s="11"/>
      <c r="T2073" s="11"/>
      <c r="U2073" s="11"/>
      <c r="V2073" s="11"/>
      <c r="W2073" s="11"/>
    </row>
    <row r="2074" ht="12.75" customHeight="1">
      <c r="A2074" s="9"/>
      <c r="B2074" s="1"/>
      <c r="C2074" s="11"/>
      <c r="D2074" s="11"/>
      <c r="E2074" s="11"/>
      <c r="F2074" s="11"/>
      <c r="G2074" s="11"/>
      <c r="H2074" s="11"/>
      <c r="I2074" s="11"/>
      <c r="J2074" s="11"/>
      <c r="K2074" s="11"/>
      <c r="L2074" s="11"/>
      <c r="M2074" s="11"/>
      <c r="N2074" s="11"/>
      <c r="O2074" s="11"/>
      <c r="P2074" s="11"/>
      <c r="Q2074" s="11"/>
      <c r="R2074" s="11"/>
      <c r="S2074" s="11"/>
      <c r="T2074" s="11"/>
      <c r="U2074" s="11"/>
      <c r="V2074" s="11"/>
      <c r="W2074" s="11"/>
    </row>
    <row r="2075" ht="12.75" customHeight="1">
      <c r="A2075" s="9"/>
      <c r="B2075" s="1"/>
      <c r="C2075" s="11"/>
      <c r="D2075" s="11"/>
      <c r="E2075" s="11"/>
      <c r="F2075" s="11"/>
      <c r="G2075" s="11"/>
      <c r="H2075" s="11"/>
      <c r="I2075" s="11"/>
      <c r="J2075" s="11"/>
      <c r="K2075" s="11"/>
      <c r="L2075" s="11"/>
      <c r="M2075" s="11"/>
      <c r="N2075" s="11"/>
      <c r="O2075" s="11"/>
      <c r="P2075" s="11"/>
      <c r="Q2075" s="11"/>
      <c r="R2075" s="11"/>
      <c r="S2075" s="11"/>
      <c r="T2075" s="11"/>
      <c r="U2075" s="11"/>
      <c r="V2075" s="11"/>
      <c r="W2075" s="11"/>
    </row>
    <row r="2076" ht="12.75" customHeight="1">
      <c r="A2076" s="9"/>
      <c r="B2076" s="1"/>
      <c r="C2076" s="11"/>
      <c r="D2076" s="11"/>
      <c r="E2076" s="11"/>
      <c r="F2076" s="11"/>
      <c r="G2076" s="11"/>
      <c r="H2076" s="11"/>
      <c r="I2076" s="11"/>
      <c r="J2076" s="11"/>
      <c r="K2076" s="11"/>
      <c r="L2076" s="11"/>
      <c r="M2076" s="11"/>
      <c r="N2076" s="11"/>
      <c r="O2076" s="11"/>
      <c r="P2076" s="11"/>
      <c r="Q2076" s="11"/>
      <c r="R2076" s="11"/>
      <c r="S2076" s="11"/>
      <c r="T2076" s="11"/>
      <c r="U2076" s="11"/>
      <c r="V2076" s="11"/>
      <c r="W2076" s="11"/>
    </row>
    <row r="2077" ht="12.75" customHeight="1">
      <c r="A2077" s="9"/>
      <c r="B2077" s="1"/>
      <c r="C2077" s="11"/>
      <c r="D2077" s="11"/>
      <c r="E2077" s="11"/>
      <c r="F2077" s="11"/>
      <c r="G2077" s="11"/>
      <c r="H2077" s="11"/>
      <c r="I2077" s="11"/>
      <c r="J2077" s="11"/>
      <c r="K2077" s="11"/>
      <c r="L2077" s="11"/>
      <c r="M2077" s="11"/>
      <c r="N2077" s="11"/>
      <c r="O2077" s="11"/>
      <c r="P2077" s="11"/>
      <c r="Q2077" s="11"/>
      <c r="R2077" s="11"/>
      <c r="S2077" s="11"/>
      <c r="T2077" s="11"/>
      <c r="U2077" s="11"/>
      <c r="V2077" s="11"/>
      <c r="W2077" s="11"/>
    </row>
    <row r="2078" ht="12.75" customHeight="1">
      <c r="A2078" s="9"/>
      <c r="B2078" s="1"/>
      <c r="C2078" s="11"/>
      <c r="D2078" s="11"/>
      <c r="E2078" s="11"/>
      <c r="F2078" s="11"/>
      <c r="G2078" s="11"/>
      <c r="H2078" s="11"/>
      <c r="I2078" s="11"/>
      <c r="J2078" s="11"/>
      <c r="K2078" s="11"/>
      <c r="L2078" s="11"/>
      <c r="M2078" s="11"/>
      <c r="N2078" s="11"/>
      <c r="O2078" s="11"/>
      <c r="P2078" s="11"/>
      <c r="Q2078" s="11"/>
      <c r="R2078" s="11"/>
      <c r="S2078" s="11"/>
      <c r="T2078" s="11"/>
      <c r="U2078" s="11"/>
      <c r="V2078" s="11"/>
      <c r="W2078" s="11"/>
    </row>
    <row r="2079" ht="12.75" customHeight="1">
      <c r="A2079" s="9"/>
      <c r="B2079" s="1"/>
      <c r="C2079" s="11"/>
      <c r="D2079" s="11"/>
      <c r="E2079" s="11"/>
      <c r="F2079" s="11"/>
      <c r="G2079" s="11"/>
      <c r="H2079" s="11"/>
      <c r="I2079" s="11"/>
      <c r="J2079" s="11"/>
      <c r="K2079" s="11"/>
      <c r="L2079" s="11"/>
      <c r="M2079" s="11"/>
      <c r="N2079" s="11"/>
      <c r="O2079" s="11"/>
      <c r="P2079" s="11"/>
      <c r="Q2079" s="11"/>
      <c r="R2079" s="11"/>
      <c r="S2079" s="11"/>
      <c r="T2079" s="11"/>
      <c r="U2079" s="11"/>
      <c r="V2079" s="11"/>
      <c r="W2079" s="11"/>
    </row>
    <row r="2080" ht="12.75" customHeight="1">
      <c r="A2080" s="9"/>
      <c r="B2080" s="1"/>
      <c r="C2080" s="11"/>
      <c r="D2080" s="11"/>
      <c r="E2080" s="11"/>
      <c r="F2080" s="11"/>
      <c r="G2080" s="11"/>
      <c r="H2080" s="11"/>
      <c r="I2080" s="11"/>
      <c r="J2080" s="11"/>
      <c r="K2080" s="11"/>
      <c r="L2080" s="11"/>
      <c r="M2080" s="11"/>
      <c r="N2080" s="11"/>
      <c r="O2080" s="11"/>
      <c r="P2080" s="11"/>
      <c r="Q2080" s="11"/>
      <c r="R2080" s="11"/>
      <c r="S2080" s="11"/>
      <c r="T2080" s="11"/>
      <c r="U2080" s="11"/>
      <c r="V2080" s="11"/>
      <c r="W2080" s="11"/>
    </row>
    <row r="2081" ht="12.75" customHeight="1">
      <c r="A2081" s="9"/>
      <c r="B2081" s="1"/>
      <c r="C2081" s="11"/>
      <c r="D2081" s="11"/>
      <c r="E2081" s="11"/>
      <c r="F2081" s="11"/>
      <c r="G2081" s="11"/>
      <c r="H2081" s="11"/>
      <c r="I2081" s="11"/>
      <c r="J2081" s="11"/>
      <c r="K2081" s="11"/>
      <c r="L2081" s="11"/>
      <c r="M2081" s="11"/>
      <c r="N2081" s="11"/>
      <c r="O2081" s="11"/>
      <c r="P2081" s="11"/>
      <c r="Q2081" s="11"/>
      <c r="R2081" s="11"/>
      <c r="S2081" s="11"/>
      <c r="T2081" s="11"/>
      <c r="U2081" s="11"/>
      <c r="V2081" s="11"/>
      <c r="W2081" s="11"/>
    </row>
    <row r="2082" ht="12.75" customHeight="1">
      <c r="A2082" s="9"/>
      <c r="B2082" s="1"/>
      <c r="C2082" s="11"/>
      <c r="D2082" s="11"/>
      <c r="E2082" s="11"/>
      <c r="F2082" s="11"/>
      <c r="G2082" s="11"/>
      <c r="H2082" s="11"/>
      <c r="I2082" s="11"/>
      <c r="J2082" s="11"/>
      <c r="K2082" s="11"/>
      <c r="L2082" s="11"/>
      <c r="M2082" s="11"/>
      <c r="N2082" s="11"/>
      <c r="O2082" s="11"/>
      <c r="P2082" s="11"/>
      <c r="Q2082" s="11"/>
      <c r="R2082" s="11"/>
      <c r="S2082" s="11"/>
      <c r="T2082" s="11"/>
      <c r="U2082" s="11"/>
      <c r="V2082" s="11"/>
      <c r="W2082" s="11"/>
    </row>
    <row r="2083" ht="12.75" customHeight="1">
      <c r="A2083" s="9"/>
      <c r="B2083" s="1"/>
      <c r="C2083" s="11"/>
      <c r="D2083" s="11"/>
      <c r="E2083" s="11"/>
      <c r="F2083" s="11"/>
      <c r="G2083" s="11"/>
      <c r="H2083" s="11"/>
      <c r="I2083" s="11"/>
      <c r="J2083" s="11"/>
      <c r="K2083" s="11"/>
      <c r="L2083" s="11"/>
      <c r="M2083" s="11"/>
      <c r="N2083" s="11"/>
      <c r="O2083" s="11"/>
      <c r="P2083" s="11"/>
      <c r="Q2083" s="11"/>
      <c r="R2083" s="11"/>
      <c r="S2083" s="11"/>
      <c r="T2083" s="11"/>
      <c r="U2083" s="11"/>
      <c r="V2083" s="11"/>
      <c r="W2083" s="11"/>
    </row>
    <row r="2084" ht="12.75" customHeight="1">
      <c r="A2084" s="9"/>
      <c r="B2084" s="1"/>
      <c r="C2084" s="11"/>
      <c r="D2084" s="11"/>
      <c r="E2084" s="11"/>
      <c r="F2084" s="11"/>
      <c r="G2084" s="11"/>
      <c r="H2084" s="11"/>
      <c r="I2084" s="11"/>
      <c r="J2084" s="11"/>
      <c r="K2084" s="11"/>
      <c r="L2084" s="11"/>
      <c r="M2084" s="11"/>
      <c r="N2084" s="11"/>
      <c r="O2084" s="11"/>
      <c r="P2084" s="11"/>
      <c r="Q2084" s="11"/>
      <c r="R2084" s="11"/>
      <c r="S2084" s="11"/>
      <c r="T2084" s="11"/>
      <c r="U2084" s="11"/>
      <c r="V2084" s="11"/>
      <c r="W2084" s="11"/>
    </row>
    <row r="2085" ht="12.75" customHeight="1">
      <c r="A2085" s="9"/>
      <c r="B2085" s="1"/>
      <c r="C2085" s="11"/>
      <c r="D2085" s="11"/>
      <c r="E2085" s="11"/>
      <c r="F2085" s="11"/>
      <c r="G2085" s="11"/>
      <c r="H2085" s="11"/>
      <c r="I2085" s="11"/>
      <c r="J2085" s="11"/>
      <c r="K2085" s="11"/>
      <c r="L2085" s="11"/>
      <c r="M2085" s="11"/>
      <c r="N2085" s="11"/>
      <c r="O2085" s="11"/>
      <c r="P2085" s="11"/>
      <c r="Q2085" s="11"/>
      <c r="R2085" s="11"/>
      <c r="S2085" s="11"/>
      <c r="T2085" s="11"/>
      <c r="U2085" s="11"/>
      <c r="V2085" s="11"/>
      <c r="W2085" s="11"/>
    </row>
    <row r="2086" ht="12.75" customHeight="1">
      <c r="A2086" s="9"/>
      <c r="B2086" s="1"/>
      <c r="C2086" s="11"/>
      <c r="D2086" s="11"/>
      <c r="E2086" s="11"/>
      <c r="F2086" s="11"/>
      <c r="G2086" s="11"/>
      <c r="H2086" s="11"/>
      <c r="I2086" s="11"/>
      <c r="J2086" s="11"/>
      <c r="K2086" s="11"/>
      <c r="L2086" s="11"/>
      <c r="M2086" s="11"/>
      <c r="N2086" s="11"/>
      <c r="O2086" s="11"/>
      <c r="P2086" s="11"/>
      <c r="Q2086" s="11"/>
      <c r="R2086" s="11"/>
      <c r="S2086" s="11"/>
      <c r="T2086" s="11"/>
      <c r="U2086" s="11"/>
      <c r="V2086" s="11"/>
      <c r="W2086" s="11"/>
    </row>
    <row r="2087" ht="12.75" customHeight="1">
      <c r="A2087" s="9"/>
      <c r="B2087" s="1"/>
      <c r="C2087" s="11"/>
      <c r="D2087" s="11"/>
      <c r="E2087" s="11"/>
      <c r="F2087" s="11"/>
      <c r="G2087" s="11"/>
      <c r="H2087" s="11"/>
      <c r="I2087" s="11"/>
      <c r="J2087" s="11"/>
      <c r="K2087" s="11"/>
      <c r="L2087" s="11"/>
      <c r="M2087" s="11"/>
      <c r="N2087" s="11"/>
      <c r="O2087" s="11"/>
      <c r="P2087" s="11"/>
      <c r="Q2087" s="11"/>
      <c r="R2087" s="11"/>
      <c r="S2087" s="11"/>
      <c r="T2087" s="11"/>
      <c r="U2087" s="11"/>
      <c r="V2087" s="11"/>
      <c r="W2087" s="11"/>
    </row>
    <row r="2088" ht="12.75" customHeight="1">
      <c r="A2088" s="9"/>
      <c r="B2088" s="1"/>
      <c r="C2088" s="11"/>
      <c r="D2088" s="11"/>
      <c r="E2088" s="11"/>
      <c r="F2088" s="11"/>
      <c r="G2088" s="11"/>
      <c r="H2088" s="11"/>
      <c r="I2088" s="11"/>
      <c r="J2088" s="11"/>
      <c r="K2088" s="11"/>
      <c r="L2088" s="11"/>
      <c r="M2088" s="11"/>
      <c r="N2088" s="11"/>
      <c r="O2088" s="11"/>
      <c r="P2088" s="11"/>
      <c r="Q2088" s="11"/>
      <c r="R2088" s="11"/>
      <c r="S2088" s="11"/>
      <c r="T2088" s="11"/>
      <c r="U2088" s="11"/>
      <c r="V2088" s="11"/>
      <c r="W2088" s="11"/>
    </row>
    <row r="2089" ht="12.75" customHeight="1">
      <c r="A2089" s="9"/>
      <c r="B2089" s="1"/>
      <c r="C2089" s="11"/>
      <c r="D2089" s="11"/>
      <c r="E2089" s="11"/>
      <c r="F2089" s="11"/>
      <c r="G2089" s="11"/>
      <c r="H2089" s="11"/>
      <c r="I2089" s="11"/>
      <c r="J2089" s="11"/>
      <c r="K2089" s="11"/>
      <c r="L2089" s="11"/>
      <c r="M2089" s="11"/>
      <c r="N2089" s="11"/>
      <c r="O2089" s="11"/>
      <c r="P2089" s="11"/>
      <c r="Q2089" s="11"/>
      <c r="R2089" s="11"/>
      <c r="S2089" s="11"/>
      <c r="T2089" s="11"/>
      <c r="U2089" s="11"/>
      <c r="V2089" s="11"/>
      <c r="W2089" s="11"/>
    </row>
    <row r="2090" ht="12.75" customHeight="1">
      <c r="A2090" s="9"/>
      <c r="B2090" s="1"/>
      <c r="C2090" s="11"/>
      <c r="D2090" s="11"/>
      <c r="E2090" s="11"/>
      <c r="F2090" s="11"/>
      <c r="G2090" s="11"/>
      <c r="H2090" s="11"/>
      <c r="I2090" s="11"/>
      <c r="J2090" s="11"/>
      <c r="K2090" s="11"/>
      <c r="L2090" s="11"/>
      <c r="M2090" s="11"/>
      <c r="N2090" s="11"/>
      <c r="O2090" s="11"/>
      <c r="P2090" s="11"/>
      <c r="Q2090" s="11"/>
      <c r="R2090" s="11"/>
      <c r="S2090" s="11"/>
      <c r="T2090" s="11"/>
      <c r="U2090" s="11"/>
      <c r="V2090" s="11"/>
      <c r="W2090" s="11"/>
    </row>
    <row r="2091" ht="12.75" customHeight="1">
      <c r="A2091" s="9"/>
      <c r="B2091" s="1"/>
      <c r="C2091" s="11"/>
      <c r="D2091" s="11"/>
      <c r="E2091" s="11"/>
      <c r="F2091" s="11"/>
      <c r="G2091" s="11"/>
      <c r="H2091" s="11"/>
      <c r="I2091" s="11"/>
      <c r="J2091" s="11"/>
      <c r="K2091" s="11"/>
      <c r="L2091" s="11"/>
      <c r="M2091" s="11"/>
      <c r="N2091" s="11"/>
      <c r="O2091" s="11"/>
      <c r="P2091" s="11"/>
      <c r="Q2091" s="11"/>
      <c r="R2091" s="11"/>
      <c r="S2091" s="11"/>
      <c r="T2091" s="11"/>
      <c r="U2091" s="11"/>
      <c r="V2091" s="11"/>
      <c r="W2091" s="11"/>
    </row>
    <row r="2092" ht="12.75" customHeight="1">
      <c r="A2092" s="9"/>
      <c r="B2092" s="1"/>
      <c r="C2092" s="11"/>
      <c r="D2092" s="11"/>
      <c r="E2092" s="11"/>
      <c r="F2092" s="11"/>
      <c r="G2092" s="11"/>
      <c r="H2092" s="11"/>
      <c r="I2092" s="11"/>
      <c r="J2092" s="11"/>
      <c r="K2092" s="11"/>
      <c r="L2092" s="11"/>
      <c r="M2092" s="11"/>
      <c r="N2092" s="11"/>
      <c r="O2092" s="11"/>
      <c r="P2092" s="11"/>
      <c r="Q2092" s="11"/>
      <c r="R2092" s="11"/>
      <c r="S2092" s="11"/>
      <c r="T2092" s="11"/>
      <c r="U2092" s="11"/>
      <c r="V2092" s="11"/>
      <c r="W2092" s="11"/>
    </row>
    <row r="2093" ht="12.75" customHeight="1">
      <c r="A2093" s="9"/>
      <c r="B2093" s="1"/>
      <c r="C2093" s="11"/>
      <c r="D2093" s="11"/>
      <c r="E2093" s="11"/>
      <c r="F2093" s="11"/>
      <c r="G2093" s="11"/>
      <c r="H2093" s="11"/>
      <c r="I2093" s="11"/>
      <c r="J2093" s="11"/>
      <c r="K2093" s="11"/>
      <c r="L2093" s="11"/>
      <c r="M2093" s="11"/>
      <c r="N2093" s="11"/>
      <c r="O2093" s="11"/>
      <c r="P2093" s="11"/>
      <c r="Q2093" s="11"/>
      <c r="R2093" s="11"/>
      <c r="S2093" s="11"/>
      <c r="T2093" s="11"/>
      <c r="U2093" s="11"/>
      <c r="V2093" s="11"/>
      <c r="W2093" s="11"/>
    </row>
    <row r="2094" ht="12.75" customHeight="1">
      <c r="A2094" s="9"/>
      <c r="B2094" s="1"/>
      <c r="C2094" s="11"/>
      <c r="D2094" s="11"/>
      <c r="E2094" s="11"/>
      <c r="F2094" s="11"/>
      <c r="G2094" s="11"/>
      <c r="H2094" s="11"/>
      <c r="I2094" s="11"/>
      <c r="J2094" s="11"/>
      <c r="K2094" s="11"/>
      <c r="L2094" s="11"/>
      <c r="M2094" s="11"/>
      <c r="N2094" s="11"/>
      <c r="O2094" s="11"/>
      <c r="P2094" s="11"/>
      <c r="Q2094" s="11"/>
      <c r="R2094" s="11"/>
      <c r="S2094" s="11"/>
      <c r="T2094" s="11"/>
      <c r="U2094" s="11"/>
      <c r="V2094" s="11"/>
      <c r="W2094" s="11"/>
    </row>
    <row r="2095" ht="12.75" customHeight="1">
      <c r="A2095" s="9"/>
      <c r="B2095" s="1"/>
      <c r="C2095" s="11"/>
      <c r="D2095" s="11"/>
      <c r="E2095" s="11"/>
      <c r="F2095" s="11"/>
      <c r="G2095" s="11"/>
      <c r="H2095" s="11"/>
      <c r="I2095" s="11"/>
      <c r="J2095" s="11"/>
      <c r="K2095" s="11"/>
      <c r="L2095" s="11"/>
      <c r="M2095" s="11"/>
      <c r="N2095" s="11"/>
      <c r="O2095" s="11"/>
      <c r="P2095" s="11"/>
      <c r="Q2095" s="11"/>
      <c r="R2095" s="11"/>
      <c r="S2095" s="11"/>
      <c r="T2095" s="11"/>
      <c r="U2095" s="11"/>
      <c r="V2095" s="11"/>
      <c r="W2095" s="11"/>
    </row>
    <row r="2096" ht="12.75" customHeight="1">
      <c r="A2096" s="9"/>
      <c r="B2096" s="1"/>
      <c r="C2096" s="11"/>
      <c r="D2096" s="11"/>
      <c r="E2096" s="11"/>
      <c r="F2096" s="11"/>
      <c r="G2096" s="11"/>
      <c r="H2096" s="11"/>
      <c r="I2096" s="11"/>
      <c r="J2096" s="11"/>
      <c r="K2096" s="11"/>
      <c r="L2096" s="11"/>
      <c r="M2096" s="11"/>
      <c r="N2096" s="11"/>
      <c r="O2096" s="11"/>
      <c r="P2096" s="11"/>
      <c r="Q2096" s="11"/>
      <c r="R2096" s="11"/>
      <c r="S2096" s="11"/>
      <c r="T2096" s="11"/>
      <c r="U2096" s="11"/>
      <c r="V2096" s="11"/>
      <c r="W2096" s="11"/>
    </row>
    <row r="2097" ht="12.75" customHeight="1">
      <c r="A2097" s="9"/>
      <c r="B2097" s="1"/>
      <c r="C2097" s="11"/>
      <c r="D2097" s="11"/>
      <c r="E2097" s="11"/>
      <c r="F2097" s="11"/>
      <c r="G2097" s="11"/>
      <c r="H2097" s="11"/>
      <c r="I2097" s="11"/>
      <c r="J2097" s="11"/>
      <c r="K2097" s="11"/>
      <c r="L2097" s="11"/>
      <c r="M2097" s="11"/>
      <c r="N2097" s="11"/>
      <c r="O2097" s="11"/>
      <c r="P2097" s="11"/>
      <c r="Q2097" s="11"/>
      <c r="R2097" s="11"/>
      <c r="S2097" s="11"/>
      <c r="T2097" s="11"/>
      <c r="U2097" s="11"/>
      <c r="V2097" s="11"/>
      <c r="W2097" s="11"/>
    </row>
    <row r="2098" ht="12.75" customHeight="1">
      <c r="A2098" s="9"/>
      <c r="B2098" s="1"/>
      <c r="C2098" s="11"/>
      <c r="D2098" s="11"/>
      <c r="E2098" s="11"/>
      <c r="F2098" s="11"/>
      <c r="G2098" s="11"/>
      <c r="H2098" s="11"/>
      <c r="I2098" s="11"/>
      <c r="J2098" s="11"/>
      <c r="K2098" s="11"/>
      <c r="L2098" s="11"/>
      <c r="M2098" s="11"/>
      <c r="N2098" s="11"/>
      <c r="O2098" s="11"/>
      <c r="P2098" s="11"/>
      <c r="Q2098" s="11"/>
      <c r="R2098" s="11"/>
      <c r="S2098" s="11"/>
      <c r="T2098" s="11"/>
      <c r="U2098" s="11"/>
      <c r="V2098" s="11"/>
      <c r="W2098" s="11"/>
    </row>
    <row r="2099" ht="12.75" customHeight="1">
      <c r="A2099" s="9"/>
      <c r="B2099" s="1"/>
      <c r="C2099" s="11"/>
      <c r="D2099" s="11"/>
      <c r="E2099" s="11"/>
      <c r="F2099" s="11"/>
      <c r="G2099" s="11"/>
      <c r="H2099" s="11"/>
      <c r="I2099" s="11"/>
      <c r="J2099" s="11"/>
      <c r="K2099" s="11"/>
      <c r="L2099" s="11"/>
      <c r="M2099" s="11"/>
      <c r="N2099" s="11"/>
      <c r="O2099" s="11"/>
      <c r="P2099" s="11"/>
      <c r="Q2099" s="11"/>
      <c r="R2099" s="11"/>
      <c r="S2099" s="11"/>
      <c r="T2099" s="11"/>
      <c r="U2099" s="11"/>
      <c r="V2099" s="11"/>
      <c r="W2099" s="11"/>
    </row>
    <row r="2100" ht="12.75" customHeight="1">
      <c r="A2100" s="9"/>
      <c r="B2100" s="1"/>
      <c r="C2100" s="11"/>
      <c r="D2100" s="11"/>
      <c r="E2100" s="11"/>
      <c r="F2100" s="11"/>
      <c r="G2100" s="11"/>
      <c r="H2100" s="11"/>
      <c r="I2100" s="11"/>
      <c r="J2100" s="11"/>
      <c r="K2100" s="11"/>
      <c r="L2100" s="11"/>
      <c r="M2100" s="11"/>
      <c r="N2100" s="11"/>
      <c r="O2100" s="11"/>
      <c r="P2100" s="11"/>
      <c r="Q2100" s="11"/>
      <c r="R2100" s="11"/>
      <c r="S2100" s="11"/>
      <c r="T2100" s="11"/>
      <c r="U2100" s="11"/>
      <c r="V2100" s="11"/>
      <c r="W2100" s="11"/>
    </row>
    <row r="2101" ht="12.75" customHeight="1">
      <c r="A2101" s="9"/>
      <c r="B2101" s="1"/>
      <c r="C2101" s="11"/>
      <c r="D2101" s="11"/>
      <c r="E2101" s="11"/>
      <c r="F2101" s="11"/>
      <c r="G2101" s="11"/>
      <c r="H2101" s="11"/>
      <c r="I2101" s="11"/>
      <c r="J2101" s="11"/>
      <c r="K2101" s="11"/>
      <c r="L2101" s="11"/>
      <c r="M2101" s="11"/>
      <c r="N2101" s="11"/>
      <c r="O2101" s="11"/>
      <c r="P2101" s="11"/>
      <c r="Q2101" s="11"/>
      <c r="R2101" s="11"/>
      <c r="S2101" s="11"/>
      <c r="T2101" s="11"/>
      <c r="U2101" s="11"/>
      <c r="V2101" s="11"/>
      <c r="W2101" s="11"/>
    </row>
    <row r="2102" ht="12.75" customHeight="1">
      <c r="A2102" s="9"/>
      <c r="B2102" s="1"/>
      <c r="C2102" s="11"/>
      <c r="D2102" s="11"/>
      <c r="E2102" s="11"/>
      <c r="F2102" s="11"/>
      <c r="G2102" s="11"/>
      <c r="H2102" s="11"/>
      <c r="I2102" s="11"/>
      <c r="J2102" s="11"/>
      <c r="K2102" s="11"/>
      <c r="L2102" s="11"/>
      <c r="M2102" s="11"/>
      <c r="N2102" s="11"/>
      <c r="O2102" s="11"/>
      <c r="P2102" s="11"/>
      <c r="Q2102" s="11"/>
      <c r="R2102" s="11"/>
      <c r="S2102" s="11"/>
      <c r="T2102" s="11"/>
      <c r="U2102" s="11"/>
      <c r="V2102" s="11"/>
      <c r="W2102" s="11"/>
    </row>
    <row r="2103" ht="12.75" customHeight="1">
      <c r="A2103" s="9"/>
      <c r="B2103" s="1"/>
      <c r="C2103" s="11"/>
      <c r="D2103" s="11"/>
      <c r="E2103" s="11"/>
      <c r="F2103" s="11"/>
      <c r="G2103" s="11"/>
      <c r="H2103" s="11"/>
      <c r="I2103" s="11"/>
      <c r="J2103" s="11"/>
      <c r="K2103" s="11"/>
      <c r="L2103" s="11"/>
      <c r="M2103" s="11"/>
      <c r="N2103" s="11"/>
      <c r="O2103" s="11"/>
      <c r="P2103" s="11"/>
      <c r="Q2103" s="11"/>
      <c r="R2103" s="11"/>
      <c r="S2103" s="11"/>
      <c r="T2103" s="11"/>
      <c r="U2103" s="11"/>
      <c r="V2103" s="11"/>
      <c r="W2103" s="11"/>
    </row>
    <row r="2104" ht="12.75" customHeight="1">
      <c r="A2104" s="9"/>
      <c r="B2104" s="1"/>
      <c r="C2104" s="11"/>
      <c r="D2104" s="11"/>
      <c r="E2104" s="11"/>
      <c r="F2104" s="11"/>
      <c r="G2104" s="11"/>
      <c r="H2104" s="11"/>
      <c r="I2104" s="11"/>
      <c r="J2104" s="11"/>
      <c r="K2104" s="11"/>
      <c r="L2104" s="11"/>
      <c r="M2104" s="11"/>
      <c r="N2104" s="11"/>
      <c r="O2104" s="11"/>
      <c r="P2104" s="11"/>
      <c r="Q2104" s="11"/>
      <c r="R2104" s="11"/>
      <c r="S2104" s="11"/>
      <c r="T2104" s="11"/>
      <c r="U2104" s="11"/>
      <c r="V2104" s="11"/>
      <c r="W2104" s="11"/>
    </row>
    <row r="2105" ht="12.75" customHeight="1">
      <c r="A2105" s="9"/>
      <c r="B2105" s="1"/>
      <c r="C2105" s="11"/>
      <c r="D2105" s="11"/>
      <c r="E2105" s="11"/>
      <c r="F2105" s="11"/>
      <c r="G2105" s="11"/>
      <c r="H2105" s="11"/>
      <c r="I2105" s="11"/>
      <c r="J2105" s="11"/>
      <c r="K2105" s="11"/>
      <c r="L2105" s="11"/>
      <c r="M2105" s="11"/>
      <c r="N2105" s="11"/>
      <c r="O2105" s="11"/>
      <c r="P2105" s="11"/>
      <c r="Q2105" s="11"/>
      <c r="R2105" s="11"/>
      <c r="S2105" s="11"/>
      <c r="T2105" s="11"/>
      <c r="U2105" s="11"/>
      <c r="V2105" s="11"/>
      <c r="W2105" s="11"/>
    </row>
    <row r="2106" ht="12.75" customHeight="1">
      <c r="A2106" s="9"/>
      <c r="B2106" s="1"/>
      <c r="C2106" s="11"/>
      <c r="D2106" s="11"/>
      <c r="E2106" s="11"/>
      <c r="F2106" s="11"/>
      <c r="G2106" s="11"/>
      <c r="H2106" s="11"/>
      <c r="I2106" s="11"/>
      <c r="J2106" s="11"/>
      <c r="K2106" s="11"/>
      <c r="L2106" s="11"/>
      <c r="M2106" s="11"/>
      <c r="N2106" s="11"/>
      <c r="O2106" s="11"/>
      <c r="P2106" s="11"/>
      <c r="Q2106" s="11"/>
      <c r="R2106" s="11"/>
      <c r="S2106" s="11"/>
      <c r="T2106" s="11"/>
      <c r="U2106" s="11"/>
      <c r="V2106" s="11"/>
      <c r="W2106" s="11"/>
    </row>
    <row r="2107" ht="12.75" customHeight="1">
      <c r="A2107" s="9"/>
      <c r="B2107" s="1"/>
      <c r="C2107" s="11"/>
      <c r="D2107" s="11"/>
      <c r="E2107" s="11"/>
      <c r="F2107" s="11"/>
      <c r="G2107" s="11"/>
      <c r="H2107" s="11"/>
      <c r="I2107" s="11"/>
      <c r="J2107" s="11"/>
      <c r="K2107" s="11"/>
      <c r="L2107" s="11"/>
      <c r="M2107" s="11"/>
      <c r="N2107" s="11"/>
      <c r="O2107" s="11"/>
      <c r="P2107" s="11"/>
      <c r="Q2107" s="11"/>
      <c r="R2107" s="11"/>
      <c r="S2107" s="11"/>
      <c r="T2107" s="11"/>
      <c r="U2107" s="11"/>
      <c r="V2107" s="11"/>
      <c r="W2107" s="11"/>
    </row>
    <row r="2108" ht="12.75" customHeight="1">
      <c r="A2108" s="9"/>
      <c r="B2108" s="1"/>
      <c r="C2108" s="11"/>
      <c r="D2108" s="11"/>
      <c r="E2108" s="11"/>
      <c r="F2108" s="11"/>
      <c r="G2108" s="11"/>
      <c r="H2108" s="11"/>
      <c r="I2108" s="11"/>
      <c r="J2108" s="11"/>
      <c r="K2108" s="11"/>
      <c r="L2108" s="11"/>
      <c r="M2108" s="11"/>
      <c r="N2108" s="11"/>
      <c r="O2108" s="11"/>
      <c r="P2108" s="11"/>
      <c r="Q2108" s="11"/>
      <c r="R2108" s="11"/>
      <c r="S2108" s="11"/>
      <c r="T2108" s="11"/>
      <c r="U2108" s="11"/>
      <c r="V2108" s="11"/>
      <c r="W2108" s="11"/>
    </row>
    <row r="2109" ht="12.75" customHeight="1">
      <c r="A2109" s="9"/>
      <c r="B2109" s="1"/>
      <c r="C2109" s="11"/>
      <c r="D2109" s="11"/>
      <c r="E2109" s="11"/>
      <c r="F2109" s="11"/>
      <c r="G2109" s="11"/>
      <c r="H2109" s="11"/>
      <c r="I2109" s="11"/>
      <c r="J2109" s="11"/>
      <c r="K2109" s="11"/>
      <c r="L2109" s="11"/>
      <c r="M2109" s="11"/>
      <c r="N2109" s="11"/>
      <c r="O2109" s="11"/>
      <c r="P2109" s="11"/>
      <c r="Q2109" s="11"/>
      <c r="R2109" s="11"/>
      <c r="S2109" s="11"/>
      <c r="T2109" s="11"/>
      <c r="U2109" s="11"/>
      <c r="V2109" s="11"/>
      <c r="W2109" s="11"/>
    </row>
    <row r="2110" ht="12.75" customHeight="1">
      <c r="A2110" s="9"/>
      <c r="B2110" s="1"/>
      <c r="C2110" s="11"/>
      <c r="D2110" s="11"/>
      <c r="E2110" s="11"/>
      <c r="F2110" s="11"/>
      <c r="G2110" s="11"/>
      <c r="H2110" s="11"/>
      <c r="I2110" s="11"/>
      <c r="J2110" s="11"/>
      <c r="K2110" s="11"/>
      <c r="L2110" s="11"/>
      <c r="M2110" s="11"/>
      <c r="N2110" s="11"/>
      <c r="O2110" s="11"/>
      <c r="P2110" s="11"/>
      <c r="Q2110" s="11"/>
      <c r="R2110" s="11"/>
      <c r="S2110" s="11"/>
      <c r="T2110" s="11"/>
      <c r="U2110" s="11"/>
      <c r="V2110" s="11"/>
      <c r="W2110" s="11"/>
    </row>
    <row r="2111" ht="12.75" customHeight="1">
      <c r="A2111" s="9"/>
      <c r="B2111" s="1"/>
      <c r="C2111" s="11"/>
      <c r="D2111" s="11"/>
      <c r="E2111" s="11"/>
      <c r="F2111" s="11"/>
      <c r="G2111" s="11"/>
      <c r="H2111" s="11"/>
      <c r="I2111" s="11"/>
      <c r="J2111" s="11"/>
      <c r="K2111" s="11"/>
      <c r="L2111" s="11"/>
      <c r="M2111" s="11"/>
      <c r="N2111" s="11"/>
      <c r="O2111" s="11"/>
      <c r="P2111" s="11"/>
      <c r="Q2111" s="11"/>
      <c r="R2111" s="11"/>
      <c r="S2111" s="11"/>
      <c r="T2111" s="11"/>
      <c r="U2111" s="11"/>
      <c r="V2111" s="11"/>
      <c r="W2111" s="11"/>
    </row>
    <row r="2112" ht="12.75" customHeight="1">
      <c r="A2112" s="9"/>
      <c r="B2112" s="1"/>
      <c r="C2112" s="11"/>
      <c r="D2112" s="11"/>
      <c r="E2112" s="11"/>
      <c r="F2112" s="11"/>
      <c r="G2112" s="11"/>
      <c r="H2112" s="11"/>
      <c r="I2112" s="11"/>
      <c r="J2112" s="11"/>
      <c r="K2112" s="11"/>
      <c r="L2112" s="11"/>
      <c r="M2112" s="11"/>
      <c r="N2112" s="11"/>
      <c r="O2112" s="11"/>
      <c r="P2112" s="11"/>
      <c r="Q2112" s="11"/>
      <c r="R2112" s="11"/>
      <c r="S2112" s="11"/>
      <c r="T2112" s="11"/>
      <c r="U2112" s="11"/>
      <c r="V2112" s="11"/>
      <c r="W2112" s="11"/>
    </row>
    <row r="2113" ht="12.75" customHeight="1">
      <c r="A2113" s="9"/>
      <c r="B2113" s="1"/>
      <c r="C2113" s="11"/>
      <c r="D2113" s="11"/>
      <c r="E2113" s="11"/>
      <c r="F2113" s="11"/>
      <c r="G2113" s="11"/>
      <c r="H2113" s="11"/>
      <c r="I2113" s="11"/>
      <c r="J2113" s="11"/>
      <c r="K2113" s="11"/>
      <c r="L2113" s="11"/>
      <c r="M2113" s="11"/>
      <c r="N2113" s="11"/>
      <c r="O2113" s="11"/>
      <c r="P2113" s="11"/>
      <c r="Q2113" s="11"/>
      <c r="R2113" s="11"/>
      <c r="S2113" s="11"/>
      <c r="T2113" s="11"/>
      <c r="U2113" s="11"/>
      <c r="V2113" s="11"/>
      <c r="W2113" s="11"/>
    </row>
    <row r="2114" ht="12.75" customHeight="1">
      <c r="A2114" s="9"/>
      <c r="B2114" s="1"/>
      <c r="C2114" s="11"/>
      <c r="D2114" s="11"/>
      <c r="E2114" s="11"/>
      <c r="F2114" s="11"/>
      <c r="G2114" s="11"/>
      <c r="H2114" s="11"/>
      <c r="I2114" s="11"/>
      <c r="J2114" s="11"/>
      <c r="K2114" s="11"/>
      <c r="L2114" s="11"/>
      <c r="M2114" s="11"/>
      <c r="N2114" s="11"/>
      <c r="O2114" s="11"/>
      <c r="P2114" s="11"/>
      <c r="Q2114" s="11"/>
      <c r="R2114" s="11"/>
      <c r="S2114" s="11"/>
      <c r="T2114" s="11"/>
      <c r="U2114" s="11"/>
      <c r="V2114" s="11"/>
      <c r="W2114" s="11"/>
    </row>
    <row r="2115" ht="12.75" customHeight="1">
      <c r="A2115" s="9"/>
      <c r="B2115" s="1"/>
      <c r="C2115" s="11"/>
      <c r="D2115" s="11"/>
      <c r="E2115" s="11"/>
      <c r="F2115" s="11"/>
      <c r="G2115" s="11"/>
      <c r="H2115" s="11"/>
      <c r="I2115" s="11"/>
      <c r="J2115" s="11"/>
      <c r="K2115" s="11"/>
      <c r="L2115" s="11"/>
      <c r="M2115" s="11"/>
      <c r="N2115" s="11"/>
      <c r="O2115" s="11"/>
      <c r="P2115" s="11"/>
      <c r="Q2115" s="11"/>
      <c r="R2115" s="11"/>
      <c r="S2115" s="11"/>
      <c r="T2115" s="11"/>
      <c r="U2115" s="11"/>
      <c r="V2115" s="11"/>
      <c r="W2115" s="11"/>
    </row>
    <row r="2116" ht="12.75" customHeight="1">
      <c r="A2116" s="9"/>
      <c r="B2116" s="1"/>
      <c r="C2116" s="11"/>
      <c r="D2116" s="11"/>
      <c r="E2116" s="11"/>
      <c r="F2116" s="11"/>
      <c r="G2116" s="11"/>
      <c r="H2116" s="11"/>
      <c r="I2116" s="11"/>
      <c r="J2116" s="11"/>
      <c r="K2116" s="11"/>
      <c r="L2116" s="11"/>
      <c r="M2116" s="11"/>
      <c r="N2116" s="11"/>
      <c r="O2116" s="11"/>
      <c r="P2116" s="11"/>
      <c r="Q2116" s="11"/>
      <c r="R2116" s="11"/>
      <c r="S2116" s="11"/>
      <c r="T2116" s="11"/>
      <c r="U2116" s="11"/>
      <c r="V2116" s="11"/>
      <c r="W2116" s="11"/>
    </row>
    <row r="2117" ht="12.75" customHeight="1">
      <c r="A2117" s="9"/>
      <c r="B2117" s="1"/>
      <c r="C2117" s="11"/>
      <c r="D2117" s="11"/>
      <c r="E2117" s="11"/>
      <c r="F2117" s="11"/>
      <c r="G2117" s="11"/>
      <c r="H2117" s="11"/>
      <c r="I2117" s="11"/>
      <c r="J2117" s="11"/>
      <c r="K2117" s="11"/>
      <c r="L2117" s="11"/>
      <c r="M2117" s="11"/>
      <c r="N2117" s="11"/>
      <c r="O2117" s="11"/>
      <c r="P2117" s="11"/>
      <c r="Q2117" s="11"/>
      <c r="R2117" s="11"/>
      <c r="S2117" s="11"/>
      <c r="T2117" s="11"/>
      <c r="U2117" s="11"/>
      <c r="V2117" s="11"/>
      <c r="W2117" s="11"/>
    </row>
    <row r="2118" ht="12.75" customHeight="1">
      <c r="A2118" s="9"/>
      <c r="B2118" s="1"/>
      <c r="C2118" s="11"/>
      <c r="D2118" s="11"/>
      <c r="E2118" s="11"/>
      <c r="F2118" s="11"/>
      <c r="G2118" s="11"/>
      <c r="H2118" s="11"/>
      <c r="I2118" s="11"/>
      <c r="J2118" s="11"/>
      <c r="K2118" s="11"/>
      <c r="L2118" s="11"/>
      <c r="M2118" s="11"/>
      <c r="N2118" s="11"/>
      <c r="O2118" s="11"/>
      <c r="P2118" s="11"/>
      <c r="Q2118" s="11"/>
      <c r="R2118" s="11"/>
      <c r="S2118" s="11"/>
      <c r="T2118" s="11"/>
      <c r="U2118" s="11"/>
      <c r="V2118" s="11"/>
      <c r="W2118" s="11"/>
    </row>
    <row r="2119" ht="12.75" customHeight="1">
      <c r="A2119" s="9"/>
      <c r="B2119" s="1"/>
      <c r="C2119" s="11"/>
      <c r="D2119" s="11"/>
      <c r="E2119" s="11"/>
      <c r="F2119" s="11"/>
      <c r="G2119" s="11"/>
      <c r="H2119" s="11"/>
      <c r="I2119" s="11"/>
      <c r="J2119" s="11"/>
      <c r="K2119" s="11"/>
      <c r="L2119" s="11"/>
      <c r="M2119" s="11"/>
      <c r="N2119" s="11"/>
      <c r="O2119" s="11"/>
      <c r="P2119" s="11"/>
      <c r="Q2119" s="11"/>
      <c r="R2119" s="11"/>
      <c r="S2119" s="11"/>
      <c r="T2119" s="11"/>
      <c r="U2119" s="11"/>
      <c r="V2119" s="11"/>
      <c r="W2119" s="11"/>
    </row>
    <row r="2120" ht="12.75" customHeight="1">
      <c r="A2120" s="9"/>
      <c r="B2120" s="1"/>
      <c r="C2120" s="11"/>
      <c r="D2120" s="11"/>
      <c r="E2120" s="11"/>
      <c r="F2120" s="11"/>
      <c r="G2120" s="11"/>
      <c r="H2120" s="11"/>
      <c r="I2120" s="11"/>
      <c r="J2120" s="11"/>
      <c r="K2120" s="11"/>
      <c r="L2120" s="11"/>
      <c r="M2120" s="11"/>
      <c r="N2120" s="11"/>
      <c r="O2120" s="11"/>
      <c r="P2120" s="11"/>
      <c r="Q2120" s="11"/>
      <c r="R2120" s="11"/>
      <c r="S2120" s="11"/>
      <c r="T2120" s="11"/>
      <c r="U2120" s="11"/>
      <c r="V2120" s="11"/>
      <c r="W2120" s="11"/>
    </row>
    <row r="2121" ht="12.75" customHeight="1">
      <c r="A2121" s="9"/>
      <c r="B2121" s="1"/>
      <c r="C2121" s="11"/>
      <c r="D2121" s="11"/>
      <c r="E2121" s="11"/>
      <c r="F2121" s="11"/>
      <c r="G2121" s="11"/>
      <c r="H2121" s="11"/>
      <c r="I2121" s="11"/>
      <c r="J2121" s="11"/>
      <c r="K2121" s="11"/>
      <c r="L2121" s="11"/>
      <c r="M2121" s="11"/>
      <c r="N2121" s="11"/>
      <c r="O2121" s="11"/>
      <c r="P2121" s="11"/>
      <c r="Q2121" s="11"/>
      <c r="R2121" s="11"/>
      <c r="S2121" s="11"/>
      <c r="T2121" s="11"/>
      <c r="U2121" s="11"/>
      <c r="V2121" s="11"/>
      <c r="W2121" s="11"/>
    </row>
    <row r="2122" ht="12.75" customHeight="1">
      <c r="A2122" s="9"/>
      <c r="B2122" s="1"/>
      <c r="C2122" s="11"/>
      <c r="D2122" s="11"/>
      <c r="E2122" s="11"/>
      <c r="F2122" s="11"/>
      <c r="G2122" s="11"/>
      <c r="H2122" s="11"/>
      <c r="I2122" s="11"/>
      <c r="J2122" s="11"/>
      <c r="K2122" s="11"/>
      <c r="L2122" s="11"/>
      <c r="M2122" s="11"/>
      <c r="N2122" s="11"/>
      <c r="O2122" s="11"/>
      <c r="P2122" s="11"/>
      <c r="Q2122" s="11"/>
      <c r="R2122" s="11"/>
      <c r="S2122" s="11"/>
      <c r="T2122" s="11"/>
      <c r="U2122" s="11"/>
      <c r="V2122" s="11"/>
      <c r="W2122" s="11"/>
    </row>
    <row r="2123" ht="12.75" customHeight="1">
      <c r="A2123" s="9"/>
      <c r="B2123" s="1"/>
      <c r="C2123" s="11"/>
      <c r="D2123" s="11"/>
      <c r="E2123" s="11"/>
      <c r="F2123" s="11"/>
      <c r="G2123" s="11"/>
      <c r="H2123" s="11"/>
      <c r="I2123" s="11"/>
      <c r="J2123" s="11"/>
      <c r="K2123" s="11"/>
      <c r="L2123" s="11"/>
      <c r="M2123" s="11"/>
      <c r="N2123" s="11"/>
      <c r="O2123" s="11"/>
      <c r="P2123" s="11"/>
      <c r="Q2123" s="11"/>
      <c r="R2123" s="11"/>
      <c r="S2123" s="11"/>
      <c r="T2123" s="11"/>
      <c r="U2123" s="11"/>
      <c r="V2123" s="11"/>
      <c r="W2123" s="11"/>
    </row>
    <row r="2124" ht="12.75" customHeight="1">
      <c r="A2124" s="9"/>
      <c r="B2124" s="1"/>
      <c r="C2124" s="11"/>
      <c r="D2124" s="11"/>
      <c r="E2124" s="11"/>
      <c r="F2124" s="11"/>
      <c r="G2124" s="11"/>
      <c r="H2124" s="11"/>
      <c r="I2124" s="11"/>
      <c r="J2124" s="11"/>
      <c r="K2124" s="11"/>
      <c r="L2124" s="11"/>
      <c r="M2124" s="11"/>
      <c r="N2124" s="11"/>
      <c r="O2124" s="11"/>
      <c r="P2124" s="11"/>
      <c r="Q2124" s="11"/>
      <c r="R2124" s="11"/>
      <c r="S2124" s="11"/>
      <c r="T2124" s="11"/>
      <c r="U2124" s="11"/>
      <c r="V2124" s="11"/>
      <c r="W2124" s="11"/>
    </row>
    <row r="2125" ht="12.75" customHeight="1">
      <c r="A2125" s="9"/>
      <c r="B2125" s="1"/>
      <c r="C2125" s="11"/>
      <c r="D2125" s="11"/>
      <c r="E2125" s="11"/>
      <c r="F2125" s="11"/>
      <c r="G2125" s="11"/>
      <c r="H2125" s="11"/>
      <c r="I2125" s="11"/>
      <c r="J2125" s="11"/>
      <c r="K2125" s="11"/>
      <c r="L2125" s="11"/>
      <c r="M2125" s="11"/>
      <c r="N2125" s="11"/>
      <c r="O2125" s="11"/>
      <c r="P2125" s="11"/>
      <c r="Q2125" s="11"/>
      <c r="R2125" s="11"/>
      <c r="S2125" s="11"/>
      <c r="T2125" s="11"/>
      <c r="U2125" s="11"/>
      <c r="V2125" s="11"/>
      <c r="W2125" s="11"/>
    </row>
    <row r="2126" ht="12.75" customHeight="1">
      <c r="A2126" s="9"/>
      <c r="B2126" s="1"/>
      <c r="C2126" s="11"/>
      <c r="D2126" s="11"/>
      <c r="E2126" s="11"/>
      <c r="F2126" s="11"/>
      <c r="G2126" s="11"/>
      <c r="H2126" s="11"/>
      <c r="I2126" s="11"/>
      <c r="J2126" s="11"/>
      <c r="K2126" s="11"/>
      <c r="L2126" s="11"/>
      <c r="M2126" s="11"/>
      <c r="N2126" s="11"/>
      <c r="O2126" s="11"/>
      <c r="P2126" s="11"/>
      <c r="Q2126" s="11"/>
      <c r="R2126" s="11"/>
      <c r="S2126" s="11"/>
      <c r="T2126" s="11"/>
      <c r="U2126" s="11"/>
      <c r="V2126" s="11"/>
      <c r="W2126" s="11"/>
    </row>
    <row r="2127" ht="12.75" customHeight="1">
      <c r="A2127" s="9"/>
      <c r="B2127" s="1"/>
      <c r="C2127" s="11"/>
      <c r="D2127" s="11"/>
      <c r="E2127" s="11"/>
      <c r="F2127" s="11"/>
      <c r="G2127" s="11"/>
      <c r="H2127" s="11"/>
      <c r="I2127" s="11"/>
      <c r="J2127" s="11"/>
      <c r="K2127" s="11"/>
      <c r="L2127" s="11"/>
      <c r="M2127" s="11"/>
      <c r="N2127" s="11"/>
      <c r="O2127" s="11"/>
      <c r="P2127" s="11"/>
      <c r="Q2127" s="11"/>
      <c r="R2127" s="11"/>
      <c r="S2127" s="11"/>
      <c r="T2127" s="11"/>
      <c r="U2127" s="11"/>
      <c r="V2127" s="11"/>
      <c r="W2127" s="11"/>
    </row>
    <row r="2128" ht="12.75" customHeight="1">
      <c r="A2128" s="9"/>
      <c r="B2128" s="1"/>
      <c r="C2128" s="11"/>
      <c r="D2128" s="11"/>
      <c r="E2128" s="11"/>
      <c r="F2128" s="11"/>
      <c r="G2128" s="11"/>
      <c r="H2128" s="11"/>
      <c r="I2128" s="11"/>
      <c r="J2128" s="11"/>
      <c r="K2128" s="11"/>
      <c r="L2128" s="11"/>
      <c r="M2128" s="11"/>
      <c r="N2128" s="11"/>
      <c r="O2128" s="11"/>
      <c r="P2128" s="11"/>
      <c r="Q2128" s="11"/>
      <c r="R2128" s="11"/>
      <c r="S2128" s="11"/>
      <c r="T2128" s="11"/>
      <c r="U2128" s="11"/>
      <c r="V2128" s="11"/>
      <c r="W2128" s="11"/>
    </row>
    <row r="2129" ht="12.75" customHeight="1">
      <c r="A2129" s="9"/>
      <c r="B2129" s="1"/>
      <c r="C2129" s="11"/>
      <c r="D2129" s="11"/>
      <c r="E2129" s="11"/>
      <c r="F2129" s="11"/>
      <c r="G2129" s="11"/>
      <c r="H2129" s="11"/>
      <c r="I2129" s="11"/>
      <c r="J2129" s="11"/>
      <c r="K2129" s="11"/>
      <c r="L2129" s="11"/>
      <c r="M2129" s="11"/>
      <c r="N2129" s="11"/>
      <c r="O2129" s="11"/>
      <c r="P2129" s="11"/>
      <c r="Q2129" s="11"/>
      <c r="R2129" s="11"/>
      <c r="S2129" s="11"/>
      <c r="T2129" s="11"/>
      <c r="U2129" s="11"/>
      <c r="V2129" s="11"/>
      <c r="W2129" s="11"/>
    </row>
    <row r="2130" ht="12.75" customHeight="1">
      <c r="A2130" s="9"/>
      <c r="B2130" s="1"/>
      <c r="C2130" s="11"/>
      <c r="D2130" s="11"/>
      <c r="E2130" s="11"/>
      <c r="F2130" s="11"/>
      <c r="G2130" s="11"/>
      <c r="H2130" s="11"/>
      <c r="I2130" s="11"/>
      <c r="J2130" s="11"/>
      <c r="K2130" s="11"/>
      <c r="L2130" s="11"/>
      <c r="M2130" s="11"/>
      <c r="N2130" s="11"/>
      <c r="O2130" s="11"/>
      <c r="P2130" s="11"/>
      <c r="Q2130" s="11"/>
      <c r="R2130" s="11"/>
      <c r="S2130" s="11"/>
      <c r="T2130" s="11"/>
      <c r="U2130" s="11"/>
      <c r="V2130" s="11"/>
      <c r="W2130" s="11"/>
    </row>
    <row r="2131" ht="12.75" customHeight="1">
      <c r="A2131" s="9"/>
      <c r="B2131" s="1"/>
      <c r="C2131" s="11"/>
      <c r="D2131" s="11"/>
      <c r="E2131" s="11"/>
      <c r="F2131" s="11"/>
      <c r="G2131" s="11"/>
      <c r="H2131" s="11"/>
      <c r="I2131" s="11"/>
      <c r="J2131" s="11"/>
      <c r="K2131" s="11"/>
      <c r="L2131" s="11"/>
      <c r="M2131" s="11"/>
      <c r="N2131" s="11"/>
      <c r="O2131" s="11"/>
      <c r="P2131" s="11"/>
      <c r="Q2131" s="11"/>
      <c r="R2131" s="11"/>
      <c r="S2131" s="11"/>
      <c r="T2131" s="11"/>
      <c r="U2131" s="11"/>
      <c r="V2131" s="11"/>
      <c r="W2131" s="11"/>
    </row>
    <row r="2132" ht="12.75" customHeight="1">
      <c r="A2132" s="9"/>
      <c r="B2132" s="1"/>
      <c r="C2132" s="11"/>
      <c r="D2132" s="11"/>
      <c r="E2132" s="11"/>
      <c r="F2132" s="11"/>
      <c r="G2132" s="11"/>
      <c r="H2132" s="11"/>
      <c r="I2132" s="11"/>
      <c r="J2132" s="11"/>
      <c r="K2132" s="11"/>
      <c r="L2132" s="11"/>
      <c r="M2132" s="11"/>
      <c r="N2132" s="11"/>
      <c r="O2132" s="11"/>
      <c r="P2132" s="11"/>
      <c r="Q2132" s="11"/>
      <c r="R2132" s="11"/>
      <c r="S2132" s="11"/>
      <c r="T2132" s="11"/>
      <c r="U2132" s="11"/>
      <c r="V2132" s="11"/>
      <c r="W2132" s="11"/>
    </row>
    <row r="2133" ht="12.75" customHeight="1">
      <c r="A2133" s="9"/>
      <c r="B2133" s="1"/>
      <c r="C2133" s="11"/>
      <c r="D2133" s="11"/>
      <c r="E2133" s="11"/>
      <c r="F2133" s="11"/>
      <c r="G2133" s="11"/>
      <c r="H2133" s="11"/>
      <c r="I2133" s="11"/>
      <c r="J2133" s="11"/>
      <c r="K2133" s="11"/>
      <c r="L2133" s="11"/>
      <c r="M2133" s="11"/>
      <c r="N2133" s="11"/>
      <c r="O2133" s="11"/>
      <c r="P2133" s="11"/>
      <c r="Q2133" s="11"/>
      <c r="R2133" s="11"/>
      <c r="S2133" s="11"/>
      <c r="T2133" s="11"/>
      <c r="U2133" s="11"/>
      <c r="V2133" s="11"/>
      <c r="W2133" s="11"/>
    </row>
    <row r="2134" ht="12.75" customHeight="1">
      <c r="A2134" s="9"/>
      <c r="B2134" s="1"/>
      <c r="C2134" s="11"/>
      <c r="D2134" s="11"/>
      <c r="E2134" s="11"/>
      <c r="F2134" s="11"/>
      <c r="G2134" s="11"/>
      <c r="H2134" s="11"/>
      <c r="I2134" s="11"/>
      <c r="J2134" s="11"/>
      <c r="K2134" s="11"/>
      <c r="L2134" s="11"/>
      <c r="M2134" s="11"/>
      <c r="N2134" s="11"/>
      <c r="O2134" s="11"/>
      <c r="P2134" s="11"/>
      <c r="Q2134" s="11"/>
      <c r="R2134" s="11"/>
      <c r="S2134" s="11"/>
      <c r="T2134" s="11"/>
      <c r="U2134" s="11"/>
      <c r="V2134" s="11"/>
      <c r="W2134" s="11"/>
    </row>
    <row r="2135" ht="12.75" customHeight="1">
      <c r="A2135" s="9"/>
      <c r="B2135" s="1"/>
      <c r="C2135" s="11"/>
      <c r="D2135" s="11"/>
      <c r="E2135" s="11"/>
      <c r="F2135" s="11"/>
      <c r="G2135" s="11"/>
      <c r="H2135" s="11"/>
      <c r="I2135" s="11"/>
      <c r="J2135" s="11"/>
      <c r="K2135" s="11"/>
      <c r="L2135" s="11"/>
      <c r="M2135" s="11"/>
      <c r="N2135" s="11"/>
      <c r="O2135" s="11"/>
      <c r="P2135" s="11"/>
      <c r="Q2135" s="11"/>
      <c r="R2135" s="11"/>
      <c r="S2135" s="11"/>
      <c r="T2135" s="11"/>
      <c r="U2135" s="11"/>
      <c r="V2135" s="11"/>
      <c r="W2135" s="11"/>
    </row>
    <row r="2136" ht="12.75" customHeight="1">
      <c r="A2136" s="9"/>
      <c r="B2136" s="1"/>
      <c r="C2136" s="11"/>
      <c r="D2136" s="11"/>
      <c r="E2136" s="11"/>
      <c r="F2136" s="11"/>
      <c r="G2136" s="11"/>
      <c r="H2136" s="11"/>
      <c r="I2136" s="11"/>
      <c r="J2136" s="11"/>
      <c r="K2136" s="11"/>
      <c r="L2136" s="11"/>
      <c r="M2136" s="11"/>
      <c r="N2136" s="11"/>
      <c r="O2136" s="11"/>
      <c r="P2136" s="11"/>
      <c r="Q2136" s="11"/>
      <c r="R2136" s="11"/>
      <c r="S2136" s="11"/>
      <c r="T2136" s="11"/>
      <c r="U2136" s="11"/>
      <c r="V2136" s="11"/>
      <c r="W2136" s="11"/>
    </row>
    <row r="2137" ht="12.75" customHeight="1">
      <c r="A2137" s="9"/>
      <c r="B2137" s="1"/>
      <c r="C2137" s="11"/>
      <c r="D2137" s="11"/>
      <c r="E2137" s="11"/>
      <c r="F2137" s="11"/>
      <c r="G2137" s="11"/>
      <c r="H2137" s="11"/>
      <c r="I2137" s="11"/>
      <c r="J2137" s="11"/>
      <c r="K2137" s="11"/>
      <c r="L2137" s="11"/>
      <c r="M2137" s="11"/>
      <c r="N2137" s="11"/>
      <c r="O2137" s="11"/>
      <c r="P2137" s="11"/>
      <c r="Q2137" s="11"/>
      <c r="R2137" s="11"/>
      <c r="S2137" s="11"/>
      <c r="T2137" s="11"/>
      <c r="U2137" s="11"/>
      <c r="V2137" s="11"/>
      <c r="W2137" s="11"/>
    </row>
    <row r="2138" ht="12.75" customHeight="1">
      <c r="A2138" s="9"/>
      <c r="B2138" s="1"/>
      <c r="C2138" s="11"/>
      <c r="D2138" s="11"/>
      <c r="E2138" s="11"/>
      <c r="F2138" s="11"/>
      <c r="G2138" s="11"/>
      <c r="H2138" s="11"/>
      <c r="I2138" s="11"/>
      <c r="J2138" s="11"/>
      <c r="K2138" s="11"/>
      <c r="L2138" s="11"/>
      <c r="M2138" s="11"/>
      <c r="N2138" s="11"/>
      <c r="O2138" s="11"/>
      <c r="P2138" s="11"/>
      <c r="Q2138" s="11"/>
      <c r="R2138" s="11"/>
      <c r="S2138" s="11"/>
      <c r="T2138" s="11"/>
      <c r="U2138" s="11"/>
      <c r="V2138" s="11"/>
      <c r="W2138" s="11"/>
    </row>
    <row r="2139" ht="12.75" customHeight="1">
      <c r="A2139" s="9"/>
      <c r="B2139" s="1"/>
      <c r="C2139" s="11"/>
      <c r="D2139" s="11"/>
      <c r="E2139" s="11"/>
      <c r="F2139" s="11"/>
      <c r="G2139" s="11"/>
      <c r="H2139" s="11"/>
      <c r="I2139" s="11"/>
      <c r="J2139" s="11"/>
      <c r="K2139" s="11"/>
      <c r="L2139" s="11"/>
      <c r="M2139" s="11"/>
      <c r="N2139" s="11"/>
      <c r="O2139" s="11"/>
      <c r="P2139" s="11"/>
      <c r="Q2139" s="11"/>
      <c r="R2139" s="11"/>
      <c r="S2139" s="11"/>
      <c r="T2139" s="11"/>
      <c r="U2139" s="11"/>
      <c r="V2139" s="11"/>
      <c r="W2139" s="11"/>
    </row>
    <row r="2140" ht="12.75" customHeight="1">
      <c r="A2140" s="9"/>
      <c r="B2140" s="1"/>
      <c r="C2140" s="11"/>
      <c r="D2140" s="11"/>
      <c r="E2140" s="11"/>
      <c r="F2140" s="11"/>
      <c r="G2140" s="11"/>
      <c r="H2140" s="11"/>
      <c r="I2140" s="11"/>
      <c r="J2140" s="11"/>
      <c r="K2140" s="11"/>
      <c r="L2140" s="11"/>
      <c r="M2140" s="11"/>
      <c r="N2140" s="11"/>
      <c r="O2140" s="11"/>
      <c r="P2140" s="11"/>
      <c r="Q2140" s="11"/>
      <c r="R2140" s="11"/>
      <c r="S2140" s="11"/>
      <c r="T2140" s="11"/>
      <c r="U2140" s="11"/>
      <c r="V2140" s="11"/>
      <c r="W2140" s="11"/>
    </row>
    <row r="2141" ht="12.75" customHeight="1">
      <c r="A2141" s="9"/>
      <c r="B2141" s="1"/>
      <c r="C2141" s="11"/>
      <c r="D2141" s="11"/>
      <c r="E2141" s="11"/>
      <c r="F2141" s="11"/>
      <c r="G2141" s="11"/>
      <c r="H2141" s="11"/>
      <c r="I2141" s="11"/>
      <c r="J2141" s="11"/>
      <c r="K2141" s="11"/>
      <c r="L2141" s="11"/>
      <c r="M2141" s="11"/>
      <c r="N2141" s="11"/>
      <c r="O2141" s="11"/>
      <c r="P2141" s="11"/>
      <c r="Q2141" s="11"/>
      <c r="R2141" s="11"/>
      <c r="S2141" s="11"/>
      <c r="T2141" s="11"/>
      <c r="U2141" s="11"/>
      <c r="V2141" s="11"/>
      <c r="W2141" s="11"/>
    </row>
    <row r="2142" ht="12.75" customHeight="1">
      <c r="A2142" s="9"/>
      <c r="B2142" s="1"/>
      <c r="C2142" s="11"/>
      <c r="D2142" s="11"/>
      <c r="E2142" s="11"/>
      <c r="F2142" s="11"/>
      <c r="G2142" s="11"/>
      <c r="H2142" s="11"/>
      <c r="I2142" s="11"/>
      <c r="J2142" s="11"/>
      <c r="K2142" s="11"/>
      <c r="L2142" s="11"/>
      <c r="M2142" s="11"/>
      <c r="N2142" s="11"/>
      <c r="O2142" s="11"/>
      <c r="P2142" s="11"/>
      <c r="Q2142" s="11"/>
      <c r="R2142" s="11"/>
      <c r="S2142" s="11"/>
      <c r="T2142" s="11"/>
      <c r="U2142" s="11"/>
      <c r="V2142" s="11"/>
      <c r="W2142" s="11"/>
    </row>
    <row r="2143" ht="12.75" customHeight="1">
      <c r="A2143" s="9"/>
      <c r="B2143" s="1"/>
      <c r="C2143" s="11"/>
      <c r="D2143" s="11"/>
      <c r="E2143" s="11"/>
      <c r="F2143" s="11"/>
      <c r="G2143" s="11"/>
      <c r="H2143" s="11"/>
      <c r="I2143" s="11"/>
      <c r="J2143" s="11"/>
      <c r="K2143" s="11"/>
      <c r="L2143" s="11"/>
      <c r="M2143" s="11"/>
      <c r="N2143" s="11"/>
      <c r="O2143" s="11"/>
      <c r="P2143" s="11"/>
      <c r="Q2143" s="11"/>
      <c r="R2143" s="11"/>
      <c r="S2143" s="11"/>
      <c r="T2143" s="11"/>
      <c r="U2143" s="11"/>
      <c r="V2143" s="11"/>
      <c r="W2143" s="11"/>
    </row>
    <row r="2144" ht="12.75" customHeight="1">
      <c r="A2144" s="9"/>
      <c r="B2144" s="1"/>
      <c r="C2144" s="11"/>
      <c r="D2144" s="11"/>
      <c r="E2144" s="11"/>
      <c r="F2144" s="11"/>
      <c r="G2144" s="11"/>
      <c r="H2144" s="11"/>
      <c r="I2144" s="11"/>
      <c r="J2144" s="11"/>
      <c r="K2144" s="11"/>
      <c r="L2144" s="11"/>
      <c r="M2144" s="11"/>
      <c r="N2144" s="11"/>
      <c r="O2144" s="11"/>
      <c r="P2144" s="11"/>
      <c r="Q2144" s="11"/>
      <c r="R2144" s="11"/>
      <c r="S2144" s="11"/>
      <c r="T2144" s="11"/>
      <c r="U2144" s="11"/>
      <c r="V2144" s="11"/>
      <c r="W2144" s="11"/>
    </row>
    <row r="2145" ht="12.75" customHeight="1">
      <c r="A2145" s="9"/>
      <c r="B2145" s="1"/>
      <c r="C2145" s="11"/>
      <c r="D2145" s="11"/>
      <c r="E2145" s="11"/>
      <c r="F2145" s="11"/>
      <c r="G2145" s="11"/>
      <c r="H2145" s="11"/>
      <c r="I2145" s="11"/>
      <c r="J2145" s="11"/>
      <c r="K2145" s="11"/>
      <c r="L2145" s="11"/>
      <c r="M2145" s="11"/>
      <c r="N2145" s="11"/>
      <c r="O2145" s="11"/>
      <c r="P2145" s="11"/>
      <c r="Q2145" s="11"/>
      <c r="R2145" s="11"/>
      <c r="S2145" s="11"/>
      <c r="T2145" s="11"/>
      <c r="U2145" s="11"/>
      <c r="V2145" s="11"/>
      <c r="W2145" s="11"/>
    </row>
    <row r="2146" ht="12.75" customHeight="1">
      <c r="A2146" s="9"/>
      <c r="B2146" s="1"/>
      <c r="C2146" s="11"/>
      <c r="D2146" s="11"/>
      <c r="E2146" s="11"/>
      <c r="F2146" s="11"/>
      <c r="G2146" s="11"/>
      <c r="H2146" s="11"/>
      <c r="I2146" s="11"/>
      <c r="J2146" s="11"/>
      <c r="K2146" s="11"/>
      <c r="L2146" s="11"/>
      <c r="M2146" s="11"/>
      <c r="N2146" s="11"/>
      <c r="O2146" s="11"/>
      <c r="P2146" s="11"/>
      <c r="Q2146" s="11"/>
      <c r="R2146" s="11"/>
      <c r="S2146" s="11"/>
      <c r="T2146" s="11"/>
      <c r="U2146" s="11"/>
      <c r="V2146" s="11"/>
      <c r="W2146" s="11"/>
    </row>
    <row r="2147" ht="12.75" customHeight="1">
      <c r="A2147" s="9"/>
      <c r="B2147" s="1"/>
      <c r="C2147" s="11"/>
      <c r="D2147" s="11"/>
      <c r="E2147" s="11"/>
      <c r="F2147" s="11"/>
      <c r="G2147" s="11"/>
      <c r="H2147" s="11"/>
      <c r="I2147" s="11"/>
      <c r="J2147" s="11"/>
      <c r="K2147" s="11"/>
      <c r="L2147" s="11"/>
      <c r="M2147" s="11"/>
      <c r="N2147" s="11"/>
      <c r="O2147" s="11"/>
      <c r="P2147" s="11"/>
      <c r="Q2147" s="11"/>
      <c r="R2147" s="11"/>
      <c r="S2147" s="11"/>
      <c r="T2147" s="11"/>
      <c r="U2147" s="11"/>
      <c r="V2147" s="11"/>
      <c r="W2147" s="11"/>
    </row>
    <row r="2148" ht="12.75" customHeight="1">
      <c r="A2148" s="9"/>
      <c r="B2148" s="1"/>
      <c r="C2148" s="11"/>
      <c r="D2148" s="11"/>
      <c r="E2148" s="11"/>
      <c r="F2148" s="11"/>
      <c r="G2148" s="11"/>
      <c r="H2148" s="11"/>
      <c r="I2148" s="11"/>
      <c r="J2148" s="11"/>
      <c r="K2148" s="11"/>
      <c r="L2148" s="11"/>
      <c r="M2148" s="11"/>
      <c r="N2148" s="11"/>
      <c r="O2148" s="11"/>
      <c r="P2148" s="11"/>
      <c r="Q2148" s="11"/>
      <c r="R2148" s="11"/>
      <c r="S2148" s="11"/>
      <c r="T2148" s="11"/>
      <c r="U2148" s="11"/>
      <c r="V2148" s="11"/>
      <c r="W2148" s="11"/>
    </row>
    <row r="2149" ht="12.75" customHeight="1">
      <c r="A2149" s="9"/>
      <c r="B2149" s="1"/>
      <c r="C2149" s="11"/>
      <c r="D2149" s="11"/>
      <c r="E2149" s="11"/>
      <c r="F2149" s="11"/>
      <c r="G2149" s="11"/>
      <c r="H2149" s="11"/>
      <c r="I2149" s="11"/>
      <c r="J2149" s="11"/>
      <c r="K2149" s="11"/>
      <c r="L2149" s="11"/>
      <c r="M2149" s="11"/>
      <c r="N2149" s="11"/>
      <c r="O2149" s="11"/>
      <c r="P2149" s="11"/>
      <c r="Q2149" s="11"/>
      <c r="R2149" s="11"/>
      <c r="S2149" s="11"/>
      <c r="T2149" s="11"/>
      <c r="U2149" s="11"/>
      <c r="V2149" s="11"/>
      <c r="W2149" s="11"/>
    </row>
    <row r="2150" ht="12.75" customHeight="1">
      <c r="A2150" s="9"/>
      <c r="B2150" s="1"/>
      <c r="C2150" s="11"/>
      <c r="D2150" s="11"/>
      <c r="E2150" s="11"/>
      <c r="F2150" s="11"/>
      <c r="G2150" s="11"/>
      <c r="H2150" s="11"/>
      <c r="I2150" s="11"/>
      <c r="J2150" s="11"/>
      <c r="K2150" s="11"/>
      <c r="L2150" s="11"/>
      <c r="M2150" s="11"/>
      <c r="N2150" s="11"/>
      <c r="O2150" s="11"/>
      <c r="P2150" s="11"/>
      <c r="Q2150" s="11"/>
      <c r="R2150" s="11"/>
      <c r="S2150" s="11"/>
      <c r="T2150" s="11"/>
      <c r="U2150" s="11"/>
      <c r="V2150" s="11"/>
      <c r="W2150" s="11"/>
    </row>
    <row r="2151" ht="12.75" customHeight="1">
      <c r="A2151" s="9"/>
      <c r="B2151" s="1"/>
      <c r="C2151" s="11"/>
      <c r="D2151" s="11"/>
      <c r="E2151" s="11"/>
      <c r="F2151" s="11"/>
      <c r="G2151" s="11"/>
      <c r="H2151" s="11"/>
      <c r="I2151" s="11"/>
      <c r="J2151" s="11"/>
      <c r="K2151" s="11"/>
      <c r="L2151" s="11"/>
      <c r="M2151" s="11"/>
      <c r="N2151" s="11"/>
      <c r="O2151" s="11"/>
      <c r="P2151" s="11"/>
      <c r="Q2151" s="11"/>
      <c r="R2151" s="11"/>
      <c r="S2151" s="11"/>
      <c r="T2151" s="11"/>
      <c r="U2151" s="11"/>
      <c r="V2151" s="11"/>
      <c r="W2151" s="11"/>
    </row>
    <row r="2152" ht="12.75" customHeight="1">
      <c r="A2152" s="9"/>
      <c r="B2152" s="1"/>
      <c r="C2152" s="11"/>
      <c r="D2152" s="11"/>
      <c r="E2152" s="11"/>
      <c r="F2152" s="11"/>
      <c r="G2152" s="11"/>
      <c r="H2152" s="11"/>
      <c r="I2152" s="11"/>
      <c r="J2152" s="11"/>
      <c r="K2152" s="11"/>
      <c r="L2152" s="11"/>
      <c r="M2152" s="11"/>
      <c r="N2152" s="11"/>
      <c r="O2152" s="11"/>
      <c r="P2152" s="11"/>
      <c r="Q2152" s="11"/>
      <c r="R2152" s="11"/>
      <c r="S2152" s="11"/>
      <c r="T2152" s="11"/>
      <c r="U2152" s="11"/>
      <c r="V2152" s="11"/>
      <c r="W2152" s="11"/>
    </row>
    <row r="2153" ht="12.75" customHeight="1">
      <c r="A2153" s="9"/>
      <c r="B2153" s="1"/>
      <c r="C2153" s="11"/>
      <c r="D2153" s="11"/>
      <c r="E2153" s="11"/>
      <c r="F2153" s="11"/>
      <c r="G2153" s="11"/>
      <c r="H2153" s="11"/>
      <c r="I2153" s="11"/>
      <c r="J2153" s="11"/>
      <c r="K2153" s="11"/>
      <c r="L2153" s="11"/>
      <c r="M2153" s="11"/>
      <c r="N2153" s="11"/>
      <c r="O2153" s="11"/>
      <c r="P2153" s="11"/>
      <c r="Q2153" s="11"/>
      <c r="R2153" s="11"/>
      <c r="S2153" s="11"/>
      <c r="T2153" s="11"/>
      <c r="U2153" s="11"/>
      <c r="V2153" s="11"/>
      <c r="W2153" s="11"/>
    </row>
    <row r="2154" ht="12.75" customHeight="1">
      <c r="A2154" s="9"/>
      <c r="B2154" s="1"/>
      <c r="C2154" s="11"/>
      <c r="D2154" s="11"/>
      <c r="E2154" s="11"/>
      <c r="F2154" s="11"/>
      <c r="G2154" s="11"/>
      <c r="H2154" s="11"/>
      <c r="I2154" s="11"/>
      <c r="J2154" s="11"/>
      <c r="K2154" s="11"/>
      <c r="L2154" s="11"/>
      <c r="M2154" s="11"/>
      <c r="N2154" s="11"/>
      <c r="O2154" s="11"/>
      <c r="P2154" s="11"/>
      <c r="Q2154" s="11"/>
      <c r="R2154" s="11"/>
      <c r="S2154" s="11"/>
      <c r="T2154" s="11"/>
      <c r="U2154" s="11"/>
      <c r="V2154" s="11"/>
      <c r="W2154" s="11"/>
    </row>
    <row r="2155" ht="12.75" customHeight="1">
      <c r="A2155" s="9"/>
      <c r="B2155" s="1"/>
      <c r="C2155" s="11"/>
      <c r="D2155" s="11"/>
      <c r="E2155" s="11"/>
      <c r="F2155" s="11"/>
      <c r="G2155" s="11"/>
      <c r="H2155" s="11"/>
      <c r="I2155" s="11"/>
      <c r="J2155" s="11"/>
      <c r="K2155" s="11"/>
      <c r="L2155" s="11"/>
      <c r="M2155" s="11"/>
      <c r="N2155" s="11"/>
      <c r="O2155" s="11"/>
      <c r="P2155" s="11"/>
      <c r="Q2155" s="11"/>
      <c r="R2155" s="11"/>
      <c r="S2155" s="11"/>
      <c r="T2155" s="11"/>
      <c r="U2155" s="11"/>
      <c r="V2155" s="11"/>
      <c r="W2155" s="11"/>
    </row>
    <row r="2156" ht="12.75" customHeight="1">
      <c r="A2156" s="9"/>
      <c r="B2156" s="1"/>
      <c r="C2156" s="11"/>
      <c r="D2156" s="11"/>
      <c r="E2156" s="11"/>
      <c r="F2156" s="11"/>
      <c r="G2156" s="11"/>
      <c r="H2156" s="11"/>
      <c r="I2156" s="11"/>
      <c r="J2156" s="11"/>
      <c r="K2156" s="11"/>
      <c r="L2156" s="11"/>
      <c r="M2156" s="11"/>
      <c r="N2156" s="11"/>
      <c r="O2156" s="11"/>
      <c r="P2156" s="11"/>
      <c r="Q2156" s="11"/>
      <c r="R2156" s="11"/>
      <c r="S2156" s="11"/>
      <c r="T2156" s="11"/>
      <c r="U2156" s="11"/>
      <c r="V2156" s="11"/>
      <c r="W2156" s="11"/>
    </row>
    <row r="2157" ht="12.75" customHeight="1">
      <c r="A2157" s="9"/>
      <c r="B2157" s="1"/>
      <c r="C2157" s="11"/>
      <c r="D2157" s="11"/>
      <c r="E2157" s="11"/>
      <c r="F2157" s="11"/>
      <c r="G2157" s="11"/>
      <c r="H2157" s="11"/>
      <c r="I2157" s="11"/>
      <c r="J2157" s="11"/>
      <c r="K2157" s="11"/>
      <c r="L2157" s="11"/>
      <c r="M2157" s="11"/>
      <c r="N2157" s="11"/>
      <c r="O2157" s="11"/>
      <c r="P2157" s="11"/>
      <c r="Q2157" s="11"/>
      <c r="R2157" s="11"/>
      <c r="S2157" s="11"/>
      <c r="T2157" s="11"/>
      <c r="U2157" s="11"/>
      <c r="V2157" s="11"/>
      <c r="W2157" s="11"/>
    </row>
    <row r="2158" ht="12.75" customHeight="1">
      <c r="A2158" s="9"/>
      <c r="B2158" s="1"/>
      <c r="C2158" s="11"/>
      <c r="D2158" s="11"/>
      <c r="E2158" s="11"/>
      <c r="F2158" s="11"/>
      <c r="G2158" s="11"/>
      <c r="H2158" s="11"/>
      <c r="I2158" s="11"/>
      <c r="J2158" s="11"/>
      <c r="K2158" s="11"/>
      <c r="L2158" s="11"/>
      <c r="M2158" s="11"/>
      <c r="N2158" s="11"/>
      <c r="O2158" s="11"/>
      <c r="P2158" s="11"/>
      <c r="Q2158" s="11"/>
      <c r="R2158" s="11"/>
      <c r="S2158" s="11"/>
      <c r="T2158" s="11"/>
      <c r="U2158" s="11"/>
      <c r="V2158" s="11"/>
      <c r="W2158" s="11"/>
    </row>
    <row r="2159" ht="12.75" customHeight="1">
      <c r="A2159" s="9"/>
      <c r="B2159" s="1"/>
      <c r="C2159" s="11"/>
      <c r="D2159" s="11"/>
      <c r="E2159" s="11"/>
      <c r="F2159" s="11"/>
      <c r="G2159" s="11"/>
      <c r="H2159" s="11"/>
      <c r="I2159" s="11"/>
      <c r="J2159" s="11"/>
      <c r="K2159" s="11"/>
      <c r="L2159" s="11"/>
      <c r="M2159" s="11"/>
      <c r="N2159" s="11"/>
      <c r="O2159" s="11"/>
      <c r="P2159" s="11"/>
      <c r="Q2159" s="11"/>
      <c r="R2159" s="11"/>
      <c r="S2159" s="11"/>
      <c r="T2159" s="11"/>
      <c r="U2159" s="11"/>
      <c r="V2159" s="11"/>
      <c r="W2159" s="11"/>
    </row>
    <row r="2160" ht="12.75" customHeight="1">
      <c r="A2160" s="9"/>
      <c r="B2160" s="1"/>
      <c r="C2160" s="11"/>
      <c r="D2160" s="11"/>
      <c r="E2160" s="11"/>
      <c r="F2160" s="11"/>
      <c r="G2160" s="11"/>
      <c r="H2160" s="11"/>
      <c r="I2160" s="11"/>
      <c r="J2160" s="11"/>
      <c r="K2160" s="11"/>
      <c r="L2160" s="11"/>
      <c r="M2160" s="11"/>
      <c r="N2160" s="11"/>
      <c r="O2160" s="11"/>
      <c r="P2160" s="11"/>
      <c r="Q2160" s="11"/>
      <c r="R2160" s="11"/>
      <c r="S2160" s="11"/>
      <c r="T2160" s="11"/>
      <c r="U2160" s="11"/>
      <c r="V2160" s="11"/>
      <c r="W2160" s="11"/>
    </row>
    <row r="2161" ht="12.75" customHeight="1">
      <c r="A2161" s="9"/>
      <c r="B2161" s="1"/>
      <c r="C2161" s="11"/>
      <c r="D2161" s="11"/>
      <c r="E2161" s="11"/>
      <c r="F2161" s="11"/>
      <c r="G2161" s="11"/>
      <c r="H2161" s="11"/>
      <c r="I2161" s="11"/>
      <c r="J2161" s="11"/>
      <c r="K2161" s="11"/>
      <c r="L2161" s="11"/>
      <c r="M2161" s="11"/>
      <c r="N2161" s="11"/>
      <c r="O2161" s="11"/>
      <c r="P2161" s="11"/>
      <c r="Q2161" s="11"/>
      <c r="R2161" s="11"/>
      <c r="S2161" s="11"/>
      <c r="T2161" s="11"/>
      <c r="U2161" s="11"/>
      <c r="V2161" s="11"/>
      <c r="W2161" s="11"/>
    </row>
    <row r="2162" ht="12.75" customHeight="1">
      <c r="A2162" s="9"/>
      <c r="B2162" s="1"/>
      <c r="C2162" s="11"/>
      <c r="D2162" s="11"/>
      <c r="E2162" s="11"/>
      <c r="F2162" s="11"/>
      <c r="G2162" s="11"/>
      <c r="H2162" s="11"/>
      <c r="I2162" s="11"/>
      <c r="J2162" s="11"/>
      <c r="K2162" s="11"/>
      <c r="L2162" s="11"/>
      <c r="M2162" s="11"/>
      <c r="N2162" s="11"/>
      <c r="O2162" s="11"/>
      <c r="P2162" s="11"/>
      <c r="Q2162" s="11"/>
      <c r="R2162" s="11"/>
      <c r="S2162" s="11"/>
      <c r="T2162" s="11"/>
      <c r="U2162" s="11"/>
      <c r="V2162" s="11"/>
      <c r="W2162" s="11"/>
    </row>
    <row r="2163" ht="12.75" customHeight="1">
      <c r="A2163" s="9"/>
      <c r="B2163" s="1"/>
      <c r="C2163" s="11"/>
      <c r="D2163" s="11"/>
      <c r="E2163" s="11"/>
      <c r="F2163" s="11"/>
      <c r="G2163" s="11"/>
      <c r="H2163" s="11"/>
      <c r="I2163" s="11"/>
      <c r="J2163" s="11"/>
      <c r="K2163" s="11"/>
      <c r="L2163" s="11"/>
      <c r="M2163" s="11"/>
      <c r="N2163" s="11"/>
      <c r="O2163" s="11"/>
      <c r="P2163" s="11"/>
      <c r="Q2163" s="11"/>
      <c r="R2163" s="11"/>
      <c r="S2163" s="11"/>
      <c r="T2163" s="11"/>
      <c r="U2163" s="11"/>
      <c r="V2163" s="11"/>
      <c r="W2163" s="11"/>
    </row>
    <row r="2164" ht="12.75" customHeight="1">
      <c r="A2164" s="9"/>
      <c r="B2164" s="1"/>
      <c r="C2164" s="11"/>
      <c r="D2164" s="11"/>
      <c r="E2164" s="11"/>
      <c r="F2164" s="11"/>
      <c r="G2164" s="11"/>
      <c r="H2164" s="11"/>
      <c r="I2164" s="11"/>
      <c r="J2164" s="11"/>
      <c r="K2164" s="11"/>
      <c r="L2164" s="11"/>
      <c r="M2164" s="11"/>
      <c r="N2164" s="11"/>
      <c r="O2164" s="11"/>
      <c r="P2164" s="11"/>
      <c r="Q2164" s="11"/>
      <c r="R2164" s="11"/>
      <c r="S2164" s="11"/>
      <c r="T2164" s="11"/>
      <c r="U2164" s="11"/>
      <c r="V2164" s="11"/>
      <c r="W2164" s="11"/>
    </row>
    <row r="2165" ht="12.75" customHeight="1">
      <c r="A2165" s="9"/>
      <c r="B2165" s="1"/>
      <c r="C2165" s="11"/>
      <c r="D2165" s="11"/>
      <c r="E2165" s="11"/>
      <c r="F2165" s="11"/>
      <c r="G2165" s="11"/>
      <c r="H2165" s="11"/>
      <c r="I2165" s="11"/>
      <c r="J2165" s="11"/>
      <c r="K2165" s="11"/>
      <c r="L2165" s="11"/>
      <c r="M2165" s="11"/>
      <c r="N2165" s="11"/>
      <c r="O2165" s="11"/>
      <c r="P2165" s="11"/>
      <c r="Q2165" s="11"/>
      <c r="R2165" s="11"/>
      <c r="S2165" s="11"/>
      <c r="T2165" s="11"/>
      <c r="U2165" s="11"/>
      <c r="V2165" s="11"/>
      <c r="W2165" s="11"/>
    </row>
    <row r="2166" ht="12.75" customHeight="1">
      <c r="A2166" s="9"/>
      <c r="B2166" s="1"/>
      <c r="C2166" s="11"/>
      <c r="D2166" s="11"/>
      <c r="E2166" s="11"/>
      <c r="F2166" s="11"/>
      <c r="G2166" s="11"/>
      <c r="H2166" s="11"/>
      <c r="I2166" s="11"/>
      <c r="J2166" s="11"/>
      <c r="K2166" s="11"/>
      <c r="L2166" s="11"/>
      <c r="M2166" s="11"/>
      <c r="N2166" s="11"/>
      <c r="O2166" s="11"/>
      <c r="P2166" s="11"/>
      <c r="Q2166" s="11"/>
      <c r="R2166" s="11"/>
      <c r="S2166" s="11"/>
      <c r="T2166" s="11"/>
      <c r="U2166" s="11"/>
      <c r="V2166" s="11"/>
      <c r="W2166" s="11"/>
    </row>
    <row r="2167" ht="12.75" customHeight="1">
      <c r="A2167" s="9"/>
      <c r="B2167" s="1"/>
      <c r="C2167" s="11"/>
      <c r="D2167" s="11"/>
      <c r="E2167" s="11"/>
      <c r="F2167" s="11"/>
      <c r="G2167" s="11"/>
      <c r="H2167" s="11"/>
      <c r="I2167" s="11"/>
      <c r="J2167" s="11"/>
      <c r="K2167" s="11"/>
      <c r="L2167" s="11"/>
      <c r="M2167" s="11"/>
      <c r="N2167" s="11"/>
      <c r="O2167" s="11"/>
      <c r="P2167" s="11"/>
      <c r="Q2167" s="11"/>
      <c r="R2167" s="11"/>
      <c r="S2167" s="11"/>
      <c r="T2167" s="11"/>
      <c r="U2167" s="11"/>
      <c r="V2167" s="11"/>
      <c r="W2167" s="11"/>
    </row>
    <row r="2168" ht="12.75" customHeight="1">
      <c r="A2168" s="9"/>
      <c r="B2168" s="1"/>
      <c r="C2168" s="11"/>
      <c r="D2168" s="11"/>
      <c r="E2168" s="11"/>
      <c r="F2168" s="11"/>
      <c r="G2168" s="11"/>
      <c r="H2168" s="11"/>
      <c r="I2168" s="11"/>
      <c r="J2168" s="11"/>
      <c r="K2168" s="11"/>
      <c r="L2168" s="11"/>
      <c r="M2168" s="11"/>
      <c r="N2168" s="11"/>
      <c r="O2168" s="11"/>
      <c r="P2168" s="11"/>
      <c r="Q2168" s="11"/>
      <c r="R2168" s="11"/>
      <c r="S2168" s="11"/>
      <c r="T2168" s="11"/>
      <c r="U2168" s="11"/>
      <c r="V2168" s="11"/>
      <c r="W2168" s="11"/>
    </row>
    <row r="2169" ht="12.75" customHeight="1">
      <c r="A2169" s="9"/>
      <c r="B2169" s="1"/>
      <c r="C2169" s="11"/>
      <c r="D2169" s="11"/>
      <c r="E2169" s="11"/>
      <c r="F2169" s="11"/>
      <c r="G2169" s="11"/>
      <c r="H2169" s="11"/>
      <c r="I2169" s="11"/>
      <c r="J2169" s="11"/>
      <c r="K2169" s="11"/>
      <c r="L2169" s="11"/>
      <c r="M2169" s="11"/>
      <c r="N2169" s="11"/>
      <c r="O2169" s="11"/>
      <c r="P2169" s="11"/>
      <c r="Q2169" s="11"/>
      <c r="R2169" s="11"/>
      <c r="S2169" s="11"/>
      <c r="T2169" s="11"/>
      <c r="U2169" s="11"/>
      <c r="V2169" s="11"/>
      <c r="W2169" s="11"/>
    </row>
    <row r="2170" ht="12.75" customHeight="1">
      <c r="A2170" s="9"/>
      <c r="B2170" s="1"/>
      <c r="C2170" s="11"/>
      <c r="D2170" s="11"/>
      <c r="E2170" s="11"/>
      <c r="F2170" s="11"/>
      <c r="G2170" s="11"/>
      <c r="H2170" s="11"/>
      <c r="I2170" s="11"/>
      <c r="J2170" s="11"/>
      <c r="K2170" s="11"/>
      <c r="L2170" s="11"/>
      <c r="M2170" s="11"/>
      <c r="N2170" s="11"/>
      <c r="O2170" s="11"/>
      <c r="P2170" s="11"/>
      <c r="Q2170" s="11"/>
      <c r="R2170" s="11"/>
      <c r="S2170" s="11"/>
      <c r="T2170" s="11"/>
      <c r="U2170" s="11"/>
      <c r="V2170" s="11"/>
      <c r="W2170" s="11"/>
    </row>
    <row r="2171" ht="12.75" customHeight="1">
      <c r="A2171" s="9"/>
      <c r="B2171" s="1"/>
      <c r="C2171" s="11"/>
      <c r="D2171" s="11"/>
      <c r="E2171" s="11"/>
      <c r="F2171" s="11"/>
      <c r="G2171" s="11"/>
      <c r="H2171" s="11"/>
      <c r="I2171" s="11"/>
      <c r="J2171" s="11"/>
      <c r="K2171" s="11"/>
      <c r="L2171" s="11"/>
      <c r="M2171" s="11"/>
      <c r="N2171" s="11"/>
      <c r="O2171" s="11"/>
      <c r="P2171" s="11"/>
      <c r="Q2171" s="11"/>
      <c r="R2171" s="11"/>
      <c r="S2171" s="11"/>
      <c r="T2171" s="11"/>
      <c r="U2171" s="11"/>
      <c r="V2171" s="11"/>
      <c r="W2171" s="11"/>
    </row>
    <row r="2172" ht="12.75" customHeight="1">
      <c r="A2172" s="9"/>
      <c r="B2172" s="1"/>
      <c r="C2172" s="11"/>
      <c r="D2172" s="11"/>
      <c r="E2172" s="11"/>
      <c r="F2172" s="11"/>
      <c r="G2172" s="11"/>
      <c r="H2172" s="11"/>
      <c r="I2172" s="11"/>
      <c r="J2172" s="11"/>
      <c r="K2172" s="11"/>
      <c r="L2172" s="11"/>
      <c r="M2172" s="11"/>
      <c r="N2172" s="11"/>
      <c r="O2172" s="11"/>
      <c r="P2172" s="11"/>
      <c r="Q2172" s="11"/>
      <c r="R2172" s="11"/>
      <c r="S2172" s="11"/>
      <c r="T2172" s="11"/>
      <c r="U2172" s="11"/>
      <c r="V2172" s="11"/>
      <c r="W2172" s="11"/>
    </row>
    <row r="2173" ht="12.75" customHeight="1">
      <c r="A2173" s="9"/>
      <c r="B2173" s="1"/>
      <c r="C2173" s="11"/>
      <c r="D2173" s="11"/>
      <c r="E2173" s="11"/>
      <c r="F2173" s="11"/>
      <c r="G2173" s="11"/>
      <c r="H2173" s="11"/>
      <c r="I2173" s="11"/>
      <c r="J2173" s="11"/>
      <c r="K2173" s="11"/>
      <c r="L2173" s="11"/>
      <c r="M2173" s="11"/>
      <c r="N2173" s="11"/>
      <c r="O2173" s="11"/>
      <c r="P2173" s="11"/>
      <c r="Q2173" s="11"/>
      <c r="R2173" s="11"/>
      <c r="S2173" s="11"/>
      <c r="T2173" s="11"/>
      <c r="U2173" s="11"/>
      <c r="V2173" s="11"/>
      <c r="W2173" s="11"/>
    </row>
    <row r="2174" ht="12.75" customHeight="1">
      <c r="A2174" s="9"/>
      <c r="B2174" s="1"/>
      <c r="C2174" s="11"/>
      <c r="D2174" s="11"/>
      <c r="E2174" s="11"/>
      <c r="F2174" s="11"/>
      <c r="G2174" s="11"/>
      <c r="H2174" s="11"/>
      <c r="I2174" s="11"/>
      <c r="J2174" s="11"/>
      <c r="K2174" s="11"/>
      <c r="L2174" s="11"/>
      <c r="M2174" s="11"/>
      <c r="N2174" s="11"/>
      <c r="O2174" s="11"/>
      <c r="P2174" s="11"/>
      <c r="Q2174" s="11"/>
      <c r="R2174" s="11"/>
      <c r="S2174" s="11"/>
      <c r="T2174" s="11"/>
      <c r="U2174" s="11"/>
      <c r="V2174" s="11"/>
      <c r="W2174" s="11"/>
    </row>
    <row r="2175" ht="12.75" customHeight="1">
      <c r="A2175" s="9"/>
      <c r="B2175" s="1"/>
      <c r="C2175" s="11"/>
      <c r="D2175" s="11"/>
      <c r="E2175" s="11"/>
      <c r="F2175" s="11"/>
      <c r="G2175" s="11"/>
      <c r="H2175" s="11"/>
      <c r="I2175" s="11"/>
      <c r="J2175" s="11"/>
      <c r="K2175" s="11"/>
      <c r="L2175" s="11"/>
      <c r="M2175" s="11"/>
      <c r="N2175" s="11"/>
      <c r="O2175" s="11"/>
      <c r="P2175" s="11"/>
      <c r="Q2175" s="11"/>
      <c r="R2175" s="11"/>
      <c r="S2175" s="11"/>
      <c r="T2175" s="11"/>
      <c r="U2175" s="11"/>
      <c r="V2175" s="11"/>
      <c r="W2175" s="11"/>
    </row>
    <row r="2176" ht="12.75" customHeight="1">
      <c r="A2176" s="9"/>
      <c r="B2176" s="1"/>
      <c r="C2176" s="11"/>
      <c r="D2176" s="11"/>
      <c r="E2176" s="11"/>
      <c r="F2176" s="11"/>
      <c r="G2176" s="11"/>
      <c r="H2176" s="11"/>
      <c r="I2176" s="11"/>
      <c r="J2176" s="11"/>
      <c r="K2176" s="11"/>
      <c r="L2176" s="11"/>
      <c r="M2176" s="11"/>
      <c r="N2176" s="11"/>
      <c r="O2176" s="11"/>
      <c r="P2176" s="11"/>
      <c r="Q2176" s="11"/>
      <c r="R2176" s="11"/>
      <c r="S2176" s="11"/>
      <c r="T2176" s="11"/>
      <c r="U2176" s="11"/>
      <c r="V2176" s="11"/>
      <c r="W2176" s="11"/>
    </row>
    <row r="2177" ht="12.75" customHeight="1">
      <c r="A2177" s="9"/>
      <c r="B2177" s="1"/>
      <c r="C2177" s="11"/>
      <c r="D2177" s="11"/>
      <c r="E2177" s="11"/>
      <c r="F2177" s="11"/>
      <c r="G2177" s="11"/>
      <c r="H2177" s="11"/>
      <c r="I2177" s="11"/>
      <c r="J2177" s="11"/>
      <c r="K2177" s="11"/>
      <c r="L2177" s="11"/>
      <c r="M2177" s="11"/>
      <c r="N2177" s="11"/>
      <c r="O2177" s="11"/>
      <c r="P2177" s="11"/>
      <c r="Q2177" s="11"/>
      <c r="R2177" s="11"/>
      <c r="S2177" s="11"/>
      <c r="T2177" s="11"/>
      <c r="U2177" s="11"/>
      <c r="V2177" s="11"/>
      <c r="W2177" s="11"/>
    </row>
    <row r="2178" ht="12.75" customHeight="1">
      <c r="A2178" s="9"/>
      <c r="B2178" s="1"/>
      <c r="C2178" s="11"/>
      <c r="D2178" s="11"/>
      <c r="E2178" s="11"/>
      <c r="F2178" s="11"/>
      <c r="G2178" s="11"/>
      <c r="H2178" s="11"/>
      <c r="I2178" s="11"/>
      <c r="J2178" s="11"/>
      <c r="K2178" s="11"/>
      <c r="L2178" s="11"/>
      <c r="M2178" s="11"/>
      <c r="N2178" s="11"/>
      <c r="O2178" s="11"/>
      <c r="P2178" s="11"/>
      <c r="Q2178" s="11"/>
      <c r="R2178" s="11"/>
      <c r="S2178" s="11"/>
      <c r="T2178" s="11"/>
      <c r="U2178" s="11"/>
      <c r="V2178" s="11"/>
      <c r="W2178" s="11"/>
    </row>
    <row r="2179" ht="12.75" customHeight="1">
      <c r="A2179" s="9"/>
      <c r="B2179" s="1"/>
      <c r="C2179" s="11"/>
      <c r="D2179" s="11"/>
      <c r="E2179" s="11"/>
      <c r="F2179" s="11"/>
      <c r="G2179" s="11"/>
      <c r="H2179" s="11"/>
      <c r="I2179" s="11"/>
      <c r="J2179" s="11"/>
      <c r="K2179" s="11"/>
      <c r="L2179" s="11"/>
      <c r="M2179" s="11"/>
      <c r="N2179" s="11"/>
      <c r="O2179" s="11"/>
      <c r="P2179" s="11"/>
      <c r="Q2179" s="11"/>
      <c r="R2179" s="11"/>
      <c r="S2179" s="11"/>
      <c r="T2179" s="11"/>
      <c r="U2179" s="11"/>
      <c r="V2179" s="11"/>
      <c r="W2179" s="11"/>
    </row>
    <row r="2180" ht="12.75" customHeight="1">
      <c r="A2180" s="9"/>
      <c r="B2180" s="1"/>
      <c r="C2180" s="11"/>
      <c r="D2180" s="11"/>
      <c r="E2180" s="11"/>
      <c r="F2180" s="11"/>
      <c r="G2180" s="11"/>
      <c r="H2180" s="11"/>
      <c r="I2180" s="11"/>
      <c r="J2180" s="11"/>
      <c r="K2180" s="11"/>
      <c r="L2180" s="11"/>
      <c r="M2180" s="11"/>
      <c r="N2180" s="11"/>
      <c r="O2180" s="11"/>
      <c r="P2180" s="11"/>
      <c r="Q2180" s="11"/>
      <c r="R2180" s="11"/>
      <c r="S2180" s="11"/>
      <c r="T2180" s="11"/>
      <c r="U2180" s="11"/>
      <c r="V2180" s="11"/>
      <c r="W2180" s="11"/>
    </row>
    <row r="2181" ht="12.75" customHeight="1">
      <c r="A2181" s="9"/>
      <c r="B2181" s="1"/>
      <c r="C2181" s="11"/>
      <c r="D2181" s="11"/>
      <c r="E2181" s="11"/>
      <c r="F2181" s="11"/>
      <c r="G2181" s="11"/>
      <c r="H2181" s="11"/>
      <c r="I2181" s="11"/>
      <c r="J2181" s="11"/>
      <c r="K2181" s="11"/>
      <c r="L2181" s="11"/>
      <c r="M2181" s="11"/>
      <c r="N2181" s="11"/>
      <c r="O2181" s="11"/>
      <c r="P2181" s="11"/>
      <c r="Q2181" s="11"/>
      <c r="R2181" s="11"/>
      <c r="S2181" s="11"/>
      <c r="T2181" s="11"/>
      <c r="U2181" s="11"/>
      <c r="V2181" s="11"/>
      <c r="W2181" s="11"/>
    </row>
    <row r="2182" ht="12.75" customHeight="1">
      <c r="A2182" s="9"/>
      <c r="B2182" s="1"/>
      <c r="C2182" s="11"/>
      <c r="D2182" s="11"/>
      <c r="E2182" s="11"/>
      <c r="F2182" s="11"/>
      <c r="G2182" s="11"/>
      <c r="H2182" s="11"/>
      <c r="I2182" s="11"/>
      <c r="J2182" s="11"/>
      <c r="K2182" s="11"/>
      <c r="L2182" s="11"/>
      <c r="M2182" s="11"/>
      <c r="N2182" s="11"/>
      <c r="O2182" s="11"/>
      <c r="P2182" s="11"/>
      <c r="Q2182" s="11"/>
      <c r="R2182" s="11"/>
      <c r="S2182" s="11"/>
      <c r="T2182" s="11"/>
      <c r="U2182" s="11"/>
      <c r="V2182" s="11"/>
      <c r="W2182" s="11"/>
    </row>
    <row r="2183" ht="12.75" customHeight="1">
      <c r="A2183" s="9"/>
      <c r="B2183" s="1"/>
      <c r="C2183" s="11"/>
      <c r="D2183" s="11"/>
      <c r="E2183" s="11"/>
      <c r="F2183" s="11"/>
      <c r="G2183" s="11"/>
      <c r="H2183" s="11"/>
      <c r="I2183" s="11"/>
      <c r="J2183" s="11"/>
      <c r="K2183" s="11"/>
      <c r="L2183" s="11"/>
      <c r="M2183" s="11"/>
      <c r="N2183" s="11"/>
      <c r="O2183" s="11"/>
      <c r="P2183" s="11"/>
      <c r="Q2183" s="11"/>
      <c r="R2183" s="11"/>
      <c r="S2183" s="11"/>
      <c r="T2183" s="11"/>
      <c r="U2183" s="11"/>
      <c r="V2183" s="11"/>
      <c r="W2183" s="11"/>
    </row>
    <row r="2184" ht="12.75" customHeight="1">
      <c r="A2184" s="9"/>
      <c r="B2184" s="1"/>
      <c r="C2184" s="11"/>
      <c r="D2184" s="11"/>
      <c r="E2184" s="11"/>
      <c r="F2184" s="11"/>
      <c r="G2184" s="11"/>
      <c r="H2184" s="11"/>
      <c r="I2184" s="11"/>
      <c r="J2184" s="11"/>
      <c r="K2184" s="11"/>
      <c r="L2184" s="11"/>
      <c r="M2184" s="11"/>
      <c r="N2184" s="11"/>
      <c r="O2184" s="11"/>
      <c r="P2184" s="11"/>
      <c r="Q2184" s="11"/>
      <c r="R2184" s="11"/>
      <c r="S2184" s="11"/>
      <c r="T2184" s="11"/>
      <c r="U2184" s="11"/>
      <c r="V2184" s="11"/>
      <c r="W2184" s="11"/>
    </row>
    <row r="2185" ht="12.75" customHeight="1">
      <c r="A2185" s="9"/>
      <c r="B2185" s="1"/>
      <c r="C2185" s="11"/>
      <c r="D2185" s="11"/>
      <c r="E2185" s="11"/>
      <c r="F2185" s="11"/>
      <c r="G2185" s="11"/>
      <c r="H2185" s="11"/>
      <c r="I2185" s="11"/>
      <c r="J2185" s="11"/>
      <c r="K2185" s="11"/>
      <c r="L2185" s="11"/>
      <c r="M2185" s="11"/>
      <c r="N2185" s="11"/>
      <c r="O2185" s="11"/>
      <c r="P2185" s="11"/>
      <c r="Q2185" s="11"/>
      <c r="R2185" s="11"/>
      <c r="S2185" s="11"/>
      <c r="T2185" s="11"/>
      <c r="U2185" s="11"/>
      <c r="V2185" s="11"/>
      <c r="W2185" s="11"/>
    </row>
    <row r="2186" ht="12.75" customHeight="1">
      <c r="A2186" s="9"/>
      <c r="B2186" s="1"/>
      <c r="C2186" s="11"/>
      <c r="D2186" s="11"/>
      <c r="E2186" s="11"/>
      <c r="F2186" s="11"/>
      <c r="G2186" s="11"/>
      <c r="H2186" s="11"/>
      <c r="I2186" s="11"/>
      <c r="J2186" s="11"/>
      <c r="K2186" s="11"/>
      <c r="L2186" s="11"/>
      <c r="M2186" s="11"/>
      <c r="N2186" s="11"/>
      <c r="O2186" s="11"/>
      <c r="P2186" s="11"/>
      <c r="Q2186" s="11"/>
      <c r="R2186" s="11"/>
      <c r="S2186" s="11"/>
      <c r="T2186" s="11"/>
      <c r="U2186" s="11"/>
      <c r="V2186" s="11"/>
      <c r="W2186" s="11"/>
    </row>
    <row r="2187" ht="12.75" customHeight="1">
      <c r="A2187" s="9"/>
      <c r="B2187" s="1"/>
      <c r="C2187" s="11"/>
      <c r="D2187" s="11"/>
      <c r="E2187" s="11"/>
      <c r="F2187" s="11"/>
      <c r="G2187" s="11"/>
      <c r="H2187" s="11"/>
      <c r="I2187" s="11"/>
      <c r="J2187" s="11"/>
      <c r="K2187" s="11"/>
      <c r="L2187" s="11"/>
      <c r="M2187" s="11"/>
      <c r="N2187" s="11"/>
      <c r="O2187" s="11"/>
      <c r="P2187" s="11"/>
      <c r="Q2187" s="11"/>
      <c r="R2187" s="11"/>
      <c r="S2187" s="11"/>
      <c r="T2187" s="11"/>
      <c r="U2187" s="11"/>
      <c r="V2187" s="11"/>
      <c r="W2187" s="11"/>
    </row>
    <row r="2188" ht="12.75" customHeight="1">
      <c r="A2188" s="9"/>
      <c r="B2188" s="1"/>
      <c r="C2188" s="11"/>
      <c r="D2188" s="11"/>
      <c r="E2188" s="11"/>
      <c r="F2188" s="11"/>
      <c r="G2188" s="11"/>
      <c r="H2188" s="11"/>
      <c r="I2188" s="11"/>
      <c r="J2188" s="11"/>
      <c r="K2188" s="11"/>
      <c r="L2188" s="11"/>
      <c r="M2188" s="11"/>
      <c r="N2188" s="11"/>
      <c r="O2188" s="11"/>
      <c r="P2188" s="11"/>
      <c r="Q2188" s="11"/>
      <c r="R2188" s="11"/>
      <c r="S2188" s="11"/>
      <c r="T2188" s="11"/>
      <c r="U2188" s="11"/>
      <c r="V2188" s="11"/>
      <c r="W2188" s="11"/>
    </row>
    <row r="2189" ht="12.75" customHeight="1">
      <c r="A2189" s="9"/>
      <c r="B2189" s="1"/>
      <c r="C2189" s="11"/>
      <c r="D2189" s="11"/>
      <c r="E2189" s="11"/>
      <c r="F2189" s="11"/>
      <c r="G2189" s="11"/>
      <c r="H2189" s="11"/>
      <c r="I2189" s="11"/>
      <c r="J2189" s="11"/>
      <c r="K2189" s="11"/>
      <c r="L2189" s="11"/>
      <c r="M2189" s="11"/>
      <c r="N2189" s="11"/>
      <c r="O2189" s="11"/>
      <c r="P2189" s="11"/>
      <c r="Q2189" s="11"/>
      <c r="R2189" s="11"/>
      <c r="S2189" s="11"/>
      <c r="T2189" s="11"/>
      <c r="U2189" s="11"/>
      <c r="V2189" s="11"/>
      <c r="W2189" s="11"/>
    </row>
    <row r="2190" ht="12.75" customHeight="1">
      <c r="A2190" s="9"/>
      <c r="B2190" s="1"/>
      <c r="C2190" s="11"/>
      <c r="D2190" s="11"/>
      <c r="E2190" s="11"/>
      <c r="F2190" s="11"/>
      <c r="G2190" s="11"/>
      <c r="H2190" s="11"/>
      <c r="I2190" s="11"/>
      <c r="J2190" s="11"/>
      <c r="K2190" s="11"/>
      <c r="L2190" s="11"/>
      <c r="M2190" s="11"/>
      <c r="N2190" s="11"/>
      <c r="O2190" s="11"/>
      <c r="P2190" s="11"/>
      <c r="Q2190" s="11"/>
      <c r="R2190" s="11"/>
      <c r="S2190" s="11"/>
      <c r="T2190" s="11"/>
      <c r="U2190" s="11"/>
      <c r="V2190" s="11"/>
      <c r="W2190" s="11"/>
    </row>
    <row r="2191" ht="12.75" customHeight="1">
      <c r="A2191" s="9"/>
      <c r="B2191" s="1"/>
      <c r="C2191" s="11"/>
      <c r="D2191" s="11"/>
      <c r="E2191" s="11"/>
      <c r="F2191" s="11"/>
      <c r="G2191" s="11"/>
      <c r="H2191" s="11"/>
      <c r="I2191" s="11"/>
      <c r="J2191" s="11"/>
      <c r="K2191" s="11"/>
      <c r="L2191" s="11"/>
      <c r="M2191" s="11"/>
      <c r="N2191" s="11"/>
      <c r="O2191" s="11"/>
      <c r="P2191" s="11"/>
      <c r="Q2191" s="11"/>
      <c r="R2191" s="11"/>
      <c r="S2191" s="11"/>
      <c r="T2191" s="11"/>
      <c r="U2191" s="11"/>
      <c r="V2191" s="11"/>
      <c r="W2191" s="11"/>
    </row>
    <row r="2192" ht="12.75" customHeight="1">
      <c r="A2192" s="9"/>
      <c r="B2192" s="1"/>
      <c r="C2192" s="11"/>
      <c r="D2192" s="11"/>
      <c r="E2192" s="11"/>
      <c r="F2192" s="11"/>
      <c r="G2192" s="11"/>
      <c r="H2192" s="11"/>
      <c r="I2192" s="11"/>
      <c r="J2192" s="11"/>
      <c r="K2192" s="11"/>
      <c r="L2192" s="11"/>
      <c r="M2192" s="11"/>
      <c r="N2192" s="11"/>
      <c r="O2192" s="11"/>
      <c r="P2192" s="11"/>
      <c r="Q2192" s="11"/>
      <c r="R2192" s="11"/>
      <c r="S2192" s="11"/>
      <c r="T2192" s="11"/>
      <c r="U2192" s="11"/>
      <c r="V2192" s="11"/>
      <c r="W2192" s="11"/>
    </row>
    <row r="2193" ht="12.75" customHeight="1">
      <c r="A2193" s="9"/>
      <c r="B2193" s="1"/>
      <c r="C2193" s="11"/>
      <c r="D2193" s="11"/>
      <c r="E2193" s="11"/>
      <c r="F2193" s="11"/>
      <c r="G2193" s="11"/>
      <c r="H2193" s="11"/>
      <c r="I2193" s="11"/>
      <c r="J2193" s="11"/>
      <c r="K2193" s="11"/>
      <c r="L2193" s="11"/>
      <c r="M2193" s="11"/>
      <c r="N2193" s="11"/>
      <c r="O2193" s="11"/>
      <c r="P2193" s="11"/>
      <c r="Q2193" s="11"/>
      <c r="R2193" s="11"/>
      <c r="S2193" s="11"/>
      <c r="T2193" s="11"/>
      <c r="U2193" s="11"/>
      <c r="V2193" s="11"/>
      <c r="W2193" s="11"/>
    </row>
    <row r="2194" ht="12.75" customHeight="1">
      <c r="A2194" s="9"/>
      <c r="B2194" s="1"/>
      <c r="C2194" s="11"/>
      <c r="D2194" s="11"/>
      <c r="E2194" s="11"/>
      <c r="F2194" s="11"/>
      <c r="G2194" s="11"/>
      <c r="H2194" s="11"/>
      <c r="I2194" s="11"/>
      <c r="J2194" s="11"/>
      <c r="K2194" s="11"/>
      <c r="L2194" s="11"/>
      <c r="M2194" s="11"/>
      <c r="N2194" s="11"/>
      <c r="O2194" s="11"/>
      <c r="P2194" s="11"/>
      <c r="Q2194" s="11"/>
      <c r="R2194" s="11"/>
      <c r="S2194" s="11"/>
      <c r="T2194" s="11"/>
      <c r="U2194" s="11"/>
      <c r="V2194" s="11"/>
      <c r="W2194" s="11"/>
    </row>
    <row r="2195" ht="12.75" customHeight="1">
      <c r="A2195" s="9"/>
      <c r="B2195" s="1"/>
      <c r="C2195" s="11"/>
      <c r="D2195" s="11"/>
      <c r="E2195" s="11"/>
      <c r="F2195" s="11"/>
      <c r="G2195" s="11"/>
      <c r="H2195" s="11"/>
      <c r="I2195" s="11"/>
      <c r="J2195" s="11"/>
      <c r="K2195" s="11"/>
      <c r="L2195" s="11"/>
      <c r="M2195" s="11"/>
      <c r="N2195" s="11"/>
      <c r="O2195" s="11"/>
      <c r="P2195" s="11"/>
      <c r="Q2195" s="11"/>
      <c r="R2195" s="11"/>
      <c r="S2195" s="11"/>
      <c r="T2195" s="11"/>
      <c r="U2195" s="11"/>
      <c r="V2195" s="11"/>
      <c r="W2195" s="11"/>
    </row>
    <row r="2196" ht="12.75" customHeight="1">
      <c r="A2196" s="9"/>
      <c r="B2196" s="1"/>
      <c r="C2196" s="11"/>
      <c r="D2196" s="11"/>
      <c r="E2196" s="11"/>
      <c r="F2196" s="11"/>
      <c r="G2196" s="11"/>
      <c r="H2196" s="11"/>
      <c r="I2196" s="11"/>
      <c r="J2196" s="11"/>
      <c r="K2196" s="11"/>
      <c r="L2196" s="11"/>
      <c r="M2196" s="11"/>
      <c r="N2196" s="11"/>
      <c r="O2196" s="11"/>
      <c r="P2196" s="11"/>
      <c r="Q2196" s="11"/>
      <c r="R2196" s="11"/>
      <c r="S2196" s="11"/>
      <c r="T2196" s="11"/>
      <c r="U2196" s="11"/>
      <c r="V2196" s="11"/>
      <c r="W2196" s="11"/>
    </row>
    <row r="2197" ht="12.75" customHeight="1">
      <c r="A2197" s="9"/>
      <c r="B2197" s="1"/>
      <c r="C2197" s="11"/>
      <c r="D2197" s="11"/>
      <c r="E2197" s="11"/>
      <c r="F2197" s="11"/>
      <c r="G2197" s="11"/>
      <c r="H2197" s="11"/>
      <c r="I2197" s="11"/>
      <c r="J2197" s="11"/>
      <c r="K2197" s="11"/>
      <c r="L2197" s="11"/>
      <c r="M2197" s="11"/>
      <c r="N2197" s="11"/>
      <c r="O2197" s="11"/>
      <c r="P2197" s="11"/>
      <c r="Q2197" s="11"/>
      <c r="R2197" s="11"/>
      <c r="S2197" s="11"/>
      <c r="T2197" s="11"/>
      <c r="U2197" s="11"/>
      <c r="V2197" s="11"/>
      <c r="W2197" s="11"/>
    </row>
    <row r="2198" ht="12.75" customHeight="1">
      <c r="A2198" s="9"/>
      <c r="B2198" s="1"/>
      <c r="C2198" s="11"/>
      <c r="D2198" s="11"/>
      <c r="E2198" s="11"/>
      <c r="F2198" s="11"/>
      <c r="G2198" s="11"/>
      <c r="H2198" s="11"/>
      <c r="I2198" s="11"/>
      <c r="J2198" s="11"/>
      <c r="K2198" s="11"/>
      <c r="L2198" s="11"/>
      <c r="M2198" s="11"/>
      <c r="N2198" s="11"/>
      <c r="O2198" s="11"/>
      <c r="P2198" s="11"/>
      <c r="Q2198" s="11"/>
      <c r="R2198" s="11"/>
      <c r="S2198" s="11"/>
      <c r="T2198" s="11"/>
      <c r="U2198" s="11"/>
      <c r="V2198" s="11"/>
      <c r="W2198" s="11"/>
    </row>
    <row r="2199" ht="12.75" customHeight="1">
      <c r="A2199" s="9"/>
      <c r="B2199" s="1"/>
      <c r="C2199" s="11"/>
      <c r="D2199" s="11"/>
      <c r="E2199" s="11"/>
      <c r="F2199" s="11"/>
      <c r="G2199" s="11"/>
      <c r="H2199" s="11"/>
      <c r="I2199" s="11"/>
      <c r="J2199" s="11"/>
      <c r="K2199" s="11"/>
      <c r="L2199" s="11"/>
      <c r="M2199" s="11"/>
      <c r="N2199" s="11"/>
      <c r="O2199" s="11"/>
      <c r="P2199" s="11"/>
      <c r="Q2199" s="11"/>
      <c r="R2199" s="11"/>
      <c r="S2199" s="11"/>
      <c r="T2199" s="11"/>
      <c r="U2199" s="11"/>
      <c r="V2199" s="11"/>
      <c r="W2199" s="11"/>
    </row>
    <row r="2200" ht="12.75" customHeight="1">
      <c r="A2200" s="9"/>
      <c r="B2200" s="1"/>
      <c r="C2200" s="11"/>
      <c r="D2200" s="11"/>
      <c r="E2200" s="11"/>
      <c r="F2200" s="11"/>
      <c r="G2200" s="11"/>
      <c r="H2200" s="11"/>
      <c r="I2200" s="11"/>
      <c r="J2200" s="11"/>
      <c r="K2200" s="11"/>
      <c r="L2200" s="11"/>
      <c r="M2200" s="11"/>
      <c r="N2200" s="11"/>
      <c r="O2200" s="11"/>
      <c r="P2200" s="11"/>
      <c r="Q2200" s="11"/>
      <c r="R2200" s="11"/>
      <c r="S2200" s="11"/>
      <c r="T2200" s="11"/>
      <c r="U2200" s="11"/>
      <c r="V2200" s="11"/>
      <c r="W2200" s="11"/>
    </row>
    <row r="2201" ht="12.75" customHeight="1">
      <c r="A2201" s="9"/>
      <c r="B2201" s="1"/>
      <c r="C2201" s="11"/>
      <c r="D2201" s="11"/>
      <c r="E2201" s="11"/>
      <c r="F2201" s="11"/>
      <c r="G2201" s="11"/>
      <c r="H2201" s="11"/>
      <c r="I2201" s="11"/>
      <c r="J2201" s="11"/>
      <c r="K2201" s="11"/>
      <c r="L2201" s="11"/>
      <c r="M2201" s="11"/>
      <c r="N2201" s="11"/>
      <c r="O2201" s="11"/>
      <c r="P2201" s="11"/>
      <c r="Q2201" s="11"/>
      <c r="R2201" s="11"/>
      <c r="S2201" s="11"/>
      <c r="T2201" s="11"/>
      <c r="U2201" s="11"/>
      <c r="V2201" s="11"/>
      <c r="W2201" s="11"/>
    </row>
    <row r="2202" ht="12.75" customHeight="1">
      <c r="A2202" s="9"/>
      <c r="B2202" s="1"/>
      <c r="C2202" s="11"/>
      <c r="D2202" s="11"/>
      <c r="E2202" s="11"/>
      <c r="F2202" s="11"/>
      <c r="G2202" s="11"/>
      <c r="H2202" s="11"/>
      <c r="I2202" s="11"/>
      <c r="J2202" s="11"/>
      <c r="K2202" s="11"/>
      <c r="L2202" s="11"/>
      <c r="M2202" s="11"/>
      <c r="N2202" s="11"/>
      <c r="O2202" s="11"/>
      <c r="P2202" s="11"/>
      <c r="Q2202" s="11"/>
      <c r="R2202" s="11"/>
      <c r="S2202" s="11"/>
      <c r="T2202" s="11"/>
      <c r="U2202" s="11"/>
      <c r="V2202" s="11"/>
      <c r="W2202" s="11"/>
    </row>
    <row r="2203" ht="12.75" customHeight="1">
      <c r="A2203" s="9"/>
      <c r="B2203" s="1"/>
      <c r="C2203" s="11"/>
      <c r="D2203" s="11"/>
      <c r="E2203" s="11"/>
      <c r="F2203" s="11"/>
      <c r="G2203" s="11"/>
      <c r="H2203" s="11"/>
      <c r="I2203" s="11"/>
      <c r="J2203" s="11"/>
      <c r="K2203" s="11"/>
      <c r="L2203" s="11"/>
      <c r="M2203" s="11"/>
      <c r="N2203" s="11"/>
      <c r="O2203" s="11"/>
      <c r="P2203" s="11"/>
      <c r="Q2203" s="11"/>
      <c r="R2203" s="11"/>
      <c r="S2203" s="11"/>
      <c r="T2203" s="11"/>
      <c r="U2203" s="11"/>
      <c r="V2203" s="11"/>
      <c r="W2203" s="11"/>
    </row>
    <row r="2204" ht="12.75" customHeight="1">
      <c r="A2204" s="9"/>
      <c r="B2204" s="1"/>
      <c r="C2204" s="11"/>
      <c r="D2204" s="11"/>
      <c r="E2204" s="11"/>
      <c r="F2204" s="11"/>
      <c r="G2204" s="11"/>
      <c r="H2204" s="11"/>
      <c r="I2204" s="11"/>
      <c r="J2204" s="11"/>
      <c r="K2204" s="11"/>
      <c r="L2204" s="11"/>
      <c r="M2204" s="11"/>
      <c r="N2204" s="11"/>
      <c r="O2204" s="11"/>
      <c r="P2204" s="11"/>
      <c r="Q2204" s="11"/>
      <c r="R2204" s="11"/>
      <c r="S2204" s="11"/>
      <c r="T2204" s="11"/>
      <c r="U2204" s="11"/>
      <c r="V2204" s="11"/>
      <c r="W2204" s="11"/>
    </row>
    <row r="2205" ht="12.75" customHeight="1">
      <c r="A2205" s="9"/>
      <c r="B2205" s="1"/>
      <c r="C2205" s="11"/>
      <c r="D2205" s="11"/>
      <c r="E2205" s="11"/>
      <c r="F2205" s="11"/>
      <c r="G2205" s="11"/>
      <c r="H2205" s="11"/>
      <c r="I2205" s="11"/>
      <c r="J2205" s="11"/>
      <c r="K2205" s="11"/>
      <c r="L2205" s="11"/>
      <c r="M2205" s="11"/>
      <c r="N2205" s="11"/>
      <c r="O2205" s="11"/>
      <c r="P2205" s="11"/>
      <c r="Q2205" s="11"/>
      <c r="R2205" s="11"/>
      <c r="S2205" s="11"/>
      <c r="T2205" s="11"/>
      <c r="U2205" s="11"/>
      <c r="V2205" s="11"/>
      <c r="W2205" s="11"/>
    </row>
    <row r="2206" ht="12.75" customHeight="1">
      <c r="A2206" s="9"/>
      <c r="B2206" s="1"/>
      <c r="C2206" s="11"/>
      <c r="D2206" s="11"/>
      <c r="E2206" s="11"/>
      <c r="F2206" s="11"/>
      <c r="G2206" s="11"/>
      <c r="H2206" s="11"/>
      <c r="I2206" s="11"/>
      <c r="J2206" s="11"/>
      <c r="K2206" s="11"/>
      <c r="L2206" s="11"/>
      <c r="M2206" s="11"/>
      <c r="N2206" s="11"/>
      <c r="O2206" s="11"/>
      <c r="P2206" s="11"/>
      <c r="Q2206" s="11"/>
      <c r="R2206" s="11"/>
      <c r="S2206" s="11"/>
      <c r="T2206" s="11"/>
      <c r="U2206" s="11"/>
      <c r="V2206" s="11"/>
      <c r="W2206" s="11"/>
    </row>
    <row r="2207" ht="12.75" customHeight="1">
      <c r="A2207" s="9"/>
      <c r="B2207" s="1"/>
      <c r="C2207" s="11"/>
      <c r="D2207" s="11"/>
      <c r="E2207" s="11"/>
      <c r="F2207" s="11"/>
      <c r="G2207" s="11"/>
      <c r="H2207" s="11"/>
      <c r="I2207" s="11"/>
      <c r="J2207" s="11"/>
      <c r="K2207" s="11"/>
      <c r="L2207" s="11"/>
      <c r="M2207" s="11"/>
      <c r="N2207" s="11"/>
      <c r="O2207" s="11"/>
      <c r="P2207" s="11"/>
      <c r="Q2207" s="11"/>
      <c r="R2207" s="11"/>
      <c r="S2207" s="11"/>
      <c r="T2207" s="11"/>
      <c r="U2207" s="11"/>
      <c r="V2207" s="11"/>
      <c r="W2207" s="11"/>
    </row>
    <row r="2208" ht="12.75" customHeight="1">
      <c r="A2208" s="9"/>
      <c r="B2208" s="1"/>
      <c r="C2208" s="11"/>
      <c r="D2208" s="11"/>
      <c r="E2208" s="11"/>
      <c r="F2208" s="11"/>
      <c r="G2208" s="11"/>
      <c r="H2208" s="11"/>
      <c r="I2208" s="11"/>
      <c r="J2208" s="11"/>
      <c r="K2208" s="11"/>
      <c r="L2208" s="11"/>
      <c r="M2208" s="11"/>
      <c r="N2208" s="11"/>
      <c r="O2208" s="11"/>
      <c r="P2208" s="11"/>
      <c r="Q2208" s="11"/>
      <c r="R2208" s="11"/>
      <c r="S2208" s="11"/>
      <c r="T2208" s="11"/>
      <c r="U2208" s="11"/>
      <c r="V2208" s="11"/>
      <c r="W2208" s="11"/>
    </row>
    <row r="2209" ht="12.75" customHeight="1">
      <c r="A2209" s="9"/>
      <c r="B2209" s="1"/>
      <c r="C2209" s="11"/>
      <c r="D2209" s="11"/>
      <c r="E2209" s="11"/>
      <c r="F2209" s="11"/>
      <c r="G2209" s="11"/>
      <c r="H2209" s="11"/>
      <c r="I2209" s="11"/>
      <c r="J2209" s="11"/>
      <c r="K2209" s="11"/>
      <c r="L2209" s="11"/>
      <c r="M2209" s="11"/>
      <c r="N2209" s="11"/>
      <c r="O2209" s="11"/>
      <c r="P2209" s="11"/>
      <c r="Q2209" s="11"/>
      <c r="R2209" s="11"/>
      <c r="S2209" s="11"/>
      <c r="T2209" s="11"/>
      <c r="U2209" s="11"/>
      <c r="V2209" s="11"/>
      <c r="W2209" s="11"/>
    </row>
    <row r="2210" ht="12.75" customHeight="1">
      <c r="A2210" s="9"/>
      <c r="B2210" s="1"/>
      <c r="C2210" s="11"/>
      <c r="D2210" s="11"/>
      <c r="E2210" s="11"/>
      <c r="F2210" s="11"/>
      <c r="G2210" s="11"/>
      <c r="H2210" s="11"/>
      <c r="I2210" s="11"/>
      <c r="J2210" s="11"/>
      <c r="K2210" s="11"/>
      <c r="L2210" s="11"/>
      <c r="M2210" s="11"/>
      <c r="N2210" s="11"/>
      <c r="O2210" s="11"/>
      <c r="P2210" s="11"/>
      <c r="Q2210" s="11"/>
      <c r="R2210" s="11"/>
      <c r="S2210" s="11"/>
      <c r="T2210" s="11"/>
      <c r="U2210" s="11"/>
      <c r="V2210" s="11"/>
      <c r="W2210" s="11"/>
    </row>
    <row r="2211" ht="12.75" customHeight="1">
      <c r="A2211" s="9"/>
      <c r="B2211" s="1"/>
      <c r="C2211" s="11"/>
      <c r="D2211" s="11"/>
      <c r="E2211" s="11"/>
      <c r="F2211" s="11"/>
      <c r="G2211" s="11"/>
      <c r="H2211" s="11"/>
      <c r="I2211" s="11"/>
      <c r="J2211" s="11"/>
      <c r="K2211" s="11"/>
      <c r="L2211" s="11"/>
      <c r="M2211" s="11"/>
      <c r="N2211" s="11"/>
      <c r="O2211" s="11"/>
      <c r="P2211" s="11"/>
      <c r="Q2211" s="11"/>
      <c r="R2211" s="11"/>
      <c r="S2211" s="11"/>
      <c r="T2211" s="11"/>
      <c r="U2211" s="11"/>
      <c r="V2211" s="11"/>
      <c r="W2211" s="11"/>
    </row>
    <row r="2212" ht="12.75" customHeight="1">
      <c r="A2212" s="9"/>
      <c r="B2212" s="1"/>
      <c r="C2212" s="11"/>
      <c r="D2212" s="11"/>
      <c r="E2212" s="11"/>
      <c r="F2212" s="11"/>
      <c r="G2212" s="11"/>
      <c r="H2212" s="11"/>
      <c r="I2212" s="11"/>
      <c r="J2212" s="11"/>
      <c r="K2212" s="11"/>
      <c r="L2212" s="11"/>
      <c r="M2212" s="11"/>
      <c r="N2212" s="11"/>
      <c r="O2212" s="11"/>
      <c r="P2212" s="11"/>
      <c r="Q2212" s="11"/>
      <c r="R2212" s="11"/>
      <c r="S2212" s="11"/>
      <c r="T2212" s="11"/>
      <c r="U2212" s="11"/>
      <c r="V2212" s="11"/>
      <c r="W2212" s="11"/>
    </row>
    <row r="2213" ht="12.75" customHeight="1">
      <c r="A2213" s="9"/>
      <c r="B2213" s="1"/>
      <c r="C2213" s="11"/>
      <c r="D2213" s="11"/>
      <c r="E2213" s="11"/>
      <c r="F2213" s="11"/>
      <c r="G2213" s="11"/>
      <c r="H2213" s="11"/>
      <c r="I2213" s="11"/>
      <c r="J2213" s="11"/>
      <c r="K2213" s="11"/>
      <c r="L2213" s="11"/>
      <c r="M2213" s="11"/>
      <c r="N2213" s="11"/>
      <c r="O2213" s="11"/>
      <c r="P2213" s="11"/>
      <c r="Q2213" s="11"/>
      <c r="R2213" s="11"/>
      <c r="S2213" s="11"/>
      <c r="T2213" s="11"/>
      <c r="U2213" s="11"/>
      <c r="V2213" s="11"/>
      <c r="W2213" s="11"/>
    </row>
    <row r="2214" ht="12.75" customHeight="1">
      <c r="A2214" s="9"/>
      <c r="B2214" s="1"/>
      <c r="C2214" s="11"/>
      <c r="D2214" s="11"/>
      <c r="E2214" s="11"/>
      <c r="F2214" s="11"/>
      <c r="G2214" s="11"/>
      <c r="H2214" s="11"/>
      <c r="I2214" s="11"/>
      <c r="J2214" s="11"/>
      <c r="K2214" s="11"/>
      <c r="L2214" s="11"/>
      <c r="M2214" s="11"/>
      <c r="N2214" s="11"/>
      <c r="O2214" s="11"/>
      <c r="P2214" s="11"/>
      <c r="Q2214" s="11"/>
      <c r="R2214" s="11"/>
      <c r="S2214" s="11"/>
      <c r="T2214" s="11"/>
      <c r="U2214" s="11"/>
      <c r="V2214" s="11"/>
      <c r="W2214" s="11"/>
    </row>
    <row r="2215" ht="12.75" customHeight="1">
      <c r="A2215" s="9"/>
      <c r="B2215" s="1"/>
      <c r="C2215" s="11"/>
      <c r="D2215" s="11"/>
      <c r="E2215" s="11"/>
      <c r="F2215" s="11"/>
      <c r="G2215" s="11"/>
      <c r="H2215" s="11"/>
      <c r="I2215" s="11"/>
      <c r="J2215" s="11"/>
      <c r="K2215" s="11"/>
      <c r="L2215" s="11"/>
      <c r="M2215" s="11"/>
      <c r="N2215" s="11"/>
      <c r="O2215" s="11"/>
      <c r="P2215" s="11"/>
      <c r="Q2215" s="11"/>
      <c r="R2215" s="11"/>
      <c r="S2215" s="11"/>
      <c r="T2215" s="11"/>
      <c r="U2215" s="11"/>
      <c r="V2215" s="11"/>
      <c r="W2215" s="11"/>
    </row>
    <row r="2216" ht="12.75" customHeight="1">
      <c r="A2216" s="9"/>
      <c r="B2216" s="1"/>
      <c r="C2216" s="11"/>
      <c r="D2216" s="11"/>
      <c r="E2216" s="11"/>
      <c r="F2216" s="11"/>
      <c r="G2216" s="11"/>
      <c r="H2216" s="11"/>
      <c r="I2216" s="11"/>
      <c r="J2216" s="11"/>
      <c r="K2216" s="11"/>
      <c r="L2216" s="11"/>
      <c r="M2216" s="11"/>
      <c r="N2216" s="11"/>
      <c r="O2216" s="11"/>
      <c r="P2216" s="11"/>
      <c r="Q2216" s="11"/>
      <c r="R2216" s="11"/>
      <c r="S2216" s="11"/>
      <c r="T2216" s="11"/>
      <c r="U2216" s="11"/>
      <c r="V2216" s="11"/>
      <c r="W2216" s="11"/>
    </row>
    <row r="2217" ht="12.75" customHeight="1">
      <c r="A2217" s="9"/>
      <c r="B2217" s="1"/>
      <c r="C2217" s="11"/>
      <c r="D2217" s="11"/>
      <c r="E2217" s="11"/>
      <c r="F2217" s="11"/>
      <c r="G2217" s="11"/>
      <c r="H2217" s="11"/>
      <c r="I2217" s="11"/>
      <c r="J2217" s="11"/>
      <c r="K2217" s="11"/>
      <c r="L2217" s="11"/>
      <c r="M2217" s="11"/>
      <c r="N2217" s="11"/>
      <c r="O2217" s="11"/>
      <c r="P2217" s="11"/>
      <c r="Q2217" s="11"/>
      <c r="R2217" s="11"/>
      <c r="S2217" s="11"/>
      <c r="T2217" s="11"/>
      <c r="U2217" s="11"/>
      <c r="V2217" s="11"/>
      <c r="W2217" s="11"/>
    </row>
    <row r="2218" ht="12.75" customHeight="1">
      <c r="A2218" s="9"/>
      <c r="B2218" s="1"/>
      <c r="C2218" s="11"/>
      <c r="D2218" s="11"/>
      <c r="E2218" s="11"/>
      <c r="F2218" s="11"/>
      <c r="G2218" s="11"/>
      <c r="H2218" s="11"/>
      <c r="I2218" s="11"/>
      <c r="J2218" s="11"/>
      <c r="K2218" s="11"/>
      <c r="L2218" s="11"/>
      <c r="M2218" s="11"/>
      <c r="N2218" s="11"/>
      <c r="O2218" s="11"/>
      <c r="P2218" s="11"/>
      <c r="Q2218" s="11"/>
      <c r="R2218" s="11"/>
      <c r="S2218" s="11"/>
      <c r="T2218" s="11"/>
      <c r="U2218" s="11"/>
      <c r="V2218" s="11"/>
      <c r="W2218" s="11"/>
    </row>
    <row r="2219" ht="12.75" customHeight="1">
      <c r="A2219" s="9"/>
      <c r="B2219" s="1"/>
      <c r="C2219" s="11"/>
      <c r="D2219" s="11"/>
      <c r="E2219" s="11"/>
      <c r="F2219" s="11"/>
      <c r="G2219" s="11"/>
      <c r="H2219" s="11"/>
      <c r="I2219" s="11"/>
      <c r="J2219" s="11"/>
      <c r="K2219" s="11"/>
      <c r="L2219" s="11"/>
      <c r="M2219" s="11"/>
      <c r="N2219" s="11"/>
      <c r="O2219" s="11"/>
      <c r="P2219" s="11"/>
      <c r="Q2219" s="11"/>
      <c r="R2219" s="11"/>
      <c r="S2219" s="11"/>
      <c r="T2219" s="11"/>
      <c r="U2219" s="11"/>
      <c r="V2219" s="11"/>
      <c r="W2219" s="11"/>
    </row>
    <row r="2220" ht="12.75" customHeight="1">
      <c r="A2220" s="9"/>
      <c r="B2220" s="1"/>
      <c r="C2220" s="11"/>
      <c r="D2220" s="11"/>
      <c r="E2220" s="11"/>
      <c r="F2220" s="11"/>
      <c r="G2220" s="11"/>
      <c r="H2220" s="11"/>
      <c r="I2220" s="11"/>
      <c r="J2220" s="11"/>
      <c r="K2220" s="11"/>
      <c r="L2220" s="11"/>
      <c r="M2220" s="11"/>
      <c r="N2220" s="11"/>
      <c r="O2220" s="11"/>
      <c r="P2220" s="11"/>
      <c r="Q2220" s="11"/>
      <c r="R2220" s="11"/>
      <c r="S2220" s="11"/>
      <c r="T2220" s="11"/>
      <c r="U2220" s="11"/>
      <c r="V2220" s="11"/>
      <c r="W2220" s="11"/>
    </row>
    <row r="2221" ht="12.75" customHeight="1">
      <c r="A2221" s="9"/>
      <c r="B2221" s="1"/>
      <c r="C2221" s="11"/>
      <c r="D2221" s="11"/>
      <c r="E2221" s="11"/>
      <c r="F2221" s="11"/>
      <c r="G2221" s="11"/>
      <c r="H2221" s="11"/>
      <c r="I2221" s="11"/>
      <c r="J2221" s="11"/>
      <c r="K2221" s="11"/>
      <c r="L2221" s="11"/>
      <c r="M2221" s="11"/>
      <c r="N2221" s="11"/>
      <c r="O2221" s="11"/>
      <c r="P2221" s="11"/>
      <c r="Q2221" s="11"/>
      <c r="R2221" s="11"/>
      <c r="S2221" s="11"/>
      <c r="T2221" s="11"/>
      <c r="U2221" s="11"/>
      <c r="V2221" s="11"/>
      <c r="W2221" s="11"/>
    </row>
    <row r="2222" ht="12.75" customHeight="1">
      <c r="A2222" s="9"/>
      <c r="B2222" s="1"/>
      <c r="C2222" s="11"/>
      <c r="D2222" s="11"/>
      <c r="E2222" s="11"/>
      <c r="F2222" s="11"/>
      <c r="G2222" s="11"/>
      <c r="H2222" s="11"/>
      <c r="I2222" s="11"/>
      <c r="J2222" s="11"/>
      <c r="K2222" s="11"/>
      <c r="L2222" s="11"/>
      <c r="M2222" s="11"/>
      <c r="N2222" s="11"/>
      <c r="O2222" s="11"/>
      <c r="P2222" s="11"/>
      <c r="Q2222" s="11"/>
      <c r="R2222" s="11"/>
      <c r="S2222" s="11"/>
      <c r="T2222" s="11"/>
      <c r="U2222" s="11"/>
      <c r="V2222" s="11"/>
      <c r="W2222" s="11"/>
    </row>
    <row r="2223" ht="12.75" customHeight="1">
      <c r="A2223" s="9"/>
      <c r="B2223" s="1"/>
      <c r="C2223" s="11"/>
      <c r="D2223" s="11"/>
      <c r="E2223" s="11"/>
      <c r="F2223" s="11"/>
      <c r="G2223" s="11"/>
      <c r="H2223" s="11"/>
      <c r="I2223" s="11"/>
      <c r="J2223" s="11"/>
      <c r="K2223" s="11"/>
      <c r="L2223" s="11"/>
      <c r="M2223" s="11"/>
      <c r="N2223" s="11"/>
      <c r="O2223" s="11"/>
      <c r="P2223" s="11"/>
      <c r="Q2223" s="11"/>
      <c r="R2223" s="11"/>
      <c r="S2223" s="11"/>
      <c r="T2223" s="11"/>
      <c r="U2223" s="11"/>
      <c r="V2223" s="11"/>
      <c r="W2223" s="11"/>
    </row>
    <row r="2224" ht="12.75" customHeight="1">
      <c r="A2224" s="9"/>
      <c r="B2224" s="1"/>
      <c r="C2224" s="11"/>
      <c r="D2224" s="11"/>
      <c r="E2224" s="11"/>
      <c r="F2224" s="11"/>
      <c r="G2224" s="11"/>
      <c r="H2224" s="11"/>
      <c r="I2224" s="11"/>
      <c r="J2224" s="11"/>
      <c r="K2224" s="11"/>
      <c r="L2224" s="11"/>
      <c r="M2224" s="11"/>
      <c r="N2224" s="11"/>
      <c r="O2224" s="11"/>
      <c r="P2224" s="11"/>
      <c r="Q2224" s="11"/>
      <c r="R2224" s="11"/>
      <c r="S2224" s="11"/>
      <c r="T2224" s="11"/>
      <c r="U2224" s="11"/>
      <c r="V2224" s="11"/>
      <c r="W2224" s="11"/>
    </row>
    <row r="2225" ht="12.75" customHeight="1">
      <c r="A2225" s="9"/>
      <c r="B2225" s="1"/>
      <c r="C2225" s="11"/>
      <c r="D2225" s="11"/>
      <c r="E2225" s="11"/>
      <c r="F2225" s="11"/>
      <c r="G2225" s="11"/>
      <c r="H2225" s="11"/>
      <c r="I2225" s="11"/>
      <c r="J2225" s="11"/>
      <c r="K2225" s="11"/>
      <c r="L2225" s="11"/>
      <c r="M2225" s="11"/>
      <c r="N2225" s="11"/>
      <c r="O2225" s="11"/>
      <c r="P2225" s="11"/>
      <c r="Q2225" s="11"/>
      <c r="R2225" s="11"/>
      <c r="S2225" s="11"/>
      <c r="T2225" s="11"/>
      <c r="U2225" s="11"/>
      <c r="V2225" s="11"/>
      <c r="W2225" s="11"/>
    </row>
    <row r="2226" ht="12.75" customHeight="1">
      <c r="A2226" s="9"/>
      <c r="B2226" s="1"/>
      <c r="C2226" s="11"/>
      <c r="D2226" s="11"/>
      <c r="E2226" s="11"/>
      <c r="F2226" s="11"/>
      <c r="G2226" s="11"/>
      <c r="H2226" s="11"/>
      <c r="I2226" s="11"/>
      <c r="J2226" s="11"/>
      <c r="K2226" s="11"/>
      <c r="L2226" s="11"/>
      <c r="M2226" s="11"/>
      <c r="N2226" s="11"/>
      <c r="O2226" s="11"/>
      <c r="P2226" s="11"/>
      <c r="Q2226" s="11"/>
      <c r="R2226" s="11"/>
      <c r="S2226" s="11"/>
      <c r="T2226" s="11"/>
      <c r="U2226" s="11"/>
      <c r="V2226" s="11"/>
      <c r="W2226" s="11"/>
    </row>
    <row r="2227" ht="12.75" customHeight="1">
      <c r="A2227" s="9"/>
      <c r="B2227" s="1"/>
      <c r="C2227" s="11"/>
      <c r="D2227" s="11"/>
      <c r="E2227" s="11"/>
      <c r="F2227" s="11"/>
      <c r="G2227" s="11"/>
      <c r="H2227" s="11"/>
      <c r="I2227" s="11"/>
      <c r="J2227" s="11"/>
      <c r="K2227" s="11"/>
      <c r="L2227" s="11"/>
      <c r="M2227" s="11"/>
      <c r="N2227" s="11"/>
      <c r="O2227" s="11"/>
      <c r="P2227" s="11"/>
      <c r="Q2227" s="11"/>
      <c r="R2227" s="11"/>
      <c r="S2227" s="11"/>
      <c r="T2227" s="11"/>
      <c r="U2227" s="11"/>
      <c r="V2227" s="11"/>
      <c r="W2227" s="11"/>
    </row>
    <row r="2228" ht="12.75" customHeight="1">
      <c r="A2228" s="9"/>
      <c r="B2228" s="1"/>
      <c r="C2228" s="11"/>
      <c r="D2228" s="11"/>
      <c r="E2228" s="11"/>
      <c r="F2228" s="11"/>
      <c r="G2228" s="11"/>
      <c r="H2228" s="11"/>
      <c r="I2228" s="11"/>
      <c r="J2228" s="11"/>
      <c r="K2228" s="11"/>
      <c r="L2228" s="11"/>
      <c r="M2228" s="11"/>
      <c r="N2228" s="11"/>
      <c r="O2228" s="11"/>
      <c r="P2228" s="11"/>
      <c r="Q2228" s="11"/>
      <c r="R2228" s="11"/>
      <c r="S2228" s="11"/>
      <c r="T2228" s="11"/>
      <c r="U2228" s="11"/>
      <c r="V2228" s="11"/>
      <c r="W2228" s="11"/>
    </row>
    <row r="2229" ht="12.75" customHeight="1">
      <c r="A2229" s="9"/>
      <c r="B2229" s="1"/>
      <c r="C2229" s="11"/>
      <c r="D2229" s="11"/>
      <c r="E2229" s="11"/>
      <c r="F2229" s="11"/>
      <c r="G2229" s="11"/>
      <c r="H2229" s="11"/>
      <c r="I2229" s="11"/>
      <c r="J2229" s="11"/>
      <c r="K2229" s="11"/>
      <c r="L2229" s="11"/>
      <c r="M2229" s="11"/>
      <c r="N2229" s="11"/>
      <c r="O2229" s="11"/>
      <c r="P2229" s="11"/>
      <c r="Q2229" s="11"/>
      <c r="R2229" s="11"/>
      <c r="S2229" s="11"/>
      <c r="T2229" s="11"/>
      <c r="U2229" s="11"/>
      <c r="V2229" s="11"/>
      <c r="W2229" s="11"/>
    </row>
    <row r="2230" ht="12.75" customHeight="1">
      <c r="A2230" s="9"/>
      <c r="B2230" s="1"/>
      <c r="C2230" s="11"/>
      <c r="D2230" s="11"/>
      <c r="E2230" s="11"/>
      <c r="F2230" s="11"/>
      <c r="G2230" s="11"/>
      <c r="H2230" s="11"/>
      <c r="I2230" s="11"/>
      <c r="J2230" s="11"/>
      <c r="K2230" s="11"/>
      <c r="L2230" s="11"/>
      <c r="M2230" s="11"/>
      <c r="N2230" s="11"/>
      <c r="O2230" s="11"/>
      <c r="P2230" s="11"/>
      <c r="Q2230" s="11"/>
      <c r="R2230" s="11"/>
      <c r="S2230" s="11"/>
      <c r="T2230" s="11"/>
      <c r="U2230" s="11"/>
      <c r="V2230" s="11"/>
      <c r="W2230" s="11"/>
    </row>
    <row r="2231" ht="12.75" customHeight="1">
      <c r="A2231" s="9"/>
      <c r="B2231" s="1"/>
      <c r="C2231" s="11"/>
      <c r="D2231" s="11"/>
      <c r="E2231" s="11"/>
      <c r="F2231" s="11"/>
      <c r="G2231" s="11"/>
      <c r="H2231" s="11"/>
      <c r="I2231" s="11"/>
      <c r="J2231" s="11"/>
      <c r="K2231" s="11"/>
      <c r="L2231" s="11"/>
      <c r="M2231" s="11"/>
      <c r="N2231" s="11"/>
      <c r="O2231" s="11"/>
      <c r="P2231" s="11"/>
      <c r="Q2231" s="11"/>
      <c r="R2231" s="11"/>
      <c r="S2231" s="11"/>
      <c r="T2231" s="11"/>
      <c r="U2231" s="11"/>
      <c r="V2231" s="11"/>
      <c r="W2231" s="11"/>
    </row>
    <row r="2232" ht="12.75" customHeight="1">
      <c r="A2232" s="9"/>
      <c r="B2232" s="1"/>
      <c r="C2232" s="11"/>
      <c r="D2232" s="11"/>
      <c r="E2232" s="11"/>
      <c r="F2232" s="11"/>
      <c r="G2232" s="11"/>
      <c r="H2232" s="11"/>
      <c r="I2232" s="11"/>
      <c r="J2232" s="11"/>
      <c r="K2232" s="11"/>
      <c r="L2232" s="11"/>
      <c r="M2232" s="11"/>
      <c r="N2232" s="11"/>
      <c r="O2232" s="11"/>
      <c r="P2232" s="11"/>
      <c r="Q2232" s="11"/>
      <c r="R2232" s="11"/>
      <c r="S2232" s="11"/>
      <c r="T2232" s="11"/>
      <c r="U2232" s="11"/>
      <c r="V2232" s="11"/>
      <c r="W2232" s="11"/>
    </row>
    <row r="2233" ht="12.75" customHeight="1">
      <c r="A2233" s="9"/>
      <c r="B2233" s="1"/>
      <c r="C2233" s="11"/>
      <c r="D2233" s="11"/>
      <c r="E2233" s="11"/>
      <c r="F2233" s="11"/>
      <c r="G2233" s="11"/>
      <c r="H2233" s="11"/>
      <c r="I2233" s="11"/>
      <c r="J2233" s="11"/>
      <c r="K2233" s="11"/>
      <c r="L2233" s="11"/>
      <c r="M2233" s="11"/>
      <c r="N2233" s="11"/>
      <c r="O2233" s="11"/>
      <c r="P2233" s="11"/>
      <c r="Q2233" s="11"/>
      <c r="R2233" s="11"/>
      <c r="S2233" s="11"/>
      <c r="T2233" s="11"/>
      <c r="U2233" s="11"/>
      <c r="V2233" s="11"/>
      <c r="W2233" s="11"/>
    </row>
    <row r="2234" ht="12.75" customHeight="1">
      <c r="A2234" s="9"/>
      <c r="B2234" s="1"/>
      <c r="C2234" s="11"/>
      <c r="D2234" s="11"/>
      <c r="E2234" s="11"/>
      <c r="F2234" s="11"/>
      <c r="G2234" s="11"/>
      <c r="H2234" s="11"/>
      <c r="I2234" s="11"/>
      <c r="J2234" s="11"/>
      <c r="K2234" s="11"/>
      <c r="L2234" s="11"/>
      <c r="M2234" s="11"/>
      <c r="N2234" s="11"/>
      <c r="O2234" s="11"/>
      <c r="P2234" s="11"/>
      <c r="Q2234" s="11"/>
      <c r="R2234" s="11"/>
      <c r="S2234" s="11"/>
      <c r="T2234" s="11"/>
      <c r="U2234" s="11"/>
      <c r="V2234" s="11"/>
      <c r="W2234" s="11"/>
    </row>
    <row r="2235" ht="12.75" customHeight="1">
      <c r="A2235" s="9"/>
      <c r="B2235" s="1"/>
      <c r="C2235" s="11"/>
      <c r="D2235" s="11"/>
      <c r="E2235" s="11"/>
      <c r="F2235" s="11"/>
      <c r="G2235" s="11"/>
      <c r="H2235" s="11"/>
      <c r="I2235" s="11"/>
      <c r="J2235" s="11"/>
      <c r="K2235" s="11"/>
      <c r="L2235" s="11"/>
      <c r="M2235" s="11"/>
      <c r="N2235" s="11"/>
      <c r="O2235" s="11"/>
      <c r="P2235" s="11"/>
      <c r="Q2235" s="11"/>
      <c r="R2235" s="11"/>
      <c r="S2235" s="11"/>
      <c r="T2235" s="11"/>
      <c r="U2235" s="11"/>
      <c r="V2235" s="11"/>
      <c r="W2235" s="11"/>
    </row>
    <row r="2236" ht="12.75" customHeight="1">
      <c r="A2236" s="9"/>
      <c r="B2236" s="1"/>
      <c r="C2236" s="11"/>
      <c r="D2236" s="11"/>
      <c r="E2236" s="11"/>
      <c r="F2236" s="11"/>
      <c r="G2236" s="11"/>
      <c r="H2236" s="11"/>
      <c r="I2236" s="11"/>
      <c r="J2236" s="11"/>
      <c r="K2236" s="11"/>
      <c r="L2236" s="11"/>
      <c r="M2236" s="11"/>
      <c r="N2236" s="11"/>
      <c r="O2236" s="11"/>
      <c r="P2236" s="11"/>
      <c r="Q2236" s="11"/>
      <c r="R2236" s="11"/>
      <c r="S2236" s="11"/>
      <c r="T2236" s="11"/>
      <c r="U2236" s="11"/>
      <c r="V2236" s="11"/>
      <c r="W2236" s="11"/>
    </row>
    <row r="2237" ht="12.75" customHeight="1">
      <c r="A2237" s="9"/>
      <c r="B2237" s="1"/>
      <c r="C2237" s="11"/>
      <c r="D2237" s="11"/>
      <c r="E2237" s="11"/>
      <c r="F2237" s="11"/>
      <c r="G2237" s="11"/>
      <c r="H2237" s="11"/>
      <c r="I2237" s="11"/>
      <c r="J2237" s="11"/>
      <c r="K2237" s="11"/>
      <c r="L2237" s="11"/>
      <c r="M2237" s="11"/>
      <c r="N2237" s="11"/>
      <c r="O2237" s="11"/>
      <c r="P2237" s="11"/>
      <c r="Q2237" s="11"/>
      <c r="R2237" s="11"/>
      <c r="S2237" s="11"/>
      <c r="T2237" s="11"/>
      <c r="U2237" s="11"/>
      <c r="V2237" s="11"/>
      <c r="W2237" s="11"/>
    </row>
    <row r="2238" ht="12.75" customHeight="1">
      <c r="A2238" s="9"/>
      <c r="B2238" s="1"/>
      <c r="C2238" s="11"/>
      <c r="D2238" s="11"/>
      <c r="E2238" s="11"/>
      <c r="F2238" s="11"/>
      <c r="G2238" s="11"/>
      <c r="H2238" s="11"/>
      <c r="I2238" s="11"/>
      <c r="J2238" s="11"/>
      <c r="K2238" s="11"/>
      <c r="L2238" s="11"/>
      <c r="M2238" s="11"/>
      <c r="N2238" s="11"/>
      <c r="O2238" s="11"/>
      <c r="P2238" s="11"/>
      <c r="Q2238" s="11"/>
      <c r="R2238" s="11"/>
      <c r="S2238" s="11"/>
      <c r="T2238" s="11"/>
      <c r="U2238" s="11"/>
      <c r="V2238" s="11"/>
      <c r="W2238" s="11"/>
    </row>
    <row r="2239" ht="12.75" customHeight="1">
      <c r="A2239" s="9"/>
      <c r="B2239" s="1"/>
      <c r="C2239" s="11"/>
      <c r="D2239" s="11"/>
      <c r="E2239" s="11"/>
      <c r="F2239" s="11"/>
      <c r="G2239" s="11"/>
      <c r="H2239" s="11"/>
      <c r="I2239" s="11"/>
      <c r="J2239" s="11"/>
      <c r="K2239" s="11"/>
      <c r="L2239" s="11"/>
      <c r="M2239" s="11"/>
      <c r="N2239" s="11"/>
      <c r="O2239" s="11"/>
      <c r="P2239" s="11"/>
      <c r="Q2239" s="11"/>
      <c r="R2239" s="11"/>
      <c r="S2239" s="11"/>
      <c r="T2239" s="11"/>
      <c r="U2239" s="11"/>
      <c r="V2239" s="11"/>
      <c r="W2239" s="11"/>
    </row>
    <row r="2240" ht="12.75" customHeight="1">
      <c r="A2240" s="9"/>
      <c r="B2240" s="1"/>
      <c r="C2240" s="11"/>
      <c r="D2240" s="11"/>
      <c r="E2240" s="11"/>
      <c r="F2240" s="11"/>
      <c r="G2240" s="11"/>
      <c r="H2240" s="11"/>
      <c r="I2240" s="11"/>
      <c r="J2240" s="11"/>
      <c r="K2240" s="11"/>
      <c r="L2240" s="11"/>
      <c r="M2240" s="11"/>
      <c r="N2240" s="11"/>
      <c r="O2240" s="11"/>
      <c r="P2240" s="11"/>
      <c r="Q2240" s="11"/>
      <c r="R2240" s="11"/>
      <c r="S2240" s="11"/>
      <c r="T2240" s="11"/>
      <c r="U2240" s="11"/>
      <c r="V2240" s="11"/>
      <c r="W2240" s="11"/>
    </row>
    <row r="2241" ht="12.75" customHeight="1">
      <c r="A2241" s="9"/>
      <c r="B2241" s="1"/>
      <c r="C2241" s="11"/>
      <c r="D2241" s="11"/>
      <c r="E2241" s="11"/>
      <c r="F2241" s="11"/>
      <c r="G2241" s="11"/>
      <c r="H2241" s="11"/>
      <c r="I2241" s="11"/>
      <c r="J2241" s="11"/>
      <c r="K2241" s="11"/>
      <c r="L2241" s="11"/>
      <c r="M2241" s="11"/>
      <c r="N2241" s="11"/>
      <c r="O2241" s="11"/>
      <c r="P2241" s="11"/>
      <c r="Q2241" s="11"/>
      <c r="R2241" s="11"/>
      <c r="S2241" s="11"/>
      <c r="T2241" s="11"/>
      <c r="U2241" s="11"/>
      <c r="V2241" s="11"/>
      <c r="W2241" s="11"/>
    </row>
    <row r="2242" ht="12.75" customHeight="1">
      <c r="A2242" s="9"/>
      <c r="B2242" s="1"/>
      <c r="C2242" s="11"/>
      <c r="D2242" s="11"/>
      <c r="E2242" s="11"/>
      <c r="F2242" s="11"/>
      <c r="G2242" s="11"/>
      <c r="H2242" s="11"/>
      <c r="I2242" s="11"/>
      <c r="J2242" s="11"/>
      <c r="K2242" s="11"/>
      <c r="L2242" s="11"/>
      <c r="M2242" s="11"/>
      <c r="N2242" s="11"/>
      <c r="O2242" s="11"/>
      <c r="P2242" s="11"/>
      <c r="Q2242" s="11"/>
      <c r="R2242" s="11"/>
      <c r="S2242" s="11"/>
      <c r="T2242" s="11"/>
      <c r="U2242" s="11"/>
      <c r="V2242" s="11"/>
      <c r="W2242" s="11"/>
    </row>
    <row r="2243" ht="12.75" customHeight="1">
      <c r="A2243" s="9"/>
      <c r="B2243" s="1"/>
      <c r="C2243" s="11"/>
      <c r="D2243" s="11"/>
      <c r="E2243" s="11"/>
      <c r="F2243" s="11"/>
      <c r="G2243" s="11"/>
      <c r="H2243" s="11"/>
      <c r="I2243" s="11"/>
      <c r="J2243" s="11"/>
      <c r="K2243" s="11"/>
      <c r="L2243" s="11"/>
      <c r="M2243" s="11"/>
      <c r="N2243" s="11"/>
      <c r="O2243" s="11"/>
      <c r="P2243" s="11"/>
      <c r="Q2243" s="11"/>
      <c r="R2243" s="11"/>
      <c r="S2243" s="11"/>
      <c r="T2243" s="11"/>
      <c r="U2243" s="11"/>
      <c r="V2243" s="11"/>
      <c r="W2243" s="11"/>
    </row>
    <row r="2244" ht="12.75" customHeight="1">
      <c r="A2244" s="9"/>
      <c r="B2244" s="1"/>
      <c r="C2244" s="11"/>
      <c r="D2244" s="11"/>
      <c r="E2244" s="11"/>
      <c r="F2244" s="11"/>
      <c r="G2244" s="11"/>
      <c r="H2244" s="11"/>
      <c r="I2244" s="11"/>
      <c r="J2244" s="11"/>
      <c r="K2244" s="11"/>
      <c r="L2244" s="11"/>
      <c r="M2244" s="11"/>
      <c r="N2244" s="11"/>
      <c r="O2244" s="11"/>
      <c r="P2244" s="11"/>
      <c r="Q2244" s="11"/>
      <c r="R2244" s="11"/>
      <c r="S2244" s="11"/>
      <c r="T2244" s="11"/>
      <c r="U2244" s="11"/>
      <c r="V2244" s="11"/>
      <c r="W2244" s="11"/>
    </row>
    <row r="2245" ht="12.75" customHeight="1">
      <c r="A2245" s="9"/>
      <c r="B2245" s="1"/>
      <c r="C2245" s="11"/>
      <c r="D2245" s="11"/>
      <c r="E2245" s="11"/>
      <c r="F2245" s="11"/>
      <c r="G2245" s="11"/>
      <c r="H2245" s="11"/>
      <c r="I2245" s="11"/>
      <c r="J2245" s="11"/>
      <c r="K2245" s="11"/>
      <c r="L2245" s="11"/>
      <c r="M2245" s="11"/>
      <c r="N2245" s="11"/>
      <c r="O2245" s="11"/>
      <c r="P2245" s="11"/>
      <c r="Q2245" s="11"/>
      <c r="R2245" s="11"/>
      <c r="S2245" s="11"/>
      <c r="T2245" s="11"/>
      <c r="U2245" s="11"/>
      <c r="V2245" s="11"/>
      <c r="W2245" s="11"/>
    </row>
    <row r="2246" ht="12.75" customHeight="1">
      <c r="A2246" s="9"/>
      <c r="B2246" s="1"/>
      <c r="C2246" s="11"/>
      <c r="D2246" s="11"/>
      <c r="E2246" s="11"/>
      <c r="F2246" s="11"/>
      <c r="G2246" s="11"/>
      <c r="H2246" s="11"/>
      <c r="I2246" s="11"/>
      <c r="J2246" s="11"/>
      <c r="K2246" s="11"/>
      <c r="L2246" s="11"/>
      <c r="M2246" s="11"/>
      <c r="N2246" s="11"/>
      <c r="O2246" s="11"/>
      <c r="P2246" s="11"/>
      <c r="Q2246" s="11"/>
      <c r="R2246" s="11"/>
      <c r="S2246" s="11"/>
      <c r="T2246" s="11"/>
      <c r="U2246" s="11"/>
      <c r="V2246" s="11"/>
      <c r="W2246" s="11"/>
    </row>
    <row r="2247" ht="12.75" customHeight="1">
      <c r="A2247" s="9"/>
      <c r="B2247" s="1"/>
      <c r="C2247" s="11"/>
      <c r="D2247" s="11"/>
      <c r="E2247" s="11"/>
      <c r="F2247" s="11"/>
      <c r="G2247" s="11"/>
      <c r="H2247" s="11"/>
      <c r="I2247" s="11"/>
      <c r="J2247" s="11"/>
      <c r="K2247" s="11"/>
      <c r="L2247" s="11"/>
      <c r="M2247" s="11"/>
      <c r="N2247" s="11"/>
      <c r="O2247" s="11"/>
      <c r="P2247" s="11"/>
      <c r="Q2247" s="11"/>
      <c r="R2247" s="11"/>
      <c r="S2247" s="11"/>
      <c r="T2247" s="11"/>
      <c r="U2247" s="11"/>
      <c r="V2247" s="11"/>
      <c r="W2247" s="11"/>
    </row>
    <row r="2248" ht="12.75" customHeight="1">
      <c r="A2248" s="9"/>
      <c r="B2248" s="1"/>
      <c r="C2248" s="11"/>
      <c r="D2248" s="11"/>
      <c r="E2248" s="11"/>
      <c r="F2248" s="11"/>
      <c r="G2248" s="11"/>
      <c r="H2248" s="11"/>
      <c r="I2248" s="11"/>
      <c r="J2248" s="11"/>
      <c r="K2248" s="11"/>
      <c r="L2248" s="11"/>
      <c r="M2248" s="11"/>
      <c r="N2248" s="11"/>
      <c r="O2248" s="11"/>
      <c r="P2248" s="11"/>
      <c r="Q2248" s="11"/>
      <c r="R2248" s="11"/>
      <c r="S2248" s="11"/>
      <c r="T2248" s="11"/>
      <c r="U2248" s="11"/>
      <c r="V2248" s="11"/>
      <c r="W2248" s="11"/>
    </row>
    <row r="2249" ht="12.75" customHeight="1">
      <c r="A2249" s="9"/>
      <c r="B2249" s="1"/>
      <c r="C2249" s="11"/>
      <c r="D2249" s="11"/>
      <c r="E2249" s="11"/>
      <c r="F2249" s="11"/>
      <c r="G2249" s="11"/>
      <c r="H2249" s="11"/>
      <c r="I2249" s="11"/>
      <c r="J2249" s="11"/>
      <c r="K2249" s="11"/>
      <c r="L2249" s="11"/>
      <c r="M2249" s="11"/>
      <c r="N2249" s="11"/>
      <c r="O2249" s="11"/>
      <c r="P2249" s="11"/>
      <c r="Q2249" s="11"/>
      <c r="R2249" s="11"/>
      <c r="S2249" s="11"/>
      <c r="T2249" s="11"/>
      <c r="U2249" s="11"/>
      <c r="V2249" s="11"/>
      <c r="W2249" s="11"/>
    </row>
    <row r="2250" ht="12.75" customHeight="1">
      <c r="A2250" s="9"/>
      <c r="B2250" s="1"/>
      <c r="C2250" s="11"/>
      <c r="D2250" s="11"/>
      <c r="E2250" s="11"/>
      <c r="F2250" s="11"/>
      <c r="G2250" s="11"/>
      <c r="H2250" s="11"/>
      <c r="I2250" s="11"/>
      <c r="J2250" s="11"/>
      <c r="K2250" s="11"/>
      <c r="L2250" s="11"/>
      <c r="M2250" s="11"/>
      <c r="N2250" s="11"/>
      <c r="O2250" s="11"/>
      <c r="P2250" s="11"/>
      <c r="Q2250" s="11"/>
      <c r="R2250" s="11"/>
      <c r="S2250" s="11"/>
      <c r="T2250" s="11"/>
      <c r="U2250" s="11"/>
      <c r="V2250" s="11"/>
      <c r="W2250" s="11"/>
    </row>
    <row r="2251" ht="12.75" customHeight="1">
      <c r="A2251" s="9"/>
      <c r="B2251" s="1"/>
      <c r="C2251" s="11"/>
      <c r="D2251" s="11"/>
      <c r="E2251" s="11"/>
      <c r="F2251" s="11"/>
      <c r="G2251" s="11"/>
      <c r="H2251" s="11"/>
      <c r="I2251" s="11"/>
      <c r="J2251" s="11"/>
      <c r="K2251" s="11"/>
      <c r="L2251" s="11"/>
      <c r="M2251" s="11"/>
      <c r="N2251" s="11"/>
      <c r="O2251" s="11"/>
      <c r="P2251" s="11"/>
      <c r="Q2251" s="11"/>
      <c r="R2251" s="11"/>
      <c r="S2251" s="11"/>
      <c r="T2251" s="11"/>
      <c r="U2251" s="11"/>
      <c r="V2251" s="11"/>
      <c r="W2251" s="11"/>
    </row>
    <row r="2252" ht="12.75" customHeight="1">
      <c r="A2252" s="9"/>
      <c r="B2252" s="1"/>
      <c r="C2252" s="11"/>
      <c r="D2252" s="11"/>
      <c r="E2252" s="11"/>
      <c r="F2252" s="11"/>
      <c r="G2252" s="11"/>
      <c r="H2252" s="11"/>
      <c r="I2252" s="11"/>
      <c r="J2252" s="11"/>
      <c r="K2252" s="11"/>
      <c r="L2252" s="11"/>
      <c r="M2252" s="11"/>
      <c r="N2252" s="11"/>
      <c r="O2252" s="11"/>
      <c r="P2252" s="11"/>
      <c r="Q2252" s="11"/>
      <c r="R2252" s="11"/>
      <c r="S2252" s="11"/>
      <c r="T2252" s="11"/>
      <c r="U2252" s="11"/>
      <c r="V2252" s="11"/>
      <c r="W2252" s="11"/>
    </row>
    <row r="2253" ht="12.75" customHeight="1">
      <c r="A2253" s="9"/>
      <c r="B2253" s="1"/>
      <c r="C2253" s="11"/>
      <c r="D2253" s="11"/>
      <c r="E2253" s="11"/>
      <c r="F2253" s="11"/>
      <c r="G2253" s="11"/>
      <c r="H2253" s="11"/>
      <c r="I2253" s="11"/>
      <c r="J2253" s="11"/>
      <c r="K2253" s="11"/>
      <c r="L2253" s="11"/>
      <c r="M2253" s="11"/>
      <c r="N2253" s="11"/>
      <c r="O2253" s="11"/>
      <c r="P2253" s="11"/>
      <c r="Q2253" s="11"/>
      <c r="R2253" s="11"/>
      <c r="S2253" s="11"/>
      <c r="T2253" s="11"/>
      <c r="U2253" s="11"/>
      <c r="V2253" s="11"/>
      <c r="W2253" s="11"/>
    </row>
    <row r="2254" ht="12.75" customHeight="1">
      <c r="A2254" s="9"/>
      <c r="B2254" s="1"/>
      <c r="C2254" s="11"/>
      <c r="D2254" s="11"/>
      <c r="E2254" s="11"/>
      <c r="F2254" s="11"/>
      <c r="G2254" s="11"/>
      <c r="H2254" s="11"/>
      <c r="I2254" s="11"/>
      <c r="J2254" s="11"/>
      <c r="K2254" s="11"/>
      <c r="L2254" s="11"/>
      <c r="M2254" s="11"/>
      <c r="N2254" s="11"/>
      <c r="O2254" s="11"/>
      <c r="P2254" s="11"/>
      <c r="Q2254" s="11"/>
      <c r="R2254" s="11"/>
      <c r="S2254" s="11"/>
      <c r="T2254" s="11"/>
      <c r="U2254" s="11"/>
      <c r="V2254" s="11"/>
      <c r="W2254" s="11"/>
    </row>
    <row r="2255" ht="12.75" customHeight="1">
      <c r="A2255" s="9"/>
      <c r="B2255" s="1"/>
      <c r="C2255" s="11"/>
      <c r="D2255" s="11"/>
      <c r="E2255" s="11"/>
      <c r="F2255" s="11"/>
      <c r="G2255" s="11"/>
      <c r="H2255" s="11"/>
      <c r="I2255" s="11"/>
      <c r="J2255" s="11"/>
      <c r="K2255" s="11"/>
      <c r="L2255" s="11"/>
      <c r="M2255" s="11"/>
      <c r="N2255" s="11"/>
      <c r="O2255" s="11"/>
      <c r="P2255" s="11"/>
      <c r="Q2255" s="11"/>
      <c r="R2255" s="11"/>
      <c r="S2255" s="11"/>
      <c r="T2255" s="11"/>
      <c r="U2255" s="11"/>
      <c r="V2255" s="11"/>
      <c r="W2255" s="11"/>
    </row>
    <row r="2256" ht="12.75" customHeight="1">
      <c r="A2256" s="9"/>
      <c r="B2256" s="1"/>
      <c r="C2256" s="11"/>
      <c r="D2256" s="11"/>
      <c r="E2256" s="11"/>
      <c r="F2256" s="11"/>
      <c r="G2256" s="11"/>
      <c r="H2256" s="11"/>
      <c r="I2256" s="11"/>
      <c r="J2256" s="11"/>
      <c r="K2256" s="11"/>
      <c r="L2256" s="11"/>
      <c r="M2256" s="11"/>
      <c r="N2256" s="11"/>
      <c r="O2256" s="11"/>
      <c r="P2256" s="11"/>
      <c r="Q2256" s="11"/>
      <c r="R2256" s="11"/>
      <c r="S2256" s="11"/>
      <c r="T2256" s="11"/>
      <c r="U2256" s="11"/>
      <c r="V2256" s="11"/>
      <c r="W2256" s="11"/>
    </row>
    <row r="2257" ht="12.75" customHeight="1">
      <c r="A2257" s="9"/>
      <c r="B2257" s="1"/>
      <c r="C2257" s="11"/>
      <c r="D2257" s="11"/>
      <c r="E2257" s="11"/>
      <c r="F2257" s="11"/>
      <c r="G2257" s="11"/>
      <c r="H2257" s="11"/>
      <c r="I2257" s="11"/>
      <c r="J2257" s="11"/>
      <c r="K2257" s="11"/>
      <c r="L2257" s="11"/>
      <c r="M2257" s="11"/>
      <c r="N2257" s="11"/>
      <c r="O2257" s="11"/>
      <c r="P2257" s="11"/>
      <c r="Q2257" s="11"/>
      <c r="R2257" s="11"/>
      <c r="S2257" s="11"/>
      <c r="T2257" s="11"/>
      <c r="U2257" s="11"/>
      <c r="V2257" s="11"/>
      <c r="W2257" s="11"/>
    </row>
    <row r="2258" ht="12.75" customHeight="1">
      <c r="A2258" s="9"/>
      <c r="B2258" s="1"/>
      <c r="C2258" s="11"/>
      <c r="D2258" s="11"/>
      <c r="E2258" s="11"/>
      <c r="F2258" s="11"/>
      <c r="G2258" s="11"/>
      <c r="H2258" s="11"/>
      <c r="I2258" s="11"/>
      <c r="J2258" s="11"/>
      <c r="K2258" s="11"/>
      <c r="L2258" s="11"/>
      <c r="M2258" s="11"/>
      <c r="N2258" s="11"/>
      <c r="O2258" s="11"/>
      <c r="P2258" s="11"/>
      <c r="Q2258" s="11"/>
      <c r="R2258" s="11"/>
      <c r="S2258" s="11"/>
      <c r="T2258" s="11"/>
      <c r="U2258" s="11"/>
      <c r="V2258" s="11"/>
      <c r="W2258" s="11"/>
    </row>
    <row r="2259" ht="12.75" customHeight="1">
      <c r="A2259" s="9"/>
      <c r="B2259" s="1"/>
      <c r="C2259" s="11"/>
      <c r="D2259" s="11"/>
      <c r="E2259" s="11"/>
      <c r="F2259" s="11"/>
      <c r="G2259" s="11"/>
      <c r="H2259" s="11"/>
      <c r="I2259" s="11"/>
      <c r="J2259" s="11"/>
      <c r="K2259" s="11"/>
      <c r="L2259" s="11"/>
      <c r="M2259" s="11"/>
      <c r="N2259" s="11"/>
      <c r="O2259" s="11"/>
      <c r="P2259" s="11"/>
      <c r="Q2259" s="11"/>
      <c r="R2259" s="11"/>
      <c r="S2259" s="11"/>
      <c r="T2259" s="11"/>
      <c r="U2259" s="11"/>
      <c r="V2259" s="11"/>
      <c r="W2259" s="11"/>
    </row>
    <row r="2260" ht="12.75" customHeight="1">
      <c r="A2260" s="9"/>
      <c r="B2260" s="1"/>
      <c r="C2260" s="11"/>
      <c r="D2260" s="11"/>
      <c r="E2260" s="11"/>
      <c r="F2260" s="11"/>
      <c r="G2260" s="11"/>
      <c r="H2260" s="11"/>
      <c r="I2260" s="11"/>
      <c r="J2260" s="11"/>
      <c r="K2260" s="11"/>
      <c r="L2260" s="11"/>
      <c r="M2260" s="11"/>
      <c r="N2260" s="11"/>
      <c r="O2260" s="11"/>
      <c r="P2260" s="11"/>
      <c r="Q2260" s="11"/>
      <c r="R2260" s="11"/>
      <c r="S2260" s="11"/>
      <c r="T2260" s="11"/>
      <c r="U2260" s="11"/>
      <c r="V2260" s="11"/>
      <c r="W2260" s="11"/>
    </row>
    <row r="2261" ht="12.75" customHeight="1">
      <c r="A2261" s="9"/>
      <c r="B2261" s="1"/>
      <c r="C2261" s="11"/>
      <c r="D2261" s="11"/>
      <c r="E2261" s="11"/>
      <c r="F2261" s="11"/>
      <c r="G2261" s="11"/>
      <c r="H2261" s="11"/>
      <c r="I2261" s="11"/>
      <c r="J2261" s="11"/>
      <c r="K2261" s="11"/>
      <c r="L2261" s="11"/>
      <c r="M2261" s="11"/>
      <c r="N2261" s="11"/>
      <c r="O2261" s="11"/>
      <c r="P2261" s="11"/>
      <c r="Q2261" s="11"/>
      <c r="R2261" s="11"/>
      <c r="S2261" s="11"/>
      <c r="T2261" s="11"/>
      <c r="U2261" s="11"/>
      <c r="V2261" s="11"/>
      <c r="W2261" s="11"/>
    </row>
    <row r="2262" ht="12.75" customHeight="1">
      <c r="A2262" s="9"/>
      <c r="B2262" s="1"/>
      <c r="C2262" s="11"/>
      <c r="D2262" s="11"/>
      <c r="E2262" s="11"/>
      <c r="F2262" s="11"/>
      <c r="G2262" s="11"/>
      <c r="H2262" s="11"/>
      <c r="I2262" s="11"/>
      <c r="J2262" s="11"/>
      <c r="K2262" s="11"/>
      <c r="L2262" s="11"/>
      <c r="M2262" s="11"/>
      <c r="N2262" s="11"/>
      <c r="O2262" s="11"/>
      <c r="P2262" s="11"/>
      <c r="Q2262" s="11"/>
      <c r="R2262" s="11"/>
      <c r="S2262" s="11"/>
      <c r="T2262" s="11"/>
      <c r="U2262" s="11"/>
      <c r="V2262" s="11"/>
      <c r="W2262" s="11"/>
    </row>
    <row r="2263" ht="12.75" customHeight="1">
      <c r="A2263" s="9"/>
      <c r="B2263" s="1"/>
      <c r="C2263" s="11"/>
      <c r="D2263" s="11"/>
      <c r="E2263" s="11"/>
      <c r="F2263" s="11"/>
      <c r="G2263" s="11"/>
      <c r="H2263" s="11"/>
      <c r="I2263" s="11"/>
      <c r="J2263" s="11"/>
      <c r="K2263" s="11"/>
      <c r="L2263" s="11"/>
      <c r="M2263" s="11"/>
      <c r="N2263" s="11"/>
      <c r="O2263" s="11"/>
      <c r="P2263" s="11"/>
      <c r="Q2263" s="11"/>
      <c r="R2263" s="11"/>
      <c r="S2263" s="11"/>
      <c r="T2263" s="11"/>
      <c r="U2263" s="11"/>
      <c r="V2263" s="11"/>
      <c r="W2263" s="11"/>
    </row>
    <row r="2264" ht="12.75" customHeight="1">
      <c r="A2264" s="9"/>
      <c r="B2264" s="1"/>
      <c r="C2264" s="11"/>
      <c r="D2264" s="11"/>
      <c r="E2264" s="11"/>
      <c r="F2264" s="11"/>
      <c r="G2264" s="11"/>
      <c r="H2264" s="11"/>
      <c r="I2264" s="11"/>
      <c r="J2264" s="11"/>
      <c r="K2264" s="11"/>
      <c r="L2264" s="11"/>
      <c r="M2264" s="11"/>
      <c r="N2264" s="11"/>
      <c r="O2264" s="11"/>
      <c r="P2264" s="11"/>
      <c r="Q2264" s="11"/>
      <c r="R2264" s="11"/>
      <c r="S2264" s="11"/>
      <c r="T2264" s="11"/>
      <c r="U2264" s="11"/>
      <c r="V2264" s="11"/>
      <c r="W2264" s="11"/>
    </row>
    <row r="2265" ht="12.75" customHeight="1">
      <c r="A2265" s="9"/>
      <c r="B2265" s="1"/>
      <c r="C2265" s="11"/>
      <c r="D2265" s="11"/>
      <c r="E2265" s="11"/>
      <c r="F2265" s="11"/>
      <c r="G2265" s="11"/>
      <c r="H2265" s="11"/>
      <c r="I2265" s="11"/>
      <c r="J2265" s="11"/>
      <c r="K2265" s="11"/>
      <c r="L2265" s="11"/>
      <c r="M2265" s="11"/>
      <c r="N2265" s="11"/>
      <c r="O2265" s="11"/>
      <c r="P2265" s="11"/>
      <c r="Q2265" s="11"/>
      <c r="R2265" s="11"/>
      <c r="S2265" s="11"/>
      <c r="T2265" s="11"/>
      <c r="U2265" s="11"/>
      <c r="V2265" s="11"/>
      <c r="W2265" s="11"/>
    </row>
    <row r="2266" ht="12.75" customHeight="1">
      <c r="A2266" s="9"/>
      <c r="B2266" s="1"/>
      <c r="C2266" s="11"/>
      <c r="D2266" s="11"/>
      <c r="E2266" s="11"/>
      <c r="F2266" s="11"/>
      <c r="G2266" s="11"/>
      <c r="H2266" s="11"/>
      <c r="I2266" s="11"/>
      <c r="J2266" s="11"/>
      <c r="K2266" s="11"/>
      <c r="L2266" s="11"/>
      <c r="M2266" s="11"/>
      <c r="N2266" s="11"/>
      <c r="O2266" s="11"/>
      <c r="P2266" s="11"/>
      <c r="Q2266" s="11"/>
      <c r="R2266" s="11"/>
      <c r="S2266" s="11"/>
      <c r="T2266" s="11"/>
      <c r="U2266" s="11"/>
      <c r="V2266" s="11"/>
      <c r="W2266" s="11"/>
    </row>
    <row r="2267" ht="12.75" customHeight="1">
      <c r="A2267" s="9"/>
      <c r="B2267" s="1"/>
      <c r="C2267" s="11"/>
      <c r="D2267" s="11"/>
      <c r="E2267" s="11"/>
      <c r="F2267" s="11"/>
      <c r="G2267" s="11"/>
      <c r="H2267" s="11"/>
      <c r="I2267" s="11"/>
      <c r="J2267" s="11"/>
      <c r="K2267" s="11"/>
      <c r="L2267" s="11"/>
      <c r="M2267" s="11"/>
      <c r="N2267" s="11"/>
      <c r="O2267" s="11"/>
      <c r="P2267" s="11"/>
      <c r="Q2267" s="11"/>
      <c r="R2267" s="11"/>
      <c r="S2267" s="11"/>
      <c r="T2267" s="11"/>
      <c r="U2267" s="11"/>
      <c r="V2267" s="11"/>
      <c r="W2267" s="11"/>
    </row>
    <row r="2268" ht="12.75" customHeight="1">
      <c r="A2268" s="9"/>
      <c r="B2268" s="1"/>
      <c r="C2268" s="11"/>
      <c r="D2268" s="11"/>
      <c r="E2268" s="11"/>
      <c r="F2268" s="11"/>
      <c r="G2268" s="11"/>
      <c r="H2268" s="11"/>
      <c r="I2268" s="11"/>
      <c r="J2268" s="11"/>
      <c r="K2268" s="11"/>
      <c r="L2268" s="11"/>
      <c r="M2268" s="11"/>
      <c r="N2268" s="11"/>
      <c r="O2268" s="11"/>
      <c r="P2268" s="11"/>
      <c r="Q2268" s="11"/>
      <c r="R2268" s="11"/>
      <c r="S2268" s="11"/>
      <c r="T2268" s="11"/>
      <c r="U2268" s="11"/>
      <c r="V2268" s="11"/>
      <c r="W2268" s="11"/>
    </row>
    <row r="2269" ht="12.75" customHeight="1">
      <c r="A2269" s="9"/>
      <c r="B2269" s="1"/>
      <c r="C2269" s="11"/>
      <c r="D2269" s="11"/>
      <c r="E2269" s="11"/>
      <c r="F2269" s="11"/>
      <c r="G2269" s="11"/>
      <c r="H2269" s="11"/>
      <c r="I2269" s="11"/>
      <c r="J2269" s="11"/>
      <c r="K2269" s="11"/>
      <c r="L2269" s="11"/>
      <c r="M2269" s="11"/>
      <c r="N2269" s="11"/>
      <c r="O2269" s="11"/>
      <c r="P2269" s="11"/>
      <c r="Q2269" s="11"/>
      <c r="R2269" s="11"/>
      <c r="S2269" s="11"/>
      <c r="T2269" s="11"/>
      <c r="U2269" s="11"/>
      <c r="V2269" s="11"/>
      <c r="W2269" s="11"/>
    </row>
    <row r="2270" ht="12.75" customHeight="1">
      <c r="A2270" s="9"/>
      <c r="B2270" s="1"/>
      <c r="C2270" s="11"/>
      <c r="D2270" s="11"/>
      <c r="E2270" s="11"/>
      <c r="F2270" s="11"/>
      <c r="G2270" s="11"/>
      <c r="H2270" s="11"/>
      <c r="I2270" s="11"/>
      <c r="J2270" s="11"/>
      <c r="K2270" s="11"/>
      <c r="L2270" s="11"/>
      <c r="M2270" s="11"/>
      <c r="N2270" s="11"/>
      <c r="O2270" s="11"/>
      <c r="P2270" s="11"/>
      <c r="Q2270" s="11"/>
      <c r="R2270" s="11"/>
      <c r="S2270" s="11"/>
      <c r="T2270" s="11"/>
      <c r="U2270" s="11"/>
      <c r="V2270" s="11"/>
      <c r="W2270" s="11"/>
    </row>
    <row r="2271" ht="12.75" customHeight="1">
      <c r="A2271" s="9"/>
      <c r="B2271" s="1"/>
      <c r="C2271" s="11"/>
      <c r="D2271" s="11"/>
      <c r="E2271" s="11"/>
      <c r="F2271" s="11"/>
      <c r="G2271" s="11"/>
      <c r="H2271" s="11"/>
      <c r="I2271" s="11"/>
      <c r="J2271" s="11"/>
      <c r="K2271" s="11"/>
      <c r="L2271" s="11"/>
      <c r="M2271" s="11"/>
      <c r="N2271" s="11"/>
      <c r="O2271" s="11"/>
      <c r="P2271" s="11"/>
      <c r="Q2271" s="11"/>
      <c r="R2271" s="11"/>
      <c r="S2271" s="11"/>
      <c r="T2271" s="11"/>
      <c r="U2271" s="11"/>
      <c r="V2271" s="11"/>
      <c r="W2271" s="11"/>
    </row>
    <row r="2272" ht="12.75" customHeight="1">
      <c r="A2272" s="9"/>
      <c r="B2272" s="1"/>
      <c r="C2272" s="11"/>
      <c r="D2272" s="11"/>
      <c r="E2272" s="11"/>
      <c r="F2272" s="11"/>
      <c r="G2272" s="11"/>
      <c r="H2272" s="11"/>
      <c r="I2272" s="11"/>
      <c r="J2272" s="11"/>
      <c r="K2272" s="11"/>
      <c r="L2272" s="11"/>
      <c r="M2272" s="11"/>
      <c r="N2272" s="11"/>
      <c r="O2272" s="11"/>
      <c r="P2272" s="11"/>
      <c r="Q2272" s="11"/>
      <c r="R2272" s="11"/>
      <c r="S2272" s="11"/>
      <c r="T2272" s="11"/>
      <c r="U2272" s="11"/>
      <c r="V2272" s="11"/>
      <c r="W2272" s="11"/>
    </row>
    <row r="2273" ht="12.75" customHeight="1">
      <c r="A2273" s="9"/>
      <c r="B2273" s="1"/>
      <c r="C2273" s="11"/>
      <c r="D2273" s="11"/>
      <c r="E2273" s="11"/>
      <c r="F2273" s="11"/>
      <c r="G2273" s="11"/>
      <c r="H2273" s="11"/>
      <c r="I2273" s="11"/>
      <c r="J2273" s="11"/>
      <c r="K2273" s="11"/>
      <c r="L2273" s="11"/>
      <c r="M2273" s="11"/>
      <c r="N2273" s="11"/>
      <c r="O2273" s="11"/>
      <c r="P2273" s="11"/>
      <c r="Q2273" s="11"/>
      <c r="R2273" s="11"/>
      <c r="S2273" s="11"/>
      <c r="T2273" s="11"/>
      <c r="U2273" s="11"/>
      <c r="V2273" s="11"/>
      <c r="W2273" s="11"/>
    </row>
    <row r="2274" ht="12.75" customHeight="1">
      <c r="A2274" s="9"/>
      <c r="B2274" s="1"/>
      <c r="C2274" s="11"/>
      <c r="D2274" s="11"/>
      <c r="E2274" s="11"/>
      <c r="F2274" s="11"/>
      <c r="G2274" s="11"/>
      <c r="H2274" s="11"/>
      <c r="I2274" s="11"/>
      <c r="J2274" s="11"/>
      <c r="K2274" s="11"/>
      <c r="L2274" s="11"/>
      <c r="M2274" s="11"/>
      <c r="N2274" s="11"/>
      <c r="O2274" s="11"/>
      <c r="P2274" s="11"/>
      <c r="Q2274" s="11"/>
      <c r="R2274" s="11"/>
      <c r="S2274" s="11"/>
      <c r="T2274" s="11"/>
      <c r="U2274" s="11"/>
      <c r="V2274" s="11"/>
      <c r="W2274" s="11"/>
    </row>
    <row r="2275" ht="12.75" customHeight="1">
      <c r="A2275" s="9"/>
      <c r="B2275" s="1"/>
      <c r="C2275" s="11"/>
      <c r="D2275" s="11"/>
      <c r="E2275" s="11"/>
      <c r="F2275" s="11"/>
      <c r="G2275" s="11"/>
      <c r="H2275" s="11"/>
      <c r="I2275" s="11"/>
      <c r="J2275" s="11"/>
      <c r="K2275" s="11"/>
      <c r="L2275" s="11"/>
      <c r="M2275" s="11"/>
      <c r="N2275" s="11"/>
      <c r="O2275" s="11"/>
      <c r="P2275" s="11"/>
      <c r="Q2275" s="11"/>
      <c r="R2275" s="11"/>
      <c r="S2275" s="11"/>
      <c r="T2275" s="11"/>
      <c r="U2275" s="11"/>
      <c r="V2275" s="11"/>
      <c r="W2275" s="11"/>
    </row>
    <row r="2276" ht="12.75" customHeight="1">
      <c r="A2276" s="9"/>
      <c r="B2276" s="1"/>
      <c r="C2276" s="11"/>
      <c r="D2276" s="11"/>
      <c r="E2276" s="11"/>
      <c r="F2276" s="11"/>
      <c r="G2276" s="11"/>
      <c r="H2276" s="11"/>
      <c r="I2276" s="11"/>
      <c r="J2276" s="11"/>
      <c r="K2276" s="11"/>
      <c r="L2276" s="11"/>
      <c r="M2276" s="11"/>
      <c r="N2276" s="11"/>
      <c r="O2276" s="11"/>
      <c r="P2276" s="11"/>
      <c r="Q2276" s="11"/>
      <c r="R2276" s="11"/>
      <c r="S2276" s="11"/>
      <c r="T2276" s="11"/>
      <c r="U2276" s="11"/>
      <c r="V2276" s="11"/>
      <c r="W2276" s="11"/>
    </row>
    <row r="2277" ht="12.75" customHeight="1">
      <c r="A2277" s="9"/>
      <c r="B2277" s="1"/>
      <c r="C2277" s="11"/>
      <c r="D2277" s="11"/>
      <c r="E2277" s="11"/>
      <c r="F2277" s="11"/>
      <c r="G2277" s="11"/>
      <c r="H2277" s="11"/>
      <c r="I2277" s="11"/>
      <c r="J2277" s="11"/>
      <c r="K2277" s="11"/>
      <c r="L2277" s="11"/>
      <c r="M2277" s="11"/>
      <c r="N2277" s="11"/>
      <c r="O2277" s="11"/>
      <c r="P2277" s="11"/>
      <c r="Q2277" s="11"/>
      <c r="R2277" s="11"/>
      <c r="S2277" s="11"/>
      <c r="T2277" s="11"/>
      <c r="U2277" s="11"/>
      <c r="V2277" s="11"/>
      <c r="W2277" s="11"/>
    </row>
    <row r="2278" ht="12.75" customHeight="1">
      <c r="A2278" s="9"/>
      <c r="B2278" s="1"/>
      <c r="C2278" s="11"/>
      <c r="D2278" s="11"/>
      <c r="E2278" s="11"/>
      <c r="F2278" s="11"/>
      <c r="G2278" s="11"/>
      <c r="H2278" s="11"/>
      <c r="I2278" s="11"/>
      <c r="J2278" s="11"/>
      <c r="K2278" s="11"/>
      <c r="L2278" s="11"/>
      <c r="M2278" s="11"/>
      <c r="N2278" s="11"/>
      <c r="O2278" s="11"/>
      <c r="P2278" s="11"/>
      <c r="Q2278" s="11"/>
      <c r="R2278" s="11"/>
      <c r="S2278" s="11"/>
      <c r="T2278" s="11"/>
      <c r="U2278" s="11"/>
      <c r="V2278" s="11"/>
      <c r="W2278" s="11"/>
    </row>
    <row r="2279" ht="12.75" customHeight="1">
      <c r="A2279" s="9"/>
      <c r="B2279" s="1"/>
      <c r="C2279" s="11"/>
      <c r="D2279" s="11"/>
      <c r="E2279" s="11"/>
      <c r="F2279" s="11"/>
      <c r="G2279" s="11"/>
      <c r="H2279" s="11"/>
      <c r="I2279" s="11"/>
      <c r="J2279" s="11"/>
      <c r="K2279" s="11"/>
      <c r="L2279" s="11"/>
      <c r="M2279" s="11"/>
      <c r="N2279" s="11"/>
      <c r="O2279" s="11"/>
      <c r="P2279" s="11"/>
      <c r="Q2279" s="11"/>
      <c r="R2279" s="11"/>
      <c r="S2279" s="11"/>
      <c r="T2279" s="11"/>
      <c r="U2279" s="11"/>
      <c r="V2279" s="11"/>
      <c r="W2279" s="11"/>
    </row>
    <row r="2280" ht="12.75" customHeight="1">
      <c r="A2280" s="9"/>
      <c r="B2280" s="1"/>
      <c r="C2280" s="11"/>
      <c r="D2280" s="11"/>
      <c r="E2280" s="11"/>
      <c r="F2280" s="11"/>
      <c r="G2280" s="11"/>
      <c r="H2280" s="11"/>
      <c r="I2280" s="11"/>
      <c r="J2280" s="11"/>
      <c r="K2280" s="11"/>
      <c r="L2280" s="11"/>
      <c r="M2280" s="11"/>
      <c r="N2280" s="11"/>
      <c r="O2280" s="11"/>
      <c r="P2280" s="11"/>
      <c r="Q2280" s="11"/>
      <c r="R2280" s="11"/>
      <c r="S2280" s="11"/>
      <c r="T2280" s="11"/>
      <c r="U2280" s="11"/>
      <c r="V2280" s="11"/>
      <c r="W2280" s="11"/>
    </row>
    <row r="2281" ht="12.75" customHeight="1">
      <c r="A2281" s="9"/>
      <c r="B2281" s="1"/>
      <c r="C2281" s="11"/>
      <c r="D2281" s="11"/>
      <c r="E2281" s="11"/>
      <c r="F2281" s="11"/>
      <c r="G2281" s="11"/>
      <c r="H2281" s="11"/>
      <c r="I2281" s="11"/>
      <c r="J2281" s="11"/>
      <c r="K2281" s="11"/>
      <c r="L2281" s="11"/>
      <c r="M2281" s="11"/>
      <c r="N2281" s="11"/>
      <c r="O2281" s="11"/>
      <c r="P2281" s="11"/>
      <c r="Q2281" s="11"/>
      <c r="R2281" s="11"/>
      <c r="S2281" s="11"/>
      <c r="T2281" s="11"/>
      <c r="U2281" s="11"/>
      <c r="V2281" s="11"/>
      <c r="W2281" s="11"/>
    </row>
    <row r="2282" ht="12.75" customHeight="1">
      <c r="A2282" s="9"/>
      <c r="B2282" s="1"/>
      <c r="C2282" s="11"/>
      <c r="D2282" s="11"/>
      <c r="E2282" s="11"/>
      <c r="F2282" s="11"/>
      <c r="G2282" s="11"/>
      <c r="H2282" s="11"/>
      <c r="I2282" s="11"/>
      <c r="J2282" s="11"/>
      <c r="K2282" s="11"/>
      <c r="L2282" s="11"/>
      <c r="M2282" s="11"/>
      <c r="N2282" s="11"/>
      <c r="O2282" s="11"/>
      <c r="P2282" s="11"/>
      <c r="Q2282" s="11"/>
      <c r="R2282" s="11"/>
      <c r="S2282" s="11"/>
      <c r="T2282" s="11"/>
      <c r="U2282" s="11"/>
      <c r="V2282" s="11"/>
      <c r="W2282" s="11"/>
    </row>
    <row r="2283" ht="12.75" customHeight="1">
      <c r="A2283" s="9"/>
      <c r="B2283" s="1"/>
      <c r="C2283" s="11"/>
      <c r="D2283" s="11"/>
      <c r="E2283" s="11"/>
      <c r="F2283" s="11"/>
      <c r="G2283" s="11"/>
      <c r="H2283" s="11"/>
      <c r="I2283" s="11"/>
      <c r="J2283" s="11"/>
      <c r="K2283" s="11"/>
      <c r="L2283" s="11"/>
      <c r="M2283" s="11"/>
      <c r="N2283" s="11"/>
      <c r="O2283" s="11"/>
      <c r="P2283" s="11"/>
      <c r="Q2283" s="11"/>
      <c r="R2283" s="11"/>
      <c r="S2283" s="11"/>
      <c r="T2283" s="11"/>
      <c r="U2283" s="11"/>
      <c r="V2283" s="11"/>
      <c r="W2283" s="11"/>
    </row>
    <row r="2284" ht="12.75" customHeight="1">
      <c r="A2284" s="9"/>
      <c r="B2284" s="1"/>
      <c r="C2284" s="11"/>
      <c r="D2284" s="11"/>
      <c r="E2284" s="11"/>
      <c r="F2284" s="11"/>
      <c r="G2284" s="11"/>
      <c r="H2284" s="11"/>
      <c r="I2284" s="11"/>
      <c r="J2284" s="11"/>
      <c r="K2284" s="11"/>
      <c r="L2284" s="11"/>
      <c r="M2284" s="11"/>
      <c r="N2284" s="11"/>
      <c r="O2284" s="11"/>
      <c r="P2284" s="11"/>
      <c r="Q2284" s="11"/>
      <c r="R2284" s="11"/>
      <c r="S2284" s="11"/>
      <c r="T2284" s="11"/>
      <c r="U2284" s="11"/>
      <c r="V2284" s="11"/>
      <c r="W2284" s="11"/>
    </row>
    <row r="2285" ht="12.75" customHeight="1">
      <c r="A2285" s="9"/>
      <c r="B2285" s="1"/>
      <c r="C2285" s="11"/>
      <c r="D2285" s="11"/>
      <c r="E2285" s="11"/>
      <c r="F2285" s="11"/>
      <c r="G2285" s="11"/>
      <c r="H2285" s="11"/>
      <c r="I2285" s="11"/>
      <c r="J2285" s="11"/>
      <c r="K2285" s="11"/>
      <c r="L2285" s="11"/>
      <c r="M2285" s="11"/>
      <c r="N2285" s="11"/>
      <c r="O2285" s="11"/>
      <c r="P2285" s="11"/>
      <c r="Q2285" s="11"/>
      <c r="R2285" s="11"/>
      <c r="S2285" s="11"/>
      <c r="T2285" s="11"/>
      <c r="U2285" s="11"/>
      <c r="V2285" s="11"/>
      <c r="W2285" s="11"/>
    </row>
    <row r="2286" ht="12.75" customHeight="1">
      <c r="A2286" s="9"/>
      <c r="B2286" s="1"/>
      <c r="C2286" s="11"/>
      <c r="D2286" s="11"/>
      <c r="E2286" s="11"/>
      <c r="F2286" s="11"/>
      <c r="G2286" s="11"/>
      <c r="H2286" s="11"/>
      <c r="I2286" s="11"/>
      <c r="J2286" s="11"/>
      <c r="K2286" s="11"/>
      <c r="L2286" s="11"/>
      <c r="M2286" s="11"/>
      <c r="N2286" s="11"/>
      <c r="O2286" s="11"/>
      <c r="P2286" s="11"/>
      <c r="Q2286" s="11"/>
      <c r="R2286" s="11"/>
      <c r="S2286" s="11"/>
      <c r="T2286" s="11"/>
      <c r="U2286" s="11"/>
      <c r="V2286" s="11"/>
      <c r="W2286" s="11"/>
    </row>
    <row r="2287" ht="12.75" customHeight="1">
      <c r="A2287" s="9"/>
      <c r="B2287" s="1"/>
      <c r="C2287" s="11"/>
      <c r="D2287" s="11"/>
      <c r="E2287" s="11"/>
      <c r="F2287" s="11"/>
      <c r="G2287" s="11"/>
      <c r="H2287" s="11"/>
      <c r="I2287" s="11"/>
      <c r="J2287" s="11"/>
      <c r="K2287" s="11"/>
      <c r="L2287" s="11"/>
      <c r="M2287" s="11"/>
      <c r="N2287" s="11"/>
      <c r="O2287" s="11"/>
      <c r="P2287" s="11"/>
      <c r="Q2287" s="11"/>
      <c r="R2287" s="11"/>
      <c r="S2287" s="11"/>
      <c r="T2287" s="11"/>
      <c r="U2287" s="11"/>
      <c r="V2287" s="11"/>
      <c r="W2287" s="11"/>
    </row>
    <row r="2288" ht="12.75" customHeight="1">
      <c r="A2288" s="9"/>
      <c r="B2288" s="1"/>
      <c r="C2288" s="11"/>
      <c r="D2288" s="11"/>
      <c r="E2288" s="11"/>
      <c r="F2288" s="11"/>
      <c r="G2288" s="11"/>
      <c r="H2288" s="11"/>
      <c r="I2288" s="11"/>
      <c r="J2288" s="11"/>
      <c r="K2288" s="11"/>
      <c r="L2288" s="11"/>
      <c r="M2288" s="11"/>
      <c r="N2288" s="11"/>
      <c r="O2288" s="11"/>
      <c r="P2288" s="11"/>
      <c r="Q2288" s="11"/>
      <c r="R2288" s="11"/>
      <c r="S2288" s="11"/>
      <c r="T2288" s="11"/>
      <c r="U2288" s="11"/>
      <c r="V2288" s="11"/>
      <c r="W2288" s="11"/>
    </row>
    <row r="2289" ht="12.75" customHeight="1">
      <c r="A2289" s="9"/>
      <c r="B2289" s="1"/>
      <c r="C2289" s="11"/>
      <c r="D2289" s="11"/>
      <c r="E2289" s="11"/>
      <c r="F2289" s="11"/>
      <c r="G2289" s="11"/>
      <c r="H2289" s="11"/>
      <c r="I2289" s="11"/>
      <c r="J2289" s="11"/>
      <c r="K2289" s="11"/>
      <c r="L2289" s="11"/>
      <c r="M2289" s="11"/>
      <c r="N2289" s="11"/>
      <c r="O2289" s="11"/>
      <c r="P2289" s="11"/>
      <c r="Q2289" s="11"/>
      <c r="R2289" s="11"/>
      <c r="S2289" s="11"/>
      <c r="T2289" s="11"/>
      <c r="U2289" s="11"/>
      <c r="V2289" s="11"/>
      <c r="W2289" s="11"/>
    </row>
    <row r="2290" ht="12.75" customHeight="1">
      <c r="A2290" s="9"/>
      <c r="B2290" s="1"/>
      <c r="C2290" s="11"/>
      <c r="D2290" s="11"/>
      <c r="E2290" s="11"/>
      <c r="F2290" s="11"/>
      <c r="G2290" s="11"/>
      <c r="H2290" s="11"/>
      <c r="I2290" s="11"/>
      <c r="J2290" s="11"/>
      <c r="K2290" s="11"/>
      <c r="L2290" s="11"/>
      <c r="M2290" s="11"/>
      <c r="N2290" s="11"/>
      <c r="O2290" s="11"/>
      <c r="P2290" s="11"/>
      <c r="Q2290" s="11"/>
      <c r="R2290" s="11"/>
      <c r="S2290" s="11"/>
      <c r="T2290" s="11"/>
      <c r="U2290" s="11"/>
      <c r="V2290" s="11"/>
      <c r="W2290" s="11"/>
    </row>
    <row r="2291" ht="12.75" customHeight="1">
      <c r="A2291" s="9"/>
      <c r="B2291" s="1"/>
      <c r="C2291" s="11"/>
      <c r="D2291" s="11"/>
      <c r="E2291" s="11"/>
      <c r="F2291" s="11"/>
      <c r="G2291" s="11"/>
      <c r="H2291" s="11"/>
      <c r="I2291" s="11"/>
      <c r="J2291" s="11"/>
      <c r="K2291" s="11"/>
      <c r="L2291" s="11"/>
      <c r="M2291" s="11"/>
      <c r="N2291" s="11"/>
      <c r="O2291" s="11"/>
      <c r="P2291" s="11"/>
      <c r="Q2291" s="11"/>
      <c r="R2291" s="11"/>
      <c r="S2291" s="11"/>
      <c r="T2291" s="11"/>
      <c r="U2291" s="11"/>
      <c r="V2291" s="11"/>
      <c r="W2291" s="11"/>
    </row>
    <row r="2292" ht="12.75" customHeight="1">
      <c r="A2292" s="9"/>
      <c r="B2292" s="1"/>
      <c r="C2292" s="11"/>
      <c r="D2292" s="11"/>
      <c r="E2292" s="11"/>
      <c r="F2292" s="11"/>
      <c r="G2292" s="11"/>
      <c r="H2292" s="11"/>
      <c r="I2292" s="11"/>
      <c r="J2292" s="11"/>
      <c r="K2292" s="11"/>
      <c r="L2292" s="11"/>
      <c r="M2292" s="11"/>
      <c r="N2292" s="11"/>
      <c r="O2292" s="11"/>
      <c r="P2292" s="11"/>
      <c r="Q2292" s="11"/>
      <c r="R2292" s="11"/>
      <c r="S2292" s="11"/>
      <c r="T2292" s="11"/>
      <c r="U2292" s="11"/>
      <c r="V2292" s="11"/>
      <c r="W2292" s="11"/>
    </row>
    <row r="2293" ht="12.75" customHeight="1">
      <c r="A2293" s="9"/>
      <c r="B2293" s="1"/>
      <c r="C2293" s="11"/>
      <c r="D2293" s="11"/>
      <c r="E2293" s="11"/>
      <c r="F2293" s="11"/>
      <c r="G2293" s="11"/>
      <c r="H2293" s="11"/>
      <c r="I2293" s="11"/>
      <c r="J2293" s="11"/>
      <c r="K2293" s="11"/>
      <c r="L2293" s="11"/>
      <c r="M2293" s="11"/>
      <c r="N2293" s="11"/>
      <c r="O2293" s="11"/>
      <c r="P2293" s="11"/>
      <c r="Q2293" s="11"/>
      <c r="R2293" s="11"/>
      <c r="S2293" s="11"/>
      <c r="T2293" s="11"/>
      <c r="U2293" s="11"/>
      <c r="V2293" s="11"/>
      <c r="W2293" s="11"/>
    </row>
    <row r="2294" ht="12.75" customHeight="1">
      <c r="A2294" s="9"/>
      <c r="B2294" s="1"/>
      <c r="C2294" s="11"/>
      <c r="D2294" s="11"/>
      <c r="E2294" s="11"/>
      <c r="F2294" s="11"/>
      <c r="G2294" s="11"/>
      <c r="H2294" s="11"/>
      <c r="I2294" s="11"/>
      <c r="J2294" s="11"/>
      <c r="K2294" s="11"/>
      <c r="L2294" s="11"/>
      <c r="M2294" s="11"/>
      <c r="N2294" s="11"/>
      <c r="O2294" s="11"/>
      <c r="P2294" s="11"/>
      <c r="Q2294" s="11"/>
      <c r="R2294" s="11"/>
      <c r="S2294" s="11"/>
      <c r="T2294" s="11"/>
      <c r="U2294" s="11"/>
      <c r="V2294" s="11"/>
      <c r="W2294" s="11"/>
    </row>
    <row r="2295" ht="12.75" customHeight="1">
      <c r="A2295" s="9"/>
      <c r="B2295" s="1"/>
      <c r="C2295" s="11"/>
      <c r="D2295" s="11"/>
      <c r="E2295" s="11"/>
      <c r="F2295" s="11"/>
      <c r="G2295" s="11"/>
      <c r="H2295" s="11"/>
      <c r="I2295" s="11"/>
      <c r="J2295" s="11"/>
      <c r="K2295" s="11"/>
      <c r="L2295" s="11"/>
      <c r="M2295" s="11"/>
      <c r="N2295" s="11"/>
      <c r="O2295" s="11"/>
      <c r="P2295" s="11"/>
      <c r="Q2295" s="11"/>
      <c r="R2295" s="11"/>
      <c r="S2295" s="11"/>
      <c r="T2295" s="11"/>
      <c r="U2295" s="11"/>
      <c r="V2295" s="11"/>
      <c r="W2295" s="11"/>
    </row>
    <row r="2296" ht="12.75" customHeight="1">
      <c r="A2296" s="9"/>
      <c r="B2296" s="1"/>
      <c r="C2296" s="11"/>
      <c r="D2296" s="11"/>
      <c r="E2296" s="11"/>
      <c r="F2296" s="11"/>
      <c r="G2296" s="11"/>
      <c r="H2296" s="11"/>
      <c r="I2296" s="11"/>
      <c r="J2296" s="11"/>
      <c r="K2296" s="11"/>
      <c r="L2296" s="11"/>
      <c r="M2296" s="11"/>
      <c r="N2296" s="11"/>
      <c r="O2296" s="11"/>
      <c r="P2296" s="11"/>
      <c r="Q2296" s="11"/>
      <c r="R2296" s="11"/>
      <c r="S2296" s="11"/>
      <c r="T2296" s="11"/>
      <c r="U2296" s="11"/>
      <c r="V2296" s="11"/>
      <c r="W2296" s="11"/>
    </row>
    <row r="2297" ht="12.75" customHeight="1">
      <c r="A2297" s="9"/>
      <c r="B2297" s="1"/>
      <c r="C2297" s="11"/>
      <c r="D2297" s="11"/>
      <c r="E2297" s="11"/>
      <c r="F2297" s="11"/>
      <c r="G2297" s="11"/>
      <c r="H2297" s="11"/>
      <c r="I2297" s="11"/>
      <c r="J2297" s="11"/>
      <c r="K2297" s="11"/>
      <c r="L2297" s="11"/>
      <c r="M2297" s="11"/>
      <c r="N2297" s="11"/>
      <c r="O2297" s="11"/>
      <c r="P2297" s="11"/>
      <c r="Q2297" s="11"/>
      <c r="R2297" s="11"/>
      <c r="S2297" s="11"/>
      <c r="T2297" s="11"/>
      <c r="U2297" s="11"/>
      <c r="V2297" s="11"/>
      <c r="W2297" s="11"/>
    </row>
    <row r="2298" ht="12.75" customHeight="1">
      <c r="A2298" s="9"/>
      <c r="B2298" s="1"/>
      <c r="C2298" s="11"/>
      <c r="D2298" s="11"/>
      <c r="E2298" s="11"/>
      <c r="F2298" s="11"/>
      <c r="G2298" s="11"/>
      <c r="H2298" s="11"/>
      <c r="I2298" s="11"/>
      <c r="J2298" s="11"/>
      <c r="K2298" s="11"/>
      <c r="L2298" s="11"/>
      <c r="M2298" s="11"/>
      <c r="N2298" s="11"/>
      <c r="O2298" s="11"/>
      <c r="P2298" s="11"/>
      <c r="Q2298" s="11"/>
      <c r="R2298" s="11"/>
      <c r="S2298" s="11"/>
      <c r="T2298" s="11"/>
      <c r="U2298" s="11"/>
      <c r="V2298" s="11"/>
      <c r="W2298" s="11"/>
    </row>
    <row r="2299" ht="12.75" customHeight="1">
      <c r="A2299" s="9"/>
      <c r="B2299" s="1"/>
      <c r="C2299" s="11"/>
      <c r="D2299" s="11"/>
      <c r="E2299" s="11"/>
      <c r="F2299" s="11"/>
      <c r="G2299" s="11"/>
      <c r="H2299" s="11"/>
      <c r="I2299" s="11"/>
      <c r="J2299" s="11"/>
      <c r="K2299" s="11"/>
      <c r="L2299" s="11"/>
      <c r="M2299" s="11"/>
      <c r="N2299" s="11"/>
      <c r="O2299" s="11"/>
      <c r="P2299" s="11"/>
      <c r="Q2299" s="11"/>
      <c r="R2299" s="11"/>
      <c r="S2299" s="11"/>
      <c r="T2299" s="11"/>
      <c r="U2299" s="11"/>
      <c r="V2299" s="11"/>
      <c r="W2299" s="11"/>
    </row>
    <row r="2300" ht="12.75" customHeight="1">
      <c r="A2300" s="9"/>
      <c r="B2300" s="1"/>
      <c r="C2300" s="11"/>
      <c r="D2300" s="11"/>
      <c r="E2300" s="11"/>
      <c r="F2300" s="11"/>
      <c r="G2300" s="11"/>
      <c r="H2300" s="11"/>
      <c r="I2300" s="11"/>
      <c r="J2300" s="11"/>
      <c r="K2300" s="11"/>
      <c r="L2300" s="11"/>
      <c r="M2300" s="11"/>
      <c r="N2300" s="11"/>
      <c r="O2300" s="11"/>
      <c r="P2300" s="11"/>
      <c r="Q2300" s="11"/>
      <c r="R2300" s="11"/>
      <c r="S2300" s="11"/>
      <c r="T2300" s="11"/>
      <c r="U2300" s="11"/>
      <c r="V2300" s="11"/>
      <c r="W2300" s="11"/>
    </row>
    <row r="2301" ht="12.75" customHeight="1">
      <c r="A2301" s="9"/>
      <c r="B2301" s="1"/>
      <c r="C2301" s="11"/>
      <c r="D2301" s="11"/>
      <c r="E2301" s="11"/>
      <c r="F2301" s="11"/>
      <c r="G2301" s="11"/>
      <c r="H2301" s="11"/>
      <c r="I2301" s="11"/>
      <c r="J2301" s="11"/>
      <c r="K2301" s="11"/>
      <c r="L2301" s="11"/>
      <c r="M2301" s="11"/>
      <c r="N2301" s="11"/>
      <c r="O2301" s="11"/>
      <c r="P2301" s="11"/>
      <c r="Q2301" s="11"/>
      <c r="R2301" s="11"/>
      <c r="S2301" s="11"/>
      <c r="T2301" s="11"/>
      <c r="U2301" s="11"/>
      <c r="V2301" s="11"/>
      <c r="W2301" s="11"/>
    </row>
    <row r="2302" ht="12.75" customHeight="1">
      <c r="A2302" s="9"/>
      <c r="B2302" s="1"/>
      <c r="C2302" s="11"/>
      <c r="D2302" s="11"/>
      <c r="E2302" s="11"/>
      <c r="F2302" s="11"/>
      <c r="G2302" s="11"/>
      <c r="H2302" s="11"/>
      <c r="I2302" s="11"/>
      <c r="J2302" s="11"/>
      <c r="K2302" s="11"/>
      <c r="L2302" s="11"/>
      <c r="M2302" s="11"/>
      <c r="N2302" s="11"/>
      <c r="O2302" s="11"/>
      <c r="P2302" s="11"/>
      <c r="Q2302" s="11"/>
      <c r="R2302" s="11"/>
      <c r="S2302" s="11"/>
      <c r="T2302" s="11"/>
      <c r="U2302" s="11"/>
      <c r="V2302" s="11"/>
      <c r="W2302" s="11"/>
    </row>
    <row r="2303" ht="12.75" customHeight="1">
      <c r="A2303" s="9"/>
      <c r="B2303" s="1"/>
      <c r="C2303" s="11"/>
      <c r="D2303" s="11"/>
      <c r="E2303" s="11"/>
      <c r="F2303" s="11"/>
      <c r="G2303" s="11"/>
      <c r="H2303" s="11"/>
      <c r="I2303" s="11"/>
      <c r="J2303" s="11"/>
      <c r="K2303" s="11"/>
      <c r="L2303" s="11"/>
      <c r="M2303" s="11"/>
      <c r="N2303" s="11"/>
      <c r="O2303" s="11"/>
      <c r="P2303" s="11"/>
      <c r="Q2303" s="11"/>
      <c r="R2303" s="11"/>
      <c r="S2303" s="11"/>
      <c r="T2303" s="11"/>
      <c r="U2303" s="11"/>
      <c r="V2303" s="11"/>
      <c r="W2303" s="11"/>
    </row>
    <row r="2304" ht="12.75" customHeight="1">
      <c r="A2304" s="9"/>
      <c r="B2304" s="1"/>
      <c r="C2304" s="11"/>
      <c r="D2304" s="11"/>
      <c r="E2304" s="11"/>
      <c r="F2304" s="11"/>
      <c r="G2304" s="11"/>
      <c r="H2304" s="11"/>
      <c r="I2304" s="11"/>
      <c r="J2304" s="11"/>
      <c r="K2304" s="11"/>
      <c r="L2304" s="11"/>
      <c r="M2304" s="11"/>
      <c r="N2304" s="11"/>
      <c r="O2304" s="11"/>
      <c r="P2304" s="11"/>
      <c r="Q2304" s="11"/>
      <c r="R2304" s="11"/>
      <c r="S2304" s="11"/>
      <c r="T2304" s="11"/>
      <c r="U2304" s="11"/>
      <c r="V2304" s="11"/>
      <c r="W2304" s="11"/>
    </row>
    <row r="2305" ht="12.75" customHeight="1">
      <c r="A2305" s="9"/>
      <c r="B2305" s="1"/>
      <c r="C2305" s="11"/>
      <c r="D2305" s="11"/>
      <c r="E2305" s="11"/>
      <c r="F2305" s="11"/>
      <c r="G2305" s="11"/>
      <c r="H2305" s="11"/>
      <c r="I2305" s="11"/>
      <c r="J2305" s="11"/>
      <c r="K2305" s="11"/>
      <c r="L2305" s="11"/>
      <c r="M2305" s="11"/>
      <c r="N2305" s="11"/>
      <c r="O2305" s="11"/>
      <c r="P2305" s="11"/>
      <c r="Q2305" s="11"/>
      <c r="R2305" s="11"/>
      <c r="S2305" s="11"/>
      <c r="T2305" s="11"/>
      <c r="U2305" s="11"/>
      <c r="V2305" s="11"/>
      <c r="W2305" s="11"/>
    </row>
    <row r="2306" ht="12.75" customHeight="1">
      <c r="A2306" s="9"/>
      <c r="B2306" s="1"/>
      <c r="C2306" s="11"/>
      <c r="D2306" s="11"/>
      <c r="E2306" s="11"/>
      <c r="F2306" s="11"/>
      <c r="G2306" s="11"/>
      <c r="H2306" s="11"/>
      <c r="I2306" s="11"/>
      <c r="J2306" s="11"/>
      <c r="K2306" s="11"/>
      <c r="L2306" s="11"/>
      <c r="M2306" s="11"/>
      <c r="N2306" s="11"/>
      <c r="O2306" s="11"/>
      <c r="P2306" s="11"/>
      <c r="Q2306" s="11"/>
      <c r="R2306" s="11"/>
      <c r="S2306" s="11"/>
      <c r="T2306" s="11"/>
      <c r="U2306" s="11"/>
      <c r="V2306" s="11"/>
      <c r="W2306" s="11"/>
    </row>
    <row r="2307" ht="12.75" customHeight="1">
      <c r="A2307" s="9"/>
      <c r="B2307" s="1"/>
      <c r="C2307" s="11"/>
      <c r="D2307" s="11"/>
      <c r="E2307" s="11"/>
      <c r="F2307" s="11"/>
      <c r="G2307" s="11"/>
      <c r="H2307" s="11"/>
      <c r="I2307" s="11"/>
      <c r="J2307" s="11"/>
      <c r="K2307" s="11"/>
      <c r="L2307" s="11"/>
      <c r="M2307" s="11"/>
      <c r="N2307" s="11"/>
      <c r="O2307" s="11"/>
      <c r="P2307" s="11"/>
      <c r="Q2307" s="11"/>
      <c r="R2307" s="11"/>
      <c r="S2307" s="11"/>
      <c r="T2307" s="11"/>
      <c r="U2307" s="11"/>
      <c r="V2307" s="11"/>
      <c r="W2307" s="11"/>
    </row>
    <row r="2308" ht="12.75" customHeight="1">
      <c r="A2308" s="9"/>
      <c r="B2308" s="1"/>
      <c r="C2308" s="11"/>
      <c r="D2308" s="11"/>
      <c r="E2308" s="11"/>
      <c r="F2308" s="11"/>
      <c r="G2308" s="11"/>
      <c r="H2308" s="11"/>
      <c r="I2308" s="11"/>
      <c r="J2308" s="11"/>
      <c r="K2308" s="11"/>
      <c r="L2308" s="11"/>
      <c r="M2308" s="11"/>
      <c r="N2308" s="11"/>
      <c r="O2308" s="11"/>
      <c r="P2308" s="11"/>
      <c r="Q2308" s="11"/>
      <c r="R2308" s="11"/>
      <c r="S2308" s="11"/>
      <c r="T2308" s="11"/>
      <c r="U2308" s="11"/>
      <c r="V2308" s="11"/>
      <c r="W2308" s="11"/>
    </row>
    <row r="2309" ht="12.75" customHeight="1">
      <c r="A2309" s="9"/>
      <c r="B2309" s="1"/>
      <c r="C2309" s="11"/>
      <c r="D2309" s="11"/>
      <c r="E2309" s="11"/>
      <c r="F2309" s="11"/>
      <c r="G2309" s="11"/>
      <c r="H2309" s="11"/>
      <c r="I2309" s="11"/>
      <c r="J2309" s="11"/>
      <c r="K2309" s="11"/>
      <c r="L2309" s="11"/>
      <c r="M2309" s="11"/>
      <c r="N2309" s="11"/>
      <c r="O2309" s="11"/>
      <c r="P2309" s="11"/>
      <c r="Q2309" s="11"/>
      <c r="R2309" s="11"/>
      <c r="S2309" s="11"/>
      <c r="T2309" s="11"/>
      <c r="U2309" s="11"/>
      <c r="V2309" s="11"/>
      <c r="W2309" s="11"/>
    </row>
    <row r="2310" ht="12.75" customHeight="1">
      <c r="A2310" s="9"/>
      <c r="B2310" s="1"/>
      <c r="C2310" s="11"/>
      <c r="D2310" s="11"/>
      <c r="E2310" s="11"/>
      <c r="F2310" s="11"/>
      <c r="G2310" s="11"/>
      <c r="H2310" s="11"/>
      <c r="I2310" s="11"/>
      <c r="J2310" s="11"/>
      <c r="K2310" s="11"/>
      <c r="L2310" s="11"/>
      <c r="M2310" s="11"/>
      <c r="N2310" s="11"/>
      <c r="O2310" s="11"/>
      <c r="P2310" s="11"/>
      <c r="Q2310" s="11"/>
      <c r="R2310" s="11"/>
      <c r="S2310" s="11"/>
      <c r="T2310" s="11"/>
      <c r="U2310" s="11"/>
      <c r="V2310" s="11"/>
      <c r="W2310" s="11"/>
    </row>
    <row r="2311" ht="12.75" customHeight="1">
      <c r="A2311" s="9"/>
      <c r="B2311" s="1"/>
      <c r="C2311" s="11"/>
      <c r="D2311" s="11"/>
      <c r="E2311" s="11"/>
      <c r="F2311" s="11"/>
      <c r="G2311" s="11"/>
      <c r="H2311" s="11"/>
      <c r="I2311" s="11"/>
      <c r="J2311" s="11"/>
      <c r="K2311" s="11"/>
      <c r="L2311" s="11"/>
      <c r="M2311" s="11"/>
      <c r="N2311" s="11"/>
      <c r="O2311" s="11"/>
      <c r="P2311" s="11"/>
      <c r="Q2311" s="11"/>
      <c r="R2311" s="11"/>
      <c r="S2311" s="11"/>
      <c r="T2311" s="11"/>
      <c r="U2311" s="11"/>
      <c r="V2311" s="11"/>
      <c r="W2311" s="11"/>
    </row>
    <row r="2312" ht="12.75" customHeight="1">
      <c r="A2312" s="9"/>
      <c r="B2312" s="1"/>
      <c r="C2312" s="11"/>
      <c r="D2312" s="11"/>
      <c r="E2312" s="11"/>
      <c r="F2312" s="11"/>
      <c r="G2312" s="11"/>
      <c r="H2312" s="11"/>
      <c r="I2312" s="11"/>
      <c r="J2312" s="11"/>
      <c r="K2312" s="11"/>
      <c r="L2312" s="11"/>
      <c r="M2312" s="11"/>
      <c r="N2312" s="11"/>
      <c r="O2312" s="11"/>
      <c r="P2312" s="11"/>
      <c r="Q2312" s="11"/>
      <c r="R2312" s="11"/>
      <c r="S2312" s="11"/>
      <c r="T2312" s="11"/>
      <c r="U2312" s="11"/>
      <c r="V2312" s="11"/>
      <c r="W2312" s="11"/>
    </row>
    <row r="2313" ht="12.75" customHeight="1">
      <c r="A2313" s="9"/>
      <c r="B2313" s="1"/>
      <c r="C2313" s="11"/>
      <c r="D2313" s="11"/>
      <c r="E2313" s="11"/>
      <c r="F2313" s="11"/>
      <c r="G2313" s="11"/>
      <c r="H2313" s="11"/>
      <c r="I2313" s="11"/>
      <c r="J2313" s="11"/>
      <c r="K2313" s="11"/>
      <c r="L2313" s="11"/>
      <c r="M2313" s="11"/>
      <c r="N2313" s="11"/>
      <c r="O2313" s="11"/>
      <c r="P2313" s="11"/>
      <c r="Q2313" s="11"/>
      <c r="R2313" s="11"/>
      <c r="S2313" s="11"/>
      <c r="T2313" s="11"/>
      <c r="U2313" s="11"/>
      <c r="V2313" s="11"/>
      <c r="W2313" s="11"/>
    </row>
    <row r="2314" ht="12.75" customHeight="1">
      <c r="A2314" s="9"/>
      <c r="B2314" s="1"/>
      <c r="C2314" s="11"/>
      <c r="D2314" s="11"/>
      <c r="E2314" s="11"/>
      <c r="F2314" s="11"/>
      <c r="G2314" s="11"/>
      <c r="H2314" s="11"/>
      <c r="I2314" s="11"/>
      <c r="J2314" s="11"/>
      <c r="K2314" s="11"/>
      <c r="L2314" s="11"/>
      <c r="M2314" s="11"/>
      <c r="N2314" s="11"/>
      <c r="O2314" s="11"/>
      <c r="P2314" s="11"/>
      <c r="Q2314" s="11"/>
      <c r="R2314" s="11"/>
      <c r="S2314" s="11"/>
      <c r="T2314" s="11"/>
      <c r="U2314" s="11"/>
      <c r="V2314" s="11"/>
      <c r="W2314" s="11"/>
    </row>
    <row r="2315" ht="12.75" customHeight="1">
      <c r="A2315" s="9"/>
      <c r="B2315" s="1"/>
      <c r="C2315" s="11"/>
      <c r="D2315" s="11"/>
      <c r="E2315" s="11"/>
      <c r="F2315" s="11"/>
      <c r="G2315" s="11"/>
      <c r="H2315" s="11"/>
      <c r="I2315" s="11"/>
      <c r="J2315" s="11"/>
      <c r="K2315" s="11"/>
      <c r="L2315" s="11"/>
      <c r="M2315" s="11"/>
      <c r="N2315" s="11"/>
      <c r="O2315" s="11"/>
      <c r="P2315" s="11"/>
      <c r="Q2315" s="11"/>
      <c r="R2315" s="11"/>
      <c r="S2315" s="11"/>
      <c r="T2315" s="11"/>
      <c r="U2315" s="11"/>
      <c r="V2315" s="11"/>
      <c r="W2315" s="11"/>
    </row>
    <row r="2316" ht="12.75" customHeight="1">
      <c r="A2316" s="9"/>
      <c r="B2316" s="1"/>
      <c r="C2316" s="11"/>
      <c r="D2316" s="11"/>
      <c r="E2316" s="11"/>
      <c r="F2316" s="11"/>
      <c r="G2316" s="11"/>
      <c r="H2316" s="11"/>
      <c r="I2316" s="11"/>
      <c r="J2316" s="11"/>
      <c r="K2316" s="11"/>
      <c r="L2316" s="11"/>
      <c r="M2316" s="11"/>
      <c r="N2316" s="11"/>
      <c r="O2316" s="11"/>
      <c r="P2316" s="11"/>
      <c r="Q2316" s="11"/>
      <c r="R2316" s="11"/>
      <c r="S2316" s="11"/>
      <c r="T2316" s="11"/>
      <c r="U2316" s="11"/>
      <c r="V2316" s="11"/>
      <c r="W2316" s="11"/>
    </row>
    <row r="2317" ht="12.75" customHeight="1">
      <c r="A2317" s="9"/>
      <c r="B2317" s="1"/>
      <c r="C2317" s="11"/>
      <c r="D2317" s="11"/>
      <c r="E2317" s="11"/>
      <c r="F2317" s="11"/>
      <c r="G2317" s="11"/>
      <c r="H2317" s="11"/>
      <c r="I2317" s="11"/>
      <c r="J2317" s="11"/>
      <c r="K2317" s="11"/>
      <c r="L2317" s="11"/>
      <c r="M2317" s="11"/>
      <c r="N2317" s="11"/>
      <c r="O2317" s="11"/>
      <c r="P2317" s="11"/>
      <c r="Q2317" s="11"/>
      <c r="R2317" s="11"/>
      <c r="S2317" s="11"/>
      <c r="T2317" s="11"/>
      <c r="U2317" s="11"/>
      <c r="V2317" s="11"/>
      <c r="W2317" s="11"/>
    </row>
    <row r="2318" ht="12.75" customHeight="1">
      <c r="A2318" s="9"/>
      <c r="B2318" s="1"/>
      <c r="C2318" s="11"/>
      <c r="D2318" s="11"/>
      <c r="E2318" s="11"/>
      <c r="F2318" s="11"/>
      <c r="G2318" s="11"/>
      <c r="H2318" s="11"/>
      <c r="I2318" s="11"/>
      <c r="J2318" s="11"/>
      <c r="K2318" s="11"/>
      <c r="L2318" s="11"/>
      <c r="M2318" s="11"/>
      <c r="N2318" s="11"/>
      <c r="O2318" s="11"/>
      <c r="P2318" s="11"/>
      <c r="Q2318" s="11"/>
      <c r="R2318" s="11"/>
      <c r="S2318" s="11"/>
      <c r="T2318" s="11"/>
      <c r="U2318" s="11"/>
      <c r="V2318" s="11"/>
      <c r="W2318" s="11"/>
    </row>
    <row r="2319" ht="12.75" customHeight="1">
      <c r="A2319" s="9"/>
      <c r="B2319" s="1"/>
      <c r="C2319" s="11"/>
      <c r="D2319" s="11"/>
      <c r="E2319" s="11"/>
      <c r="F2319" s="11"/>
      <c r="G2319" s="11"/>
      <c r="H2319" s="11"/>
      <c r="I2319" s="11"/>
      <c r="J2319" s="11"/>
      <c r="K2319" s="11"/>
      <c r="L2319" s="11"/>
      <c r="M2319" s="11"/>
      <c r="N2319" s="11"/>
      <c r="O2319" s="11"/>
      <c r="P2319" s="11"/>
      <c r="Q2319" s="11"/>
      <c r="R2319" s="11"/>
      <c r="S2319" s="11"/>
      <c r="T2319" s="11"/>
      <c r="U2319" s="11"/>
      <c r="V2319" s="11"/>
      <c r="W2319" s="11"/>
    </row>
    <row r="2320" ht="12.75" customHeight="1">
      <c r="A2320" s="9"/>
      <c r="B2320" s="1"/>
      <c r="C2320" s="11"/>
      <c r="D2320" s="11"/>
      <c r="E2320" s="11"/>
      <c r="F2320" s="11"/>
      <c r="G2320" s="11"/>
      <c r="H2320" s="11"/>
      <c r="I2320" s="11"/>
      <c r="J2320" s="11"/>
      <c r="K2320" s="11"/>
      <c r="L2320" s="11"/>
      <c r="M2320" s="11"/>
      <c r="N2320" s="11"/>
      <c r="O2320" s="11"/>
      <c r="P2320" s="11"/>
      <c r="Q2320" s="11"/>
      <c r="R2320" s="11"/>
      <c r="S2320" s="11"/>
      <c r="T2320" s="11"/>
      <c r="U2320" s="11"/>
      <c r="V2320" s="11"/>
      <c r="W2320" s="11"/>
    </row>
    <row r="2321" ht="12.75" customHeight="1">
      <c r="A2321" s="9"/>
      <c r="B2321" s="1"/>
      <c r="C2321" s="11"/>
      <c r="D2321" s="11"/>
      <c r="E2321" s="11"/>
      <c r="F2321" s="11"/>
      <c r="G2321" s="11"/>
      <c r="H2321" s="11"/>
      <c r="I2321" s="11"/>
      <c r="J2321" s="11"/>
      <c r="K2321" s="11"/>
      <c r="L2321" s="11"/>
      <c r="M2321" s="11"/>
      <c r="N2321" s="11"/>
      <c r="O2321" s="11"/>
      <c r="P2321" s="11"/>
      <c r="Q2321" s="11"/>
      <c r="R2321" s="11"/>
      <c r="S2321" s="11"/>
      <c r="T2321" s="11"/>
      <c r="U2321" s="11"/>
      <c r="V2321" s="11"/>
      <c r="W2321" s="11"/>
    </row>
    <row r="2322" ht="12.75" customHeight="1">
      <c r="A2322" s="9"/>
      <c r="B2322" s="1"/>
      <c r="C2322" s="11"/>
      <c r="D2322" s="11"/>
      <c r="E2322" s="11"/>
      <c r="F2322" s="11"/>
      <c r="G2322" s="11"/>
      <c r="H2322" s="11"/>
      <c r="I2322" s="11"/>
      <c r="J2322" s="11"/>
      <c r="K2322" s="11"/>
      <c r="L2322" s="11"/>
      <c r="M2322" s="11"/>
      <c r="N2322" s="11"/>
      <c r="O2322" s="11"/>
      <c r="P2322" s="11"/>
      <c r="Q2322" s="11"/>
      <c r="R2322" s="11"/>
      <c r="S2322" s="11"/>
      <c r="T2322" s="11"/>
      <c r="U2322" s="11"/>
      <c r="V2322" s="11"/>
      <c r="W2322" s="11"/>
    </row>
    <row r="2323" ht="12.75" customHeight="1">
      <c r="A2323" s="9"/>
      <c r="B2323" s="1"/>
      <c r="C2323" s="11"/>
      <c r="D2323" s="11"/>
      <c r="E2323" s="11"/>
      <c r="F2323" s="11"/>
      <c r="G2323" s="11"/>
      <c r="H2323" s="11"/>
      <c r="I2323" s="11"/>
      <c r="J2323" s="11"/>
      <c r="K2323" s="11"/>
      <c r="L2323" s="11"/>
      <c r="M2323" s="11"/>
      <c r="N2323" s="11"/>
      <c r="O2323" s="11"/>
      <c r="P2323" s="11"/>
      <c r="Q2323" s="11"/>
      <c r="R2323" s="11"/>
      <c r="S2323" s="11"/>
      <c r="T2323" s="11"/>
      <c r="U2323" s="11"/>
      <c r="V2323" s="11"/>
      <c r="W2323" s="11"/>
    </row>
    <row r="2324" ht="12.75" customHeight="1">
      <c r="A2324" s="9"/>
      <c r="B2324" s="1"/>
      <c r="C2324" s="11"/>
      <c r="D2324" s="11"/>
      <c r="E2324" s="11"/>
      <c r="F2324" s="11"/>
      <c r="G2324" s="11"/>
      <c r="H2324" s="11"/>
      <c r="I2324" s="11"/>
      <c r="J2324" s="11"/>
      <c r="K2324" s="11"/>
      <c r="L2324" s="11"/>
      <c r="M2324" s="11"/>
      <c r="N2324" s="11"/>
      <c r="O2324" s="11"/>
      <c r="P2324" s="11"/>
      <c r="Q2324" s="11"/>
      <c r="R2324" s="11"/>
      <c r="S2324" s="11"/>
      <c r="T2324" s="11"/>
      <c r="U2324" s="11"/>
      <c r="V2324" s="11"/>
      <c r="W2324" s="11"/>
    </row>
    <row r="2325" ht="12.75" customHeight="1">
      <c r="A2325" s="9"/>
      <c r="B2325" s="1"/>
      <c r="C2325" s="11"/>
      <c r="D2325" s="11"/>
      <c r="E2325" s="11"/>
      <c r="F2325" s="11"/>
      <c r="G2325" s="11"/>
      <c r="H2325" s="11"/>
      <c r="I2325" s="11"/>
      <c r="J2325" s="11"/>
      <c r="K2325" s="11"/>
      <c r="L2325" s="11"/>
      <c r="M2325" s="11"/>
      <c r="N2325" s="11"/>
      <c r="O2325" s="11"/>
      <c r="P2325" s="11"/>
      <c r="Q2325" s="11"/>
      <c r="R2325" s="11"/>
      <c r="S2325" s="11"/>
      <c r="T2325" s="11"/>
      <c r="U2325" s="11"/>
      <c r="V2325" s="11"/>
      <c r="W2325" s="11"/>
    </row>
    <row r="2326" ht="12.75" customHeight="1">
      <c r="A2326" s="9"/>
      <c r="B2326" s="1"/>
      <c r="C2326" s="11"/>
      <c r="D2326" s="11"/>
      <c r="E2326" s="11"/>
      <c r="F2326" s="11"/>
      <c r="G2326" s="11"/>
      <c r="H2326" s="11"/>
      <c r="I2326" s="11"/>
      <c r="J2326" s="11"/>
      <c r="K2326" s="11"/>
      <c r="L2326" s="11"/>
      <c r="M2326" s="11"/>
      <c r="N2326" s="11"/>
      <c r="O2326" s="11"/>
      <c r="P2326" s="11"/>
      <c r="Q2326" s="11"/>
      <c r="R2326" s="11"/>
      <c r="S2326" s="11"/>
      <c r="T2326" s="11"/>
      <c r="U2326" s="11"/>
      <c r="V2326" s="11"/>
      <c r="W2326" s="11"/>
    </row>
    <row r="2327" ht="12.75" customHeight="1">
      <c r="A2327" s="9"/>
      <c r="B2327" s="1"/>
      <c r="C2327" s="11"/>
      <c r="D2327" s="11"/>
      <c r="E2327" s="11"/>
      <c r="F2327" s="11"/>
      <c r="G2327" s="11"/>
      <c r="H2327" s="11"/>
      <c r="I2327" s="11"/>
      <c r="J2327" s="11"/>
      <c r="K2327" s="11"/>
      <c r="L2327" s="11"/>
      <c r="M2327" s="11"/>
      <c r="N2327" s="11"/>
      <c r="O2327" s="11"/>
      <c r="P2327" s="11"/>
      <c r="Q2327" s="11"/>
      <c r="R2327" s="11"/>
      <c r="S2327" s="11"/>
      <c r="T2327" s="11"/>
      <c r="U2327" s="11"/>
      <c r="V2327" s="11"/>
      <c r="W2327" s="11"/>
    </row>
    <row r="2328" ht="12.75" customHeight="1">
      <c r="A2328" s="9"/>
      <c r="B2328" s="1"/>
      <c r="C2328" s="11"/>
      <c r="D2328" s="11"/>
      <c r="E2328" s="11"/>
      <c r="F2328" s="11"/>
      <c r="G2328" s="11"/>
      <c r="H2328" s="11"/>
      <c r="I2328" s="11"/>
      <c r="J2328" s="11"/>
      <c r="K2328" s="11"/>
      <c r="L2328" s="11"/>
      <c r="M2328" s="11"/>
      <c r="N2328" s="11"/>
      <c r="O2328" s="11"/>
      <c r="P2328" s="11"/>
      <c r="Q2328" s="11"/>
      <c r="R2328" s="11"/>
      <c r="S2328" s="11"/>
      <c r="T2328" s="11"/>
      <c r="U2328" s="11"/>
      <c r="V2328" s="11"/>
      <c r="W2328" s="11"/>
    </row>
    <row r="2329" ht="12.75" customHeight="1">
      <c r="A2329" s="9"/>
      <c r="B2329" s="1"/>
      <c r="C2329" s="11"/>
      <c r="D2329" s="11"/>
      <c r="E2329" s="11"/>
      <c r="F2329" s="11"/>
      <c r="G2329" s="11"/>
      <c r="H2329" s="11"/>
      <c r="I2329" s="11"/>
      <c r="J2329" s="11"/>
      <c r="K2329" s="11"/>
      <c r="L2329" s="11"/>
      <c r="M2329" s="11"/>
      <c r="N2329" s="11"/>
      <c r="O2329" s="11"/>
      <c r="P2329" s="11"/>
      <c r="Q2329" s="11"/>
      <c r="R2329" s="11"/>
      <c r="S2329" s="11"/>
      <c r="T2329" s="11"/>
      <c r="U2329" s="11"/>
      <c r="V2329" s="11"/>
      <c r="W2329" s="11"/>
    </row>
    <row r="2330" ht="12.75" customHeight="1">
      <c r="A2330" s="9"/>
      <c r="B2330" s="1"/>
      <c r="C2330" s="11"/>
      <c r="D2330" s="11"/>
      <c r="E2330" s="11"/>
      <c r="F2330" s="11"/>
      <c r="G2330" s="11"/>
      <c r="H2330" s="11"/>
      <c r="I2330" s="11"/>
      <c r="J2330" s="11"/>
      <c r="K2330" s="11"/>
      <c r="L2330" s="11"/>
      <c r="M2330" s="11"/>
      <c r="N2330" s="11"/>
      <c r="O2330" s="11"/>
      <c r="P2330" s="11"/>
      <c r="Q2330" s="11"/>
      <c r="R2330" s="11"/>
      <c r="S2330" s="11"/>
      <c r="T2330" s="11"/>
      <c r="U2330" s="11"/>
      <c r="V2330" s="11"/>
      <c r="W2330" s="11"/>
    </row>
    <row r="2331" ht="12.75" customHeight="1">
      <c r="A2331" s="9"/>
      <c r="B2331" s="1"/>
      <c r="C2331" s="11"/>
      <c r="D2331" s="11"/>
      <c r="E2331" s="11"/>
      <c r="F2331" s="11"/>
      <c r="G2331" s="11"/>
      <c r="H2331" s="11"/>
      <c r="I2331" s="11"/>
      <c r="J2331" s="11"/>
      <c r="K2331" s="11"/>
      <c r="L2331" s="11"/>
      <c r="M2331" s="11"/>
      <c r="N2331" s="11"/>
      <c r="O2331" s="11"/>
      <c r="P2331" s="11"/>
      <c r="Q2331" s="11"/>
      <c r="R2331" s="11"/>
      <c r="S2331" s="11"/>
      <c r="T2331" s="11"/>
      <c r="U2331" s="11"/>
      <c r="V2331" s="11"/>
      <c r="W2331" s="11"/>
    </row>
    <row r="2332" ht="12.75" customHeight="1">
      <c r="A2332" s="9"/>
      <c r="B2332" s="1"/>
      <c r="C2332" s="11"/>
      <c r="D2332" s="11"/>
      <c r="E2332" s="11"/>
      <c r="F2332" s="11"/>
      <c r="G2332" s="11"/>
      <c r="H2332" s="11"/>
      <c r="I2332" s="11"/>
      <c r="J2332" s="11"/>
      <c r="K2332" s="11"/>
      <c r="L2332" s="11"/>
      <c r="M2332" s="11"/>
      <c r="N2332" s="11"/>
      <c r="O2332" s="11"/>
      <c r="P2332" s="11"/>
      <c r="Q2332" s="11"/>
      <c r="R2332" s="11"/>
      <c r="S2332" s="11"/>
      <c r="T2332" s="11"/>
      <c r="U2332" s="11"/>
      <c r="V2332" s="11"/>
      <c r="W2332" s="11"/>
    </row>
    <row r="2333" ht="12.75" customHeight="1">
      <c r="A2333" s="9"/>
      <c r="B2333" s="1"/>
      <c r="C2333" s="11"/>
      <c r="D2333" s="11"/>
      <c r="E2333" s="11"/>
      <c r="F2333" s="11"/>
      <c r="G2333" s="11"/>
      <c r="H2333" s="11"/>
      <c r="I2333" s="11"/>
      <c r="J2333" s="11"/>
      <c r="K2333" s="11"/>
      <c r="L2333" s="11"/>
      <c r="M2333" s="11"/>
      <c r="N2333" s="11"/>
      <c r="O2333" s="11"/>
      <c r="P2333" s="11"/>
      <c r="Q2333" s="11"/>
      <c r="R2333" s="11"/>
      <c r="S2333" s="11"/>
      <c r="T2333" s="11"/>
      <c r="U2333" s="11"/>
      <c r="V2333" s="11"/>
      <c r="W2333" s="11"/>
    </row>
    <row r="2334" ht="12.75" customHeight="1">
      <c r="A2334" s="9"/>
      <c r="B2334" s="1"/>
      <c r="C2334" s="11"/>
      <c r="D2334" s="11"/>
      <c r="E2334" s="11"/>
      <c r="F2334" s="11"/>
      <c r="G2334" s="11"/>
      <c r="H2334" s="11"/>
      <c r="I2334" s="11"/>
      <c r="J2334" s="11"/>
      <c r="K2334" s="11"/>
      <c r="L2334" s="11"/>
      <c r="M2334" s="11"/>
      <c r="N2334" s="11"/>
      <c r="O2334" s="11"/>
      <c r="P2334" s="11"/>
      <c r="Q2334" s="11"/>
      <c r="R2334" s="11"/>
      <c r="S2334" s="11"/>
      <c r="T2334" s="11"/>
      <c r="U2334" s="11"/>
      <c r="V2334" s="11"/>
      <c r="W2334" s="11"/>
    </row>
    <row r="2335" ht="12.75" customHeight="1">
      <c r="A2335" s="9"/>
      <c r="B2335" s="1"/>
      <c r="C2335" s="11"/>
      <c r="D2335" s="11"/>
      <c r="E2335" s="11"/>
      <c r="F2335" s="11"/>
      <c r="G2335" s="11"/>
      <c r="H2335" s="11"/>
      <c r="I2335" s="11"/>
      <c r="J2335" s="11"/>
      <c r="K2335" s="11"/>
      <c r="L2335" s="11"/>
      <c r="M2335" s="11"/>
      <c r="N2335" s="11"/>
      <c r="O2335" s="11"/>
      <c r="P2335" s="11"/>
      <c r="Q2335" s="11"/>
      <c r="R2335" s="11"/>
      <c r="S2335" s="11"/>
      <c r="T2335" s="11"/>
      <c r="U2335" s="11"/>
      <c r="V2335" s="11"/>
      <c r="W2335" s="11"/>
    </row>
    <row r="2336" ht="12.75" customHeight="1">
      <c r="A2336" s="9"/>
      <c r="B2336" s="1"/>
      <c r="C2336" s="11"/>
      <c r="D2336" s="11"/>
      <c r="E2336" s="11"/>
      <c r="F2336" s="11"/>
      <c r="G2336" s="11"/>
      <c r="H2336" s="11"/>
      <c r="I2336" s="11"/>
      <c r="J2336" s="11"/>
      <c r="K2336" s="11"/>
      <c r="L2336" s="11"/>
      <c r="M2336" s="11"/>
      <c r="N2336" s="11"/>
      <c r="O2336" s="11"/>
      <c r="P2336" s="11"/>
      <c r="Q2336" s="11"/>
      <c r="R2336" s="11"/>
      <c r="S2336" s="11"/>
      <c r="T2336" s="11"/>
      <c r="U2336" s="11"/>
      <c r="V2336" s="11"/>
      <c r="W2336" s="11"/>
    </row>
    <row r="2337" ht="12.75" customHeight="1">
      <c r="A2337" s="9"/>
      <c r="B2337" s="1"/>
      <c r="C2337" s="11"/>
      <c r="D2337" s="11"/>
      <c r="E2337" s="11"/>
      <c r="F2337" s="11"/>
      <c r="G2337" s="11"/>
      <c r="H2337" s="11"/>
      <c r="I2337" s="11"/>
      <c r="J2337" s="11"/>
      <c r="K2337" s="11"/>
      <c r="L2337" s="11"/>
      <c r="M2337" s="11"/>
      <c r="N2337" s="11"/>
      <c r="O2337" s="11"/>
      <c r="P2337" s="11"/>
      <c r="Q2337" s="11"/>
      <c r="R2337" s="11"/>
      <c r="S2337" s="11"/>
      <c r="T2337" s="11"/>
      <c r="U2337" s="11"/>
      <c r="V2337" s="11"/>
      <c r="W2337" s="11"/>
    </row>
    <row r="2338" ht="12.75" customHeight="1">
      <c r="A2338" s="9"/>
      <c r="B2338" s="1"/>
      <c r="C2338" s="11"/>
      <c r="D2338" s="11"/>
      <c r="E2338" s="11"/>
      <c r="F2338" s="11"/>
      <c r="G2338" s="11"/>
      <c r="H2338" s="11"/>
      <c r="I2338" s="11"/>
      <c r="J2338" s="11"/>
      <c r="K2338" s="11"/>
      <c r="L2338" s="11"/>
      <c r="M2338" s="11"/>
      <c r="N2338" s="11"/>
      <c r="O2338" s="11"/>
      <c r="P2338" s="11"/>
      <c r="Q2338" s="11"/>
      <c r="R2338" s="11"/>
      <c r="S2338" s="11"/>
      <c r="T2338" s="11"/>
      <c r="U2338" s="11"/>
      <c r="V2338" s="11"/>
      <c r="W2338" s="11"/>
    </row>
    <row r="2339" ht="12.75" customHeight="1">
      <c r="A2339" s="9"/>
      <c r="B2339" s="1"/>
      <c r="C2339" s="11"/>
      <c r="D2339" s="11"/>
      <c r="E2339" s="11"/>
      <c r="F2339" s="11"/>
      <c r="G2339" s="11"/>
      <c r="H2339" s="11"/>
      <c r="I2339" s="11"/>
      <c r="J2339" s="11"/>
      <c r="K2339" s="11"/>
      <c r="L2339" s="11"/>
      <c r="M2339" s="11"/>
      <c r="N2339" s="11"/>
      <c r="O2339" s="11"/>
      <c r="P2339" s="11"/>
      <c r="Q2339" s="11"/>
      <c r="R2339" s="11"/>
      <c r="S2339" s="11"/>
      <c r="T2339" s="11"/>
      <c r="U2339" s="11"/>
      <c r="V2339" s="11"/>
      <c r="W2339" s="11"/>
    </row>
    <row r="2340" ht="12.75" customHeight="1">
      <c r="A2340" s="9"/>
      <c r="B2340" s="1"/>
      <c r="C2340" s="11"/>
      <c r="D2340" s="11"/>
      <c r="E2340" s="11"/>
      <c r="F2340" s="11"/>
      <c r="G2340" s="11"/>
      <c r="H2340" s="11"/>
      <c r="I2340" s="11"/>
      <c r="J2340" s="11"/>
      <c r="K2340" s="11"/>
      <c r="L2340" s="11"/>
      <c r="M2340" s="11"/>
      <c r="N2340" s="11"/>
      <c r="O2340" s="11"/>
      <c r="P2340" s="11"/>
      <c r="Q2340" s="11"/>
      <c r="R2340" s="11"/>
      <c r="S2340" s="11"/>
      <c r="T2340" s="11"/>
      <c r="U2340" s="11"/>
      <c r="V2340" s="11"/>
      <c r="W2340" s="11"/>
    </row>
    <row r="2341" ht="12.75" customHeight="1">
      <c r="A2341" s="9"/>
      <c r="B2341" s="1"/>
      <c r="C2341" s="11"/>
      <c r="D2341" s="11"/>
      <c r="E2341" s="11"/>
      <c r="F2341" s="11"/>
      <c r="G2341" s="11"/>
      <c r="H2341" s="11"/>
      <c r="I2341" s="11"/>
      <c r="J2341" s="11"/>
      <c r="K2341" s="11"/>
      <c r="L2341" s="11"/>
      <c r="M2341" s="11"/>
      <c r="N2341" s="11"/>
      <c r="O2341" s="11"/>
      <c r="P2341" s="11"/>
      <c r="Q2341" s="11"/>
      <c r="R2341" s="11"/>
      <c r="S2341" s="11"/>
      <c r="T2341" s="11"/>
      <c r="U2341" s="11"/>
      <c r="V2341" s="11"/>
      <c r="W2341" s="11"/>
    </row>
    <row r="2342" ht="12.75" customHeight="1">
      <c r="A2342" s="9"/>
      <c r="B2342" s="1"/>
      <c r="C2342" s="11"/>
      <c r="D2342" s="11"/>
      <c r="E2342" s="11"/>
      <c r="F2342" s="11"/>
      <c r="G2342" s="11"/>
      <c r="H2342" s="11"/>
      <c r="I2342" s="11"/>
      <c r="J2342" s="11"/>
      <c r="K2342" s="11"/>
      <c r="L2342" s="11"/>
      <c r="M2342" s="11"/>
      <c r="N2342" s="11"/>
      <c r="O2342" s="11"/>
      <c r="P2342" s="11"/>
      <c r="Q2342" s="11"/>
      <c r="R2342" s="11"/>
      <c r="S2342" s="11"/>
      <c r="T2342" s="11"/>
      <c r="U2342" s="11"/>
      <c r="V2342" s="11"/>
      <c r="W2342" s="11"/>
    </row>
    <row r="2343" ht="12.75" customHeight="1">
      <c r="A2343" s="9"/>
      <c r="B2343" s="1"/>
      <c r="C2343" s="11"/>
      <c r="D2343" s="11"/>
      <c r="E2343" s="11"/>
      <c r="F2343" s="11"/>
      <c r="G2343" s="11"/>
      <c r="H2343" s="11"/>
      <c r="I2343" s="11"/>
      <c r="J2343" s="11"/>
      <c r="K2343" s="11"/>
      <c r="L2343" s="11"/>
      <c r="M2343" s="11"/>
      <c r="N2343" s="11"/>
      <c r="O2343" s="11"/>
      <c r="P2343" s="11"/>
      <c r="Q2343" s="11"/>
      <c r="R2343" s="11"/>
      <c r="S2343" s="11"/>
      <c r="T2343" s="11"/>
      <c r="U2343" s="11"/>
      <c r="V2343" s="11"/>
      <c r="W2343" s="11"/>
    </row>
    <row r="2344" ht="12.75" customHeight="1">
      <c r="A2344" s="9"/>
      <c r="B2344" s="1"/>
      <c r="C2344" s="11"/>
      <c r="D2344" s="11"/>
      <c r="E2344" s="11"/>
      <c r="F2344" s="11"/>
      <c r="G2344" s="11"/>
      <c r="H2344" s="11"/>
      <c r="I2344" s="11"/>
      <c r="J2344" s="11"/>
      <c r="K2344" s="11"/>
      <c r="L2344" s="11"/>
      <c r="M2344" s="11"/>
      <c r="N2344" s="11"/>
      <c r="O2344" s="11"/>
      <c r="P2344" s="11"/>
      <c r="Q2344" s="11"/>
      <c r="R2344" s="11"/>
      <c r="S2344" s="11"/>
      <c r="T2344" s="11"/>
      <c r="U2344" s="11"/>
      <c r="V2344" s="11"/>
      <c r="W2344" s="11"/>
    </row>
    <row r="2345" ht="12.75" customHeight="1">
      <c r="A2345" s="9"/>
      <c r="B2345" s="1"/>
      <c r="C2345" s="11"/>
      <c r="D2345" s="11"/>
      <c r="E2345" s="11"/>
      <c r="F2345" s="11"/>
      <c r="G2345" s="11"/>
      <c r="H2345" s="11"/>
      <c r="I2345" s="11"/>
      <c r="J2345" s="11"/>
      <c r="K2345" s="11"/>
      <c r="L2345" s="11"/>
      <c r="M2345" s="11"/>
      <c r="N2345" s="11"/>
      <c r="O2345" s="11"/>
      <c r="P2345" s="11"/>
      <c r="Q2345" s="11"/>
      <c r="R2345" s="11"/>
      <c r="S2345" s="11"/>
      <c r="T2345" s="11"/>
      <c r="U2345" s="11"/>
      <c r="V2345" s="11"/>
      <c r="W2345" s="11"/>
    </row>
    <row r="2346" ht="12.75" customHeight="1">
      <c r="A2346" s="9"/>
      <c r="B2346" s="1"/>
      <c r="C2346" s="11"/>
      <c r="D2346" s="11"/>
      <c r="E2346" s="11"/>
      <c r="F2346" s="11"/>
      <c r="G2346" s="11"/>
      <c r="H2346" s="11"/>
      <c r="I2346" s="11"/>
      <c r="J2346" s="11"/>
      <c r="K2346" s="11"/>
      <c r="L2346" s="11"/>
      <c r="M2346" s="11"/>
      <c r="N2346" s="11"/>
      <c r="O2346" s="11"/>
      <c r="P2346" s="11"/>
      <c r="Q2346" s="11"/>
      <c r="R2346" s="11"/>
      <c r="S2346" s="11"/>
      <c r="T2346" s="11"/>
      <c r="U2346" s="11"/>
      <c r="V2346" s="11"/>
      <c r="W2346" s="11"/>
    </row>
    <row r="2347" ht="12.75" customHeight="1">
      <c r="A2347" s="9"/>
      <c r="B2347" s="1"/>
      <c r="C2347" s="11"/>
      <c r="D2347" s="11"/>
      <c r="E2347" s="11"/>
      <c r="F2347" s="11"/>
      <c r="G2347" s="11"/>
      <c r="H2347" s="11"/>
      <c r="I2347" s="11"/>
      <c r="J2347" s="11"/>
      <c r="K2347" s="11"/>
      <c r="L2347" s="11"/>
      <c r="M2347" s="11"/>
      <c r="N2347" s="11"/>
      <c r="O2347" s="11"/>
      <c r="P2347" s="11"/>
      <c r="Q2347" s="11"/>
      <c r="R2347" s="11"/>
      <c r="S2347" s="11"/>
      <c r="T2347" s="11"/>
      <c r="U2347" s="11"/>
      <c r="V2347" s="11"/>
      <c r="W2347" s="11"/>
    </row>
    <row r="2348" ht="12.75" customHeight="1">
      <c r="A2348" s="9"/>
      <c r="B2348" s="1"/>
      <c r="C2348" s="11"/>
      <c r="D2348" s="11"/>
      <c r="E2348" s="11"/>
      <c r="F2348" s="11"/>
      <c r="G2348" s="11"/>
      <c r="H2348" s="11"/>
      <c r="I2348" s="11"/>
      <c r="J2348" s="11"/>
      <c r="K2348" s="11"/>
      <c r="L2348" s="11"/>
      <c r="M2348" s="11"/>
      <c r="N2348" s="11"/>
      <c r="O2348" s="11"/>
      <c r="P2348" s="11"/>
      <c r="Q2348" s="11"/>
      <c r="R2348" s="11"/>
      <c r="S2348" s="11"/>
      <c r="T2348" s="11"/>
      <c r="U2348" s="11"/>
      <c r="V2348" s="11"/>
      <c r="W2348" s="11"/>
    </row>
    <row r="2349" ht="12.75" customHeight="1">
      <c r="A2349" s="9"/>
      <c r="B2349" s="1"/>
      <c r="C2349" s="11"/>
      <c r="D2349" s="11"/>
      <c r="E2349" s="11"/>
      <c r="F2349" s="11"/>
      <c r="G2349" s="11"/>
      <c r="H2349" s="11"/>
      <c r="I2349" s="11"/>
      <c r="J2349" s="11"/>
      <c r="K2349" s="11"/>
      <c r="L2349" s="11"/>
      <c r="M2349" s="11"/>
      <c r="N2349" s="11"/>
      <c r="O2349" s="11"/>
      <c r="P2349" s="11"/>
      <c r="Q2349" s="11"/>
      <c r="R2349" s="11"/>
      <c r="S2349" s="11"/>
      <c r="T2349" s="11"/>
      <c r="U2349" s="11"/>
      <c r="V2349" s="11"/>
      <c r="W2349" s="11"/>
    </row>
    <row r="2350" ht="12.75" customHeight="1">
      <c r="A2350" s="9"/>
      <c r="B2350" s="1"/>
      <c r="C2350" s="11"/>
      <c r="D2350" s="11"/>
      <c r="E2350" s="11"/>
      <c r="F2350" s="11"/>
      <c r="G2350" s="11"/>
      <c r="H2350" s="11"/>
      <c r="I2350" s="11"/>
      <c r="J2350" s="11"/>
      <c r="K2350" s="11"/>
      <c r="L2350" s="11"/>
      <c r="M2350" s="11"/>
      <c r="N2350" s="11"/>
      <c r="O2350" s="11"/>
      <c r="P2350" s="11"/>
      <c r="Q2350" s="11"/>
      <c r="R2350" s="11"/>
      <c r="S2350" s="11"/>
      <c r="T2350" s="11"/>
      <c r="U2350" s="11"/>
      <c r="V2350" s="11"/>
      <c r="W2350" s="11"/>
    </row>
    <row r="2351" ht="12.75" customHeight="1">
      <c r="A2351" s="9"/>
      <c r="B2351" s="1"/>
      <c r="C2351" s="11"/>
      <c r="D2351" s="11"/>
      <c r="E2351" s="11"/>
      <c r="F2351" s="11"/>
      <c r="G2351" s="11"/>
      <c r="H2351" s="11"/>
      <c r="I2351" s="11"/>
      <c r="J2351" s="11"/>
      <c r="K2351" s="11"/>
      <c r="L2351" s="11"/>
      <c r="M2351" s="11"/>
      <c r="N2351" s="11"/>
      <c r="O2351" s="11"/>
      <c r="P2351" s="11"/>
      <c r="Q2351" s="11"/>
      <c r="R2351" s="11"/>
      <c r="S2351" s="11"/>
      <c r="T2351" s="11"/>
      <c r="U2351" s="11"/>
      <c r="V2351" s="11"/>
      <c r="W2351" s="11"/>
    </row>
    <row r="2352" ht="12.75" customHeight="1">
      <c r="A2352" s="9"/>
      <c r="B2352" s="1"/>
      <c r="C2352" s="11"/>
      <c r="D2352" s="11"/>
      <c r="E2352" s="11"/>
      <c r="F2352" s="11"/>
      <c r="G2352" s="11"/>
      <c r="H2352" s="11"/>
      <c r="I2352" s="11"/>
      <c r="J2352" s="11"/>
      <c r="K2352" s="11"/>
      <c r="L2352" s="11"/>
      <c r="M2352" s="11"/>
      <c r="N2352" s="11"/>
      <c r="O2352" s="11"/>
      <c r="P2352" s="11"/>
      <c r="Q2352" s="11"/>
      <c r="R2352" s="11"/>
      <c r="S2352" s="11"/>
      <c r="T2352" s="11"/>
      <c r="U2352" s="11"/>
      <c r="V2352" s="11"/>
      <c r="W2352" s="11"/>
    </row>
    <row r="2353" ht="12.75" customHeight="1">
      <c r="A2353" s="9"/>
      <c r="B2353" s="1"/>
      <c r="C2353" s="11"/>
      <c r="D2353" s="11"/>
      <c r="E2353" s="11"/>
      <c r="F2353" s="11"/>
      <c r="G2353" s="11"/>
      <c r="H2353" s="11"/>
      <c r="I2353" s="11"/>
      <c r="J2353" s="11"/>
      <c r="K2353" s="11"/>
      <c r="L2353" s="11"/>
      <c r="M2353" s="11"/>
      <c r="N2353" s="11"/>
      <c r="O2353" s="11"/>
      <c r="P2353" s="11"/>
      <c r="Q2353" s="11"/>
      <c r="R2353" s="11"/>
      <c r="S2353" s="11"/>
      <c r="T2353" s="11"/>
      <c r="U2353" s="11"/>
      <c r="V2353" s="11"/>
      <c r="W2353" s="11"/>
    </row>
    <row r="2354" ht="12.75" customHeight="1">
      <c r="A2354" s="9"/>
      <c r="B2354" s="1"/>
      <c r="C2354" s="11"/>
      <c r="D2354" s="11"/>
      <c r="E2354" s="11"/>
      <c r="F2354" s="11"/>
      <c r="G2354" s="11"/>
      <c r="H2354" s="11"/>
      <c r="I2354" s="11"/>
      <c r="J2354" s="11"/>
      <c r="K2354" s="11"/>
      <c r="L2354" s="11"/>
      <c r="M2354" s="11"/>
      <c r="N2354" s="11"/>
      <c r="O2354" s="11"/>
      <c r="P2354" s="11"/>
      <c r="Q2354" s="11"/>
      <c r="R2354" s="11"/>
      <c r="S2354" s="11"/>
      <c r="T2354" s="11"/>
      <c r="U2354" s="11"/>
      <c r="V2354" s="11"/>
      <c r="W2354" s="11"/>
    </row>
    <row r="2355" ht="12.75" customHeight="1">
      <c r="A2355" s="9"/>
      <c r="B2355" s="1"/>
      <c r="C2355" s="11"/>
      <c r="D2355" s="11"/>
      <c r="E2355" s="11"/>
      <c r="F2355" s="11"/>
      <c r="G2355" s="11"/>
      <c r="H2355" s="11"/>
      <c r="I2355" s="11"/>
      <c r="J2355" s="11"/>
      <c r="K2355" s="11"/>
      <c r="L2355" s="11"/>
      <c r="M2355" s="11"/>
      <c r="N2355" s="11"/>
      <c r="O2355" s="11"/>
      <c r="P2355" s="11"/>
      <c r="Q2355" s="11"/>
      <c r="R2355" s="11"/>
      <c r="S2355" s="11"/>
      <c r="T2355" s="11"/>
      <c r="U2355" s="11"/>
      <c r="V2355" s="11"/>
      <c r="W2355" s="11"/>
    </row>
    <row r="2356" ht="12.75" customHeight="1">
      <c r="A2356" s="9"/>
      <c r="B2356" s="1"/>
      <c r="C2356" s="11"/>
      <c r="D2356" s="11"/>
      <c r="E2356" s="11"/>
      <c r="F2356" s="11"/>
      <c r="G2356" s="11"/>
      <c r="H2356" s="11"/>
      <c r="I2356" s="11"/>
      <c r="J2356" s="11"/>
      <c r="K2356" s="11"/>
      <c r="L2356" s="11"/>
      <c r="M2356" s="11"/>
      <c r="N2356" s="11"/>
      <c r="O2356" s="11"/>
      <c r="P2356" s="11"/>
      <c r="Q2356" s="11"/>
      <c r="R2356" s="11"/>
      <c r="S2356" s="11"/>
      <c r="T2356" s="11"/>
      <c r="U2356" s="11"/>
      <c r="V2356" s="11"/>
      <c r="W2356" s="11"/>
    </row>
    <row r="2357" ht="12.75" customHeight="1">
      <c r="A2357" s="9"/>
      <c r="B2357" s="1"/>
      <c r="C2357" s="11"/>
      <c r="D2357" s="11"/>
      <c r="E2357" s="11"/>
      <c r="F2357" s="11"/>
      <c r="G2357" s="11"/>
      <c r="H2357" s="11"/>
      <c r="I2357" s="11"/>
      <c r="J2357" s="11"/>
      <c r="K2357" s="11"/>
      <c r="L2357" s="11"/>
      <c r="M2357" s="11"/>
      <c r="N2357" s="11"/>
      <c r="O2357" s="11"/>
      <c r="P2357" s="11"/>
      <c r="Q2357" s="11"/>
      <c r="R2357" s="11"/>
      <c r="S2357" s="11"/>
      <c r="T2357" s="11"/>
      <c r="U2357" s="11"/>
      <c r="V2357" s="11"/>
      <c r="W2357" s="11"/>
    </row>
    <row r="2358" ht="12.75" customHeight="1">
      <c r="A2358" s="9"/>
      <c r="B2358" s="1"/>
      <c r="C2358" s="11"/>
      <c r="D2358" s="11"/>
      <c r="E2358" s="11"/>
      <c r="F2358" s="11"/>
      <c r="G2358" s="11"/>
      <c r="H2358" s="11"/>
      <c r="I2358" s="11"/>
      <c r="J2358" s="11"/>
      <c r="K2358" s="11"/>
      <c r="L2358" s="11"/>
      <c r="M2358" s="11"/>
      <c r="N2358" s="11"/>
      <c r="O2358" s="11"/>
      <c r="P2358" s="11"/>
      <c r="Q2358" s="11"/>
      <c r="R2358" s="11"/>
      <c r="S2358" s="11"/>
      <c r="T2358" s="11"/>
      <c r="U2358" s="11"/>
      <c r="V2358" s="11"/>
      <c r="W2358" s="11"/>
    </row>
    <row r="2359" ht="12.75" customHeight="1">
      <c r="A2359" s="9"/>
      <c r="B2359" s="1"/>
      <c r="C2359" s="11"/>
      <c r="D2359" s="11"/>
      <c r="E2359" s="11"/>
      <c r="F2359" s="11"/>
      <c r="G2359" s="11"/>
      <c r="H2359" s="11"/>
      <c r="I2359" s="11"/>
      <c r="J2359" s="11"/>
      <c r="K2359" s="11"/>
      <c r="L2359" s="11"/>
      <c r="M2359" s="11"/>
      <c r="N2359" s="11"/>
      <c r="O2359" s="11"/>
      <c r="P2359" s="11"/>
      <c r="Q2359" s="11"/>
      <c r="R2359" s="11"/>
      <c r="S2359" s="11"/>
      <c r="T2359" s="11"/>
      <c r="U2359" s="11"/>
      <c r="V2359" s="11"/>
      <c r="W2359" s="11"/>
    </row>
    <row r="2360" ht="12.75" customHeight="1">
      <c r="A2360" s="9"/>
      <c r="B2360" s="1"/>
      <c r="C2360" s="11"/>
      <c r="D2360" s="11"/>
      <c r="E2360" s="11"/>
      <c r="F2360" s="11"/>
      <c r="G2360" s="11"/>
      <c r="H2360" s="11"/>
      <c r="I2360" s="11"/>
      <c r="J2360" s="11"/>
      <c r="K2360" s="11"/>
      <c r="L2360" s="11"/>
      <c r="M2360" s="11"/>
      <c r="N2360" s="11"/>
      <c r="O2360" s="11"/>
      <c r="P2360" s="11"/>
      <c r="Q2360" s="11"/>
      <c r="R2360" s="11"/>
      <c r="S2360" s="11"/>
      <c r="T2360" s="11"/>
      <c r="U2360" s="11"/>
      <c r="V2360" s="11"/>
      <c r="W2360" s="11"/>
    </row>
    <row r="2361" ht="12.75" customHeight="1">
      <c r="A2361" s="9"/>
      <c r="B2361" s="1"/>
      <c r="C2361" s="11"/>
      <c r="D2361" s="11"/>
      <c r="E2361" s="11"/>
      <c r="F2361" s="11"/>
      <c r="G2361" s="11"/>
      <c r="H2361" s="11"/>
      <c r="I2361" s="11"/>
      <c r="J2361" s="11"/>
      <c r="K2361" s="11"/>
      <c r="L2361" s="11"/>
      <c r="M2361" s="11"/>
      <c r="N2361" s="11"/>
      <c r="O2361" s="11"/>
      <c r="P2361" s="11"/>
      <c r="Q2361" s="11"/>
      <c r="R2361" s="11"/>
      <c r="S2361" s="11"/>
      <c r="T2361" s="11"/>
      <c r="U2361" s="11"/>
      <c r="V2361" s="11"/>
      <c r="W2361" s="11"/>
    </row>
    <row r="2362" ht="12.75" customHeight="1">
      <c r="A2362" s="9"/>
      <c r="B2362" s="1"/>
      <c r="C2362" s="11"/>
      <c r="D2362" s="11"/>
      <c r="E2362" s="11"/>
      <c r="F2362" s="11"/>
      <c r="G2362" s="11"/>
      <c r="H2362" s="11"/>
      <c r="I2362" s="11"/>
      <c r="J2362" s="11"/>
      <c r="K2362" s="11"/>
      <c r="L2362" s="11"/>
      <c r="M2362" s="11"/>
      <c r="N2362" s="11"/>
      <c r="O2362" s="11"/>
      <c r="P2362" s="11"/>
      <c r="Q2362" s="11"/>
      <c r="R2362" s="11"/>
      <c r="S2362" s="11"/>
      <c r="T2362" s="11"/>
      <c r="U2362" s="11"/>
      <c r="V2362" s="11"/>
      <c r="W2362" s="11"/>
    </row>
    <row r="2363" ht="12.75" customHeight="1">
      <c r="A2363" s="9"/>
      <c r="B2363" s="1"/>
      <c r="C2363" s="11"/>
      <c r="D2363" s="11"/>
      <c r="E2363" s="11"/>
      <c r="F2363" s="11"/>
      <c r="G2363" s="11"/>
      <c r="H2363" s="11"/>
      <c r="I2363" s="11"/>
      <c r="J2363" s="11"/>
      <c r="K2363" s="11"/>
      <c r="L2363" s="11"/>
      <c r="M2363" s="11"/>
      <c r="N2363" s="11"/>
      <c r="O2363" s="11"/>
      <c r="P2363" s="11"/>
      <c r="Q2363" s="11"/>
      <c r="R2363" s="11"/>
      <c r="S2363" s="11"/>
      <c r="T2363" s="11"/>
      <c r="U2363" s="11"/>
      <c r="V2363" s="11"/>
      <c r="W2363" s="11"/>
    </row>
    <row r="2364" ht="12.75" customHeight="1">
      <c r="A2364" s="9"/>
      <c r="B2364" s="1"/>
      <c r="C2364" s="11"/>
      <c r="D2364" s="11"/>
      <c r="E2364" s="11"/>
      <c r="F2364" s="11"/>
      <c r="G2364" s="11"/>
      <c r="H2364" s="11"/>
      <c r="I2364" s="11"/>
      <c r="J2364" s="11"/>
      <c r="K2364" s="11"/>
      <c r="L2364" s="11"/>
      <c r="M2364" s="11"/>
      <c r="N2364" s="11"/>
      <c r="O2364" s="11"/>
      <c r="P2364" s="11"/>
      <c r="Q2364" s="11"/>
      <c r="R2364" s="11"/>
      <c r="S2364" s="11"/>
      <c r="T2364" s="11"/>
      <c r="U2364" s="11"/>
      <c r="V2364" s="11"/>
      <c r="W2364" s="11"/>
    </row>
    <row r="2365" ht="12.75" customHeight="1">
      <c r="A2365" s="9"/>
      <c r="B2365" s="1"/>
      <c r="C2365" s="11"/>
      <c r="D2365" s="11"/>
      <c r="E2365" s="11"/>
      <c r="F2365" s="11"/>
      <c r="G2365" s="11"/>
      <c r="H2365" s="11"/>
      <c r="I2365" s="11"/>
      <c r="J2365" s="11"/>
      <c r="K2365" s="11"/>
      <c r="L2365" s="11"/>
      <c r="M2365" s="11"/>
      <c r="N2365" s="11"/>
      <c r="O2365" s="11"/>
      <c r="P2365" s="11"/>
      <c r="Q2365" s="11"/>
      <c r="R2365" s="11"/>
      <c r="S2365" s="11"/>
      <c r="T2365" s="11"/>
      <c r="U2365" s="11"/>
      <c r="V2365" s="11"/>
      <c r="W2365" s="11"/>
    </row>
    <row r="2366" ht="12.75" customHeight="1">
      <c r="A2366" s="9"/>
      <c r="B2366" s="1"/>
      <c r="C2366" s="11"/>
      <c r="D2366" s="11"/>
      <c r="E2366" s="11"/>
      <c r="F2366" s="11"/>
      <c r="G2366" s="11"/>
      <c r="H2366" s="11"/>
      <c r="I2366" s="11"/>
      <c r="J2366" s="11"/>
      <c r="K2366" s="11"/>
      <c r="L2366" s="11"/>
      <c r="M2366" s="11"/>
      <c r="N2366" s="11"/>
      <c r="O2366" s="11"/>
      <c r="P2366" s="11"/>
      <c r="Q2366" s="11"/>
      <c r="R2366" s="11"/>
      <c r="S2366" s="11"/>
      <c r="T2366" s="11"/>
      <c r="U2366" s="11"/>
      <c r="V2366" s="11"/>
      <c r="W2366" s="11"/>
    </row>
    <row r="2367" ht="12.75" customHeight="1">
      <c r="A2367" s="9"/>
      <c r="B2367" s="1"/>
      <c r="C2367" s="11"/>
      <c r="D2367" s="11"/>
      <c r="E2367" s="11"/>
      <c r="F2367" s="11"/>
      <c r="G2367" s="11"/>
      <c r="H2367" s="11"/>
      <c r="I2367" s="11"/>
      <c r="J2367" s="11"/>
      <c r="K2367" s="11"/>
      <c r="L2367" s="11"/>
      <c r="M2367" s="11"/>
      <c r="N2367" s="11"/>
      <c r="O2367" s="11"/>
      <c r="P2367" s="11"/>
      <c r="Q2367" s="11"/>
      <c r="R2367" s="11"/>
      <c r="S2367" s="11"/>
      <c r="T2367" s="11"/>
      <c r="U2367" s="11"/>
      <c r="V2367" s="11"/>
      <c r="W2367" s="11"/>
    </row>
    <row r="2368" ht="12.75" customHeight="1">
      <c r="A2368" s="9"/>
      <c r="B2368" s="1"/>
      <c r="C2368" s="11"/>
      <c r="D2368" s="11"/>
      <c r="E2368" s="11"/>
      <c r="F2368" s="11"/>
      <c r="G2368" s="11"/>
      <c r="H2368" s="11"/>
      <c r="I2368" s="11"/>
      <c r="J2368" s="11"/>
      <c r="K2368" s="11"/>
      <c r="L2368" s="11"/>
      <c r="M2368" s="11"/>
      <c r="N2368" s="11"/>
      <c r="O2368" s="11"/>
      <c r="P2368" s="11"/>
      <c r="Q2368" s="11"/>
      <c r="R2368" s="11"/>
      <c r="S2368" s="11"/>
      <c r="T2368" s="11"/>
      <c r="U2368" s="11"/>
      <c r="V2368" s="11"/>
      <c r="W2368" s="11"/>
    </row>
    <row r="2369" ht="12.75" customHeight="1">
      <c r="A2369" s="9"/>
      <c r="B2369" s="1"/>
      <c r="C2369" s="11"/>
      <c r="D2369" s="11"/>
      <c r="E2369" s="11"/>
      <c r="F2369" s="11"/>
      <c r="G2369" s="11"/>
      <c r="H2369" s="11"/>
      <c r="I2369" s="11"/>
      <c r="J2369" s="11"/>
      <c r="K2369" s="11"/>
      <c r="L2369" s="11"/>
      <c r="M2369" s="11"/>
      <c r="N2369" s="11"/>
      <c r="O2369" s="11"/>
      <c r="P2369" s="11"/>
      <c r="Q2369" s="11"/>
      <c r="R2369" s="11"/>
      <c r="S2369" s="11"/>
      <c r="T2369" s="11"/>
      <c r="U2369" s="11"/>
      <c r="V2369" s="11"/>
      <c r="W2369" s="11"/>
    </row>
    <row r="2370" ht="12.75" customHeight="1">
      <c r="A2370" s="9"/>
      <c r="B2370" s="1"/>
      <c r="C2370" s="11"/>
      <c r="D2370" s="11"/>
      <c r="E2370" s="11"/>
      <c r="F2370" s="11"/>
      <c r="G2370" s="11"/>
      <c r="H2370" s="11"/>
      <c r="I2370" s="11"/>
      <c r="J2370" s="11"/>
      <c r="K2370" s="11"/>
      <c r="L2370" s="11"/>
      <c r="M2370" s="11"/>
      <c r="N2370" s="11"/>
      <c r="O2370" s="11"/>
      <c r="P2370" s="11"/>
      <c r="Q2370" s="11"/>
      <c r="R2370" s="11"/>
      <c r="S2370" s="11"/>
      <c r="T2370" s="11"/>
      <c r="U2370" s="11"/>
      <c r="V2370" s="11"/>
      <c r="W2370" s="11"/>
    </row>
    <row r="2371" ht="12.75" customHeight="1">
      <c r="A2371" s="9"/>
      <c r="B2371" s="1"/>
      <c r="C2371" s="11"/>
      <c r="D2371" s="11"/>
      <c r="E2371" s="11"/>
      <c r="F2371" s="11"/>
      <c r="G2371" s="11"/>
      <c r="H2371" s="11"/>
      <c r="I2371" s="11"/>
      <c r="J2371" s="11"/>
      <c r="K2371" s="11"/>
      <c r="L2371" s="11"/>
      <c r="M2371" s="11"/>
      <c r="N2371" s="11"/>
      <c r="O2371" s="11"/>
      <c r="P2371" s="11"/>
      <c r="Q2371" s="11"/>
      <c r="R2371" s="11"/>
      <c r="S2371" s="11"/>
      <c r="T2371" s="11"/>
      <c r="U2371" s="11"/>
      <c r="V2371" s="11"/>
      <c r="W2371" s="11"/>
    </row>
    <row r="2372" ht="12.75" customHeight="1">
      <c r="A2372" s="9"/>
      <c r="B2372" s="1"/>
      <c r="C2372" s="11"/>
      <c r="D2372" s="11"/>
      <c r="E2372" s="11"/>
      <c r="F2372" s="11"/>
      <c r="G2372" s="11"/>
      <c r="H2372" s="11"/>
      <c r="I2372" s="11"/>
      <c r="J2372" s="11"/>
      <c r="K2372" s="11"/>
      <c r="L2372" s="11"/>
      <c r="M2372" s="11"/>
      <c r="N2372" s="11"/>
      <c r="O2372" s="11"/>
      <c r="P2372" s="11"/>
      <c r="Q2372" s="11"/>
      <c r="R2372" s="11"/>
      <c r="S2372" s="11"/>
      <c r="T2372" s="11"/>
      <c r="U2372" s="11"/>
      <c r="V2372" s="11"/>
      <c r="W2372" s="11"/>
    </row>
    <row r="2373" ht="12.75" customHeight="1">
      <c r="A2373" s="9"/>
      <c r="B2373" s="1"/>
      <c r="C2373" s="11"/>
      <c r="D2373" s="11"/>
      <c r="E2373" s="11"/>
      <c r="F2373" s="11"/>
      <c r="G2373" s="11"/>
      <c r="H2373" s="11"/>
      <c r="I2373" s="11"/>
      <c r="J2373" s="11"/>
      <c r="K2373" s="11"/>
      <c r="L2373" s="11"/>
      <c r="M2373" s="11"/>
      <c r="N2373" s="11"/>
      <c r="O2373" s="11"/>
      <c r="P2373" s="11"/>
      <c r="Q2373" s="11"/>
      <c r="R2373" s="11"/>
      <c r="S2373" s="11"/>
      <c r="T2373" s="11"/>
      <c r="U2373" s="11"/>
      <c r="V2373" s="11"/>
      <c r="W2373" s="11"/>
    </row>
    <row r="2374" ht="12.75" customHeight="1">
      <c r="A2374" s="9"/>
      <c r="B2374" s="1"/>
      <c r="C2374" s="11"/>
      <c r="D2374" s="11"/>
      <c r="E2374" s="11"/>
      <c r="F2374" s="11"/>
      <c r="G2374" s="11"/>
      <c r="H2374" s="11"/>
      <c r="I2374" s="11"/>
      <c r="J2374" s="11"/>
      <c r="K2374" s="11"/>
      <c r="L2374" s="11"/>
      <c r="M2374" s="11"/>
      <c r="N2374" s="11"/>
      <c r="O2374" s="11"/>
      <c r="P2374" s="11"/>
      <c r="Q2374" s="11"/>
      <c r="R2374" s="11"/>
      <c r="S2374" s="11"/>
      <c r="T2374" s="11"/>
      <c r="U2374" s="11"/>
      <c r="V2374" s="11"/>
      <c r="W2374" s="11"/>
    </row>
    <row r="2375" ht="12.75" customHeight="1">
      <c r="A2375" s="9"/>
      <c r="B2375" s="1"/>
      <c r="C2375" s="11"/>
      <c r="D2375" s="11"/>
      <c r="E2375" s="11"/>
      <c r="F2375" s="11"/>
      <c r="G2375" s="11"/>
      <c r="H2375" s="11"/>
      <c r="I2375" s="11"/>
      <c r="J2375" s="11"/>
      <c r="K2375" s="11"/>
      <c r="L2375" s="11"/>
      <c r="M2375" s="11"/>
      <c r="N2375" s="11"/>
      <c r="O2375" s="11"/>
      <c r="P2375" s="11"/>
      <c r="Q2375" s="11"/>
      <c r="R2375" s="11"/>
      <c r="S2375" s="11"/>
      <c r="T2375" s="11"/>
      <c r="U2375" s="11"/>
      <c r="V2375" s="11"/>
      <c r="W2375" s="11"/>
    </row>
    <row r="2376" ht="12.75" customHeight="1">
      <c r="A2376" s="9"/>
      <c r="B2376" s="1"/>
      <c r="C2376" s="11"/>
      <c r="D2376" s="11"/>
      <c r="E2376" s="11"/>
      <c r="F2376" s="11"/>
      <c r="G2376" s="11"/>
      <c r="H2376" s="11"/>
      <c r="I2376" s="11"/>
      <c r="J2376" s="11"/>
      <c r="K2376" s="11"/>
      <c r="L2376" s="11"/>
      <c r="M2376" s="11"/>
      <c r="N2376" s="11"/>
      <c r="O2376" s="11"/>
      <c r="P2376" s="11"/>
      <c r="Q2376" s="11"/>
      <c r="R2376" s="11"/>
      <c r="S2376" s="11"/>
      <c r="T2376" s="11"/>
      <c r="U2376" s="11"/>
      <c r="V2376" s="11"/>
      <c r="W2376" s="11"/>
    </row>
    <row r="2377" ht="12.75" customHeight="1">
      <c r="A2377" s="9"/>
      <c r="B2377" s="1"/>
      <c r="C2377" s="11"/>
      <c r="D2377" s="11"/>
      <c r="E2377" s="11"/>
      <c r="F2377" s="11"/>
      <c r="G2377" s="11"/>
      <c r="H2377" s="11"/>
      <c r="I2377" s="11"/>
      <c r="J2377" s="11"/>
      <c r="K2377" s="11"/>
      <c r="L2377" s="11"/>
      <c r="M2377" s="11"/>
      <c r="N2377" s="11"/>
      <c r="O2377" s="11"/>
      <c r="P2377" s="11"/>
      <c r="Q2377" s="11"/>
      <c r="R2377" s="11"/>
      <c r="S2377" s="11"/>
      <c r="T2377" s="11"/>
      <c r="U2377" s="11"/>
      <c r="V2377" s="11"/>
      <c r="W2377" s="11"/>
    </row>
    <row r="2378" ht="12.75" customHeight="1">
      <c r="A2378" s="9"/>
      <c r="B2378" s="1"/>
      <c r="C2378" s="11"/>
      <c r="D2378" s="11"/>
      <c r="E2378" s="11"/>
      <c r="F2378" s="11"/>
      <c r="G2378" s="11"/>
      <c r="H2378" s="11"/>
      <c r="I2378" s="11"/>
      <c r="J2378" s="11"/>
      <c r="K2378" s="11"/>
      <c r="L2378" s="11"/>
      <c r="M2378" s="11"/>
      <c r="N2378" s="11"/>
      <c r="O2378" s="11"/>
      <c r="P2378" s="11"/>
      <c r="Q2378" s="11"/>
      <c r="R2378" s="11"/>
      <c r="S2378" s="11"/>
      <c r="T2378" s="11"/>
      <c r="U2378" s="11"/>
      <c r="V2378" s="11"/>
      <c r="W2378" s="11"/>
    </row>
    <row r="2379" ht="12.75" customHeight="1">
      <c r="A2379" s="9"/>
      <c r="B2379" s="1"/>
      <c r="C2379" s="11"/>
      <c r="D2379" s="11"/>
      <c r="E2379" s="11"/>
      <c r="F2379" s="11"/>
      <c r="G2379" s="11"/>
      <c r="H2379" s="11"/>
      <c r="I2379" s="11"/>
      <c r="J2379" s="11"/>
      <c r="K2379" s="11"/>
      <c r="L2379" s="11"/>
      <c r="M2379" s="11"/>
      <c r="N2379" s="11"/>
      <c r="O2379" s="11"/>
      <c r="P2379" s="11"/>
      <c r="Q2379" s="11"/>
      <c r="R2379" s="11"/>
      <c r="S2379" s="11"/>
      <c r="T2379" s="11"/>
      <c r="U2379" s="11"/>
      <c r="V2379" s="11"/>
      <c r="W2379" s="11"/>
    </row>
    <row r="2380" ht="12.75" customHeight="1">
      <c r="A2380" s="9"/>
      <c r="B2380" s="1"/>
      <c r="C2380" s="11"/>
      <c r="D2380" s="11"/>
      <c r="E2380" s="11"/>
      <c r="F2380" s="11"/>
      <c r="G2380" s="11"/>
      <c r="H2380" s="11"/>
      <c r="I2380" s="11"/>
      <c r="J2380" s="11"/>
      <c r="K2380" s="11"/>
      <c r="L2380" s="11"/>
      <c r="M2380" s="11"/>
      <c r="N2380" s="11"/>
      <c r="O2380" s="11"/>
      <c r="P2380" s="11"/>
      <c r="Q2380" s="11"/>
      <c r="R2380" s="11"/>
      <c r="S2380" s="11"/>
      <c r="T2380" s="11"/>
      <c r="U2380" s="11"/>
      <c r="V2380" s="11"/>
      <c r="W2380" s="11"/>
    </row>
    <row r="2381" ht="12.75" customHeight="1">
      <c r="A2381" s="9"/>
      <c r="B2381" s="1"/>
      <c r="C2381" s="11"/>
      <c r="D2381" s="11"/>
      <c r="E2381" s="11"/>
      <c r="F2381" s="11"/>
      <c r="G2381" s="11"/>
      <c r="H2381" s="11"/>
      <c r="I2381" s="11"/>
      <c r="J2381" s="11"/>
      <c r="K2381" s="11"/>
      <c r="L2381" s="11"/>
      <c r="M2381" s="11"/>
      <c r="N2381" s="11"/>
      <c r="O2381" s="11"/>
      <c r="P2381" s="11"/>
      <c r="Q2381" s="11"/>
      <c r="R2381" s="11"/>
      <c r="S2381" s="11"/>
      <c r="T2381" s="11"/>
      <c r="U2381" s="11"/>
      <c r="V2381" s="11"/>
      <c r="W2381" s="11"/>
    </row>
    <row r="2382" ht="12.75" customHeight="1">
      <c r="A2382" s="9"/>
      <c r="B2382" s="1"/>
      <c r="C2382" s="11"/>
      <c r="D2382" s="11"/>
      <c r="E2382" s="11"/>
      <c r="F2382" s="11"/>
      <c r="G2382" s="11"/>
      <c r="H2382" s="11"/>
      <c r="I2382" s="11"/>
      <c r="J2382" s="11"/>
      <c r="K2382" s="11"/>
      <c r="L2382" s="11"/>
      <c r="M2382" s="11"/>
      <c r="N2382" s="11"/>
      <c r="O2382" s="11"/>
      <c r="P2382" s="11"/>
      <c r="Q2382" s="11"/>
      <c r="R2382" s="11"/>
      <c r="S2382" s="11"/>
      <c r="T2382" s="11"/>
      <c r="U2382" s="11"/>
      <c r="V2382" s="11"/>
      <c r="W2382" s="11"/>
    </row>
    <row r="2383" ht="12.75" customHeight="1">
      <c r="A2383" s="9"/>
      <c r="B2383" s="1"/>
      <c r="C2383" s="11"/>
      <c r="D2383" s="11"/>
      <c r="E2383" s="11"/>
      <c r="F2383" s="11"/>
      <c r="G2383" s="11"/>
      <c r="H2383" s="11"/>
      <c r="I2383" s="11"/>
      <c r="J2383" s="11"/>
      <c r="K2383" s="11"/>
      <c r="L2383" s="11"/>
      <c r="M2383" s="11"/>
      <c r="N2383" s="11"/>
      <c r="O2383" s="11"/>
      <c r="P2383" s="11"/>
      <c r="Q2383" s="11"/>
      <c r="R2383" s="11"/>
      <c r="S2383" s="11"/>
      <c r="T2383" s="11"/>
      <c r="U2383" s="11"/>
      <c r="V2383" s="11"/>
      <c r="W2383" s="11"/>
    </row>
    <row r="2384" ht="12.75" customHeight="1">
      <c r="A2384" s="9"/>
      <c r="B2384" s="1"/>
      <c r="C2384" s="11"/>
      <c r="D2384" s="11"/>
      <c r="E2384" s="11"/>
      <c r="F2384" s="11"/>
      <c r="G2384" s="11"/>
      <c r="H2384" s="11"/>
      <c r="I2384" s="11"/>
      <c r="J2384" s="11"/>
      <c r="K2384" s="11"/>
      <c r="L2384" s="11"/>
      <c r="M2384" s="11"/>
      <c r="N2384" s="11"/>
      <c r="O2384" s="11"/>
      <c r="P2384" s="11"/>
      <c r="Q2384" s="11"/>
      <c r="R2384" s="11"/>
      <c r="S2384" s="11"/>
      <c r="T2384" s="11"/>
      <c r="U2384" s="11"/>
      <c r="V2384" s="11"/>
      <c r="W2384" s="11"/>
    </row>
    <row r="2385" ht="12.75" customHeight="1">
      <c r="A2385" s="9"/>
      <c r="B2385" s="1"/>
      <c r="C2385" s="11"/>
      <c r="D2385" s="11"/>
      <c r="E2385" s="11"/>
      <c r="F2385" s="11"/>
      <c r="G2385" s="11"/>
      <c r="H2385" s="11"/>
      <c r="I2385" s="11"/>
      <c r="J2385" s="11"/>
      <c r="K2385" s="11"/>
      <c r="L2385" s="11"/>
      <c r="M2385" s="11"/>
      <c r="N2385" s="11"/>
      <c r="O2385" s="11"/>
      <c r="P2385" s="11"/>
      <c r="Q2385" s="11"/>
      <c r="R2385" s="11"/>
      <c r="S2385" s="11"/>
      <c r="T2385" s="11"/>
      <c r="U2385" s="11"/>
      <c r="V2385" s="11"/>
      <c r="W2385" s="11"/>
    </row>
    <row r="2386" ht="12.75" customHeight="1">
      <c r="A2386" s="9"/>
      <c r="B2386" s="1"/>
      <c r="C2386" s="11"/>
      <c r="D2386" s="11"/>
      <c r="E2386" s="11"/>
      <c r="F2386" s="11"/>
      <c r="G2386" s="11"/>
      <c r="H2386" s="11"/>
      <c r="I2386" s="11"/>
      <c r="J2386" s="11"/>
      <c r="K2386" s="11"/>
      <c r="L2386" s="11"/>
      <c r="M2386" s="11"/>
      <c r="N2386" s="11"/>
      <c r="O2386" s="11"/>
      <c r="P2386" s="11"/>
      <c r="Q2386" s="11"/>
      <c r="R2386" s="11"/>
      <c r="S2386" s="11"/>
      <c r="T2386" s="11"/>
      <c r="U2386" s="11"/>
      <c r="V2386" s="11"/>
      <c r="W2386" s="11"/>
    </row>
    <row r="2387" ht="12.75" customHeight="1">
      <c r="A2387" s="9"/>
      <c r="B2387" s="1"/>
      <c r="C2387" s="11"/>
      <c r="D2387" s="11"/>
      <c r="E2387" s="11"/>
      <c r="F2387" s="11"/>
      <c r="G2387" s="11"/>
      <c r="H2387" s="11"/>
      <c r="I2387" s="11"/>
      <c r="J2387" s="11"/>
      <c r="K2387" s="11"/>
      <c r="L2387" s="11"/>
      <c r="M2387" s="11"/>
      <c r="N2387" s="11"/>
      <c r="O2387" s="11"/>
      <c r="P2387" s="11"/>
      <c r="Q2387" s="11"/>
      <c r="R2387" s="11"/>
      <c r="S2387" s="11"/>
      <c r="T2387" s="11"/>
      <c r="U2387" s="11"/>
      <c r="V2387" s="11"/>
      <c r="W2387" s="11"/>
    </row>
    <row r="2388" ht="12.75" customHeight="1">
      <c r="A2388" s="9"/>
      <c r="B2388" s="1"/>
      <c r="C2388" s="11"/>
      <c r="D2388" s="11"/>
      <c r="E2388" s="11"/>
      <c r="F2388" s="11"/>
      <c r="G2388" s="11"/>
      <c r="H2388" s="11"/>
      <c r="I2388" s="11"/>
      <c r="J2388" s="11"/>
      <c r="K2388" s="11"/>
      <c r="L2388" s="11"/>
      <c r="M2388" s="11"/>
      <c r="N2388" s="11"/>
      <c r="O2388" s="11"/>
      <c r="P2388" s="11"/>
      <c r="Q2388" s="11"/>
      <c r="R2388" s="11"/>
      <c r="S2388" s="11"/>
      <c r="T2388" s="11"/>
      <c r="U2388" s="11"/>
      <c r="V2388" s="11"/>
      <c r="W2388" s="11"/>
    </row>
    <row r="2389" ht="12.75" customHeight="1">
      <c r="A2389" s="9"/>
      <c r="B2389" s="1"/>
      <c r="C2389" s="11"/>
      <c r="D2389" s="11"/>
      <c r="E2389" s="11"/>
      <c r="F2389" s="11"/>
      <c r="G2389" s="11"/>
      <c r="H2389" s="11"/>
      <c r="I2389" s="11"/>
      <c r="J2389" s="11"/>
      <c r="K2389" s="11"/>
      <c r="L2389" s="11"/>
      <c r="M2389" s="11"/>
      <c r="N2389" s="11"/>
      <c r="O2389" s="11"/>
      <c r="P2389" s="11"/>
      <c r="Q2389" s="11"/>
      <c r="R2389" s="11"/>
      <c r="S2389" s="11"/>
      <c r="T2389" s="11"/>
      <c r="U2389" s="11"/>
      <c r="V2389" s="11"/>
      <c r="W2389" s="11"/>
    </row>
    <row r="2390" ht="12.75" customHeight="1">
      <c r="A2390" s="9"/>
      <c r="B2390" s="1"/>
      <c r="C2390" s="11"/>
      <c r="D2390" s="11"/>
      <c r="E2390" s="11"/>
      <c r="F2390" s="11"/>
      <c r="G2390" s="11"/>
      <c r="H2390" s="11"/>
      <c r="I2390" s="11"/>
      <c r="J2390" s="11"/>
      <c r="K2390" s="11"/>
      <c r="L2390" s="11"/>
      <c r="M2390" s="11"/>
      <c r="N2390" s="11"/>
      <c r="O2390" s="11"/>
      <c r="P2390" s="11"/>
      <c r="Q2390" s="11"/>
      <c r="R2390" s="11"/>
      <c r="S2390" s="11"/>
      <c r="T2390" s="11"/>
      <c r="U2390" s="11"/>
      <c r="V2390" s="11"/>
      <c r="W2390" s="11"/>
    </row>
    <row r="2391" ht="12.75" customHeight="1">
      <c r="A2391" s="9"/>
      <c r="B2391" s="1"/>
      <c r="C2391" s="11"/>
      <c r="D2391" s="11"/>
      <c r="E2391" s="11"/>
      <c r="F2391" s="11"/>
      <c r="G2391" s="11"/>
      <c r="H2391" s="11"/>
      <c r="I2391" s="11"/>
      <c r="J2391" s="11"/>
      <c r="K2391" s="11"/>
      <c r="L2391" s="11"/>
      <c r="M2391" s="11"/>
      <c r="N2391" s="11"/>
      <c r="O2391" s="11"/>
      <c r="P2391" s="11"/>
      <c r="Q2391" s="11"/>
      <c r="R2391" s="11"/>
      <c r="S2391" s="11"/>
      <c r="T2391" s="11"/>
      <c r="U2391" s="11"/>
      <c r="V2391" s="11"/>
      <c r="W2391" s="11"/>
    </row>
    <row r="2392" ht="12.75" customHeight="1">
      <c r="A2392" s="9"/>
      <c r="B2392" s="1"/>
      <c r="C2392" s="11"/>
      <c r="D2392" s="11"/>
      <c r="E2392" s="11"/>
      <c r="F2392" s="11"/>
      <c r="G2392" s="11"/>
      <c r="H2392" s="11"/>
      <c r="I2392" s="11"/>
      <c r="J2392" s="11"/>
      <c r="K2392" s="11"/>
      <c r="L2392" s="11"/>
      <c r="M2392" s="11"/>
      <c r="N2392" s="11"/>
      <c r="O2392" s="11"/>
      <c r="P2392" s="11"/>
      <c r="Q2392" s="11"/>
      <c r="R2392" s="11"/>
      <c r="S2392" s="11"/>
      <c r="T2392" s="11"/>
      <c r="U2392" s="11"/>
      <c r="V2392" s="11"/>
      <c r="W2392" s="11"/>
    </row>
    <row r="2393" ht="12.75" customHeight="1">
      <c r="A2393" s="9"/>
      <c r="B2393" s="1"/>
      <c r="C2393" s="11"/>
      <c r="D2393" s="11"/>
      <c r="E2393" s="11"/>
      <c r="F2393" s="11"/>
      <c r="G2393" s="11"/>
      <c r="H2393" s="11"/>
      <c r="I2393" s="11"/>
      <c r="J2393" s="11"/>
      <c r="K2393" s="11"/>
      <c r="L2393" s="11"/>
      <c r="M2393" s="11"/>
      <c r="N2393" s="11"/>
      <c r="O2393" s="11"/>
      <c r="P2393" s="11"/>
      <c r="Q2393" s="11"/>
      <c r="R2393" s="11"/>
      <c r="S2393" s="11"/>
      <c r="T2393" s="11"/>
      <c r="U2393" s="11"/>
      <c r="V2393" s="11"/>
      <c r="W2393" s="11"/>
    </row>
    <row r="2394" ht="12.75" customHeight="1">
      <c r="A2394" s="9"/>
      <c r="B2394" s="1"/>
      <c r="C2394" s="11"/>
      <c r="D2394" s="11"/>
      <c r="E2394" s="11"/>
      <c r="F2394" s="11"/>
      <c r="G2394" s="11"/>
      <c r="H2394" s="11"/>
      <c r="I2394" s="11"/>
      <c r="J2394" s="11"/>
      <c r="K2394" s="11"/>
      <c r="L2394" s="11"/>
      <c r="M2394" s="11"/>
      <c r="N2394" s="11"/>
      <c r="O2394" s="11"/>
      <c r="P2394" s="11"/>
      <c r="Q2394" s="11"/>
      <c r="R2394" s="11"/>
      <c r="S2394" s="11"/>
      <c r="T2394" s="11"/>
      <c r="U2394" s="11"/>
      <c r="V2394" s="11"/>
      <c r="W2394" s="11"/>
    </row>
    <row r="2395" ht="12.75" customHeight="1">
      <c r="A2395" s="9"/>
      <c r="B2395" s="1"/>
      <c r="C2395" s="11"/>
      <c r="D2395" s="11"/>
      <c r="E2395" s="11"/>
      <c r="F2395" s="11"/>
      <c r="G2395" s="11"/>
      <c r="H2395" s="11"/>
      <c r="I2395" s="11"/>
      <c r="J2395" s="11"/>
      <c r="K2395" s="11"/>
      <c r="L2395" s="11"/>
      <c r="M2395" s="11"/>
      <c r="N2395" s="11"/>
      <c r="O2395" s="11"/>
      <c r="P2395" s="11"/>
      <c r="Q2395" s="11"/>
      <c r="R2395" s="11"/>
      <c r="S2395" s="11"/>
      <c r="T2395" s="11"/>
      <c r="U2395" s="11"/>
      <c r="V2395" s="11"/>
      <c r="W2395" s="11"/>
    </row>
    <row r="2396" ht="12.75" customHeight="1">
      <c r="A2396" s="9"/>
      <c r="B2396" s="1"/>
      <c r="C2396" s="11"/>
      <c r="D2396" s="11"/>
      <c r="E2396" s="11"/>
      <c r="F2396" s="11"/>
      <c r="G2396" s="11"/>
      <c r="H2396" s="11"/>
      <c r="I2396" s="11"/>
      <c r="J2396" s="11"/>
      <c r="K2396" s="11"/>
      <c r="L2396" s="11"/>
      <c r="M2396" s="11"/>
      <c r="N2396" s="11"/>
      <c r="O2396" s="11"/>
      <c r="P2396" s="11"/>
      <c r="Q2396" s="11"/>
      <c r="R2396" s="11"/>
      <c r="S2396" s="11"/>
      <c r="T2396" s="11"/>
      <c r="U2396" s="11"/>
      <c r="V2396" s="11"/>
      <c r="W2396" s="11"/>
    </row>
    <row r="2397" ht="12.75" customHeight="1">
      <c r="A2397" s="9"/>
      <c r="B2397" s="1"/>
      <c r="C2397" s="11"/>
      <c r="D2397" s="11"/>
      <c r="E2397" s="11"/>
      <c r="F2397" s="11"/>
      <c r="G2397" s="11"/>
      <c r="H2397" s="11"/>
      <c r="I2397" s="11"/>
      <c r="J2397" s="11"/>
      <c r="K2397" s="11"/>
      <c r="L2397" s="11"/>
      <c r="M2397" s="11"/>
      <c r="N2397" s="11"/>
      <c r="O2397" s="11"/>
      <c r="P2397" s="11"/>
      <c r="Q2397" s="11"/>
      <c r="R2397" s="11"/>
      <c r="S2397" s="11"/>
      <c r="T2397" s="11"/>
      <c r="U2397" s="11"/>
      <c r="V2397" s="11"/>
      <c r="W2397" s="11"/>
    </row>
    <row r="2398" ht="12.75" customHeight="1">
      <c r="A2398" s="9"/>
      <c r="B2398" s="1"/>
      <c r="C2398" s="11"/>
      <c r="D2398" s="11"/>
      <c r="E2398" s="11"/>
      <c r="F2398" s="11"/>
      <c r="G2398" s="11"/>
      <c r="H2398" s="11"/>
      <c r="I2398" s="11"/>
      <c r="J2398" s="11"/>
      <c r="K2398" s="11"/>
      <c r="L2398" s="11"/>
      <c r="M2398" s="11"/>
      <c r="N2398" s="11"/>
      <c r="O2398" s="11"/>
      <c r="P2398" s="11"/>
      <c r="Q2398" s="11"/>
      <c r="R2398" s="11"/>
      <c r="S2398" s="11"/>
      <c r="T2398" s="11"/>
      <c r="U2398" s="11"/>
      <c r="V2398" s="11"/>
      <c r="W2398" s="11"/>
    </row>
    <row r="2399" ht="12.75" customHeight="1">
      <c r="A2399" s="9"/>
      <c r="B2399" s="1"/>
      <c r="C2399" s="11"/>
      <c r="D2399" s="11"/>
      <c r="E2399" s="11"/>
      <c r="F2399" s="11"/>
      <c r="G2399" s="11"/>
      <c r="H2399" s="11"/>
      <c r="I2399" s="11"/>
      <c r="J2399" s="11"/>
      <c r="K2399" s="11"/>
      <c r="L2399" s="11"/>
      <c r="M2399" s="11"/>
      <c r="N2399" s="11"/>
      <c r="O2399" s="11"/>
      <c r="P2399" s="11"/>
      <c r="Q2399" s="11"/>
      <c r="R2399" s="11"/>
      <c r="S2399" s="11"/>
      <c r="T2399" s="11"/>
      <c r="U2399" s="11"/>
      <c r="V2399" s="11"/>
      <c r="W2399" s="11"/>
    </row>
    <row r="2400" ht="12.75" customHeight="1">
      <c r="A2400" s="9"/>
      <c r="B2400" s="1"/>
      <c r="C2400" s="11"/>
      <c r="D2400" s="11"/>
      <c r="E2400" s="11"/>
      <c r="F2400" s="11"/>
      <c r="G2400" s="11"/>
      <c r="H2400" s="11"/>
      <c r="I2400" s="11"/>
      <c r="J2400" s="11"/>
      <c r="K2400" s="11"/>
      <c r="L2400" s="11"/>
      <c r="M2400" s="11"/>
      <c r="N2400" s="11"/>
      <c r="O2400" s="11"/>
      <c r="P2400" s="11"/>
      <c r="Q2400" s="11"/>
      <c r="R2400" s="11"/>
      <c r="S2400" s="11"/>
      <c r="T2400" s="11"/>
      <c r="U2400" s="11"/>
      <c r="V2400" s="11"/>
      <c r="W2400" s="11"/>
    </row>
    <row r="2401" ht="12.75" customHeight="1">
      <c r="A2401" s="9"/>
      <c r="B2401" s="1"/>
      <c r="C2401" s="11"/>
      <c r="D2401" s="11"/>
      <c r="E2401" s="11"/>
      <c r="F2401" s="11"/>
      <c r="G2401" s="11"/>
      <c r="H2401" s="11"/>
      <c r="I2401" s="11"/>
      <c r="J2401" s="11"/>
      <c r="K2401" s="11"/>
      <c r="L2401" s="11"/>
      <c r="M2401" s="11"/>
      <c r="N2401" s="11"/>
      <c r="O2401" s="11"/>
      <c r="P2401" s="11"/>
      <c r="Q2401" s="11"/>
      <c r="R2401" s="11"/>
      <c r="S2401" s="11"/>
      <c r="T2401" s="11"/>
      <c r="U2401" s="11"/>
      <c r="V2401" s="11"/>
      <c r="W2401" s="11"/>
    </row>
    <row r="2402" ht="12.75" customHeight="1">
      <c r="A2402" s="9"/>
      <c r="B2402" s="1"/>
      <c r="C2402" s="11"/>
      <c r="D2402" s="11"/>
      <c r="E2402" s="11"/>
      <c r="F2402" s="11"/>
      <c r="G2402" s="11"/>
      <c r="H2402" s="11"/>
      <c r="I2402" s="11"/>
      <c r="J2402" s="11"/>
      <c r="K2402" s="11"/>
      <c r="L2402" s="11"/>
      <c r="M2402" s="11"/>
      <c r="N2402" s="11"/>
      <c r="O2402" s="11"/>
      <c r="P2402" s="11"/>
      <c r="Q2402" s="11"/>
      <c r="R2402" s="11"/>
      <c r="S2402" s="11"/>
      <c r="T2402" s="11"/>
      <c r="U2402" s="11"/>
      <c r="V2402" s="11"/>
      <c r="W2402" s="11"/>
    </row>
    <row r="2403" ht="12.75" customHeight="1">
      <c r="A2403" s="9"/>
      <c r="B2403" s="1"/>
      <c r="C2403" s="11"/>
      <c r="D2403" s="11"/>
      <c r="E2403" s="11"/>
      <c r="F2403" s="11"/>
      <c r="G2403" s="11"/>
      <c r="H2403" s="11"/>
      <c r="I2403" s="11"/>
      <c r="J2403" s="11"/>
      <c r="K2403" s="11"/>
      <c r="L2403" s="11"/>
      <c r="M2403" s="11"/>
      <c r="N2403" s="11"/>
      <c r="O2403" s="11"/>
      <c r="P2403" s="11"/>
      <c r="Q2403" s="11"/>
      <c r="R2403" s="11"/>
      <c r="S2403" s="11"/>
      <c r="T2403" s="11"/>
      <c r="U2403" s="11"/>
      <c r="V2403" s="11"/>
      <c r="W2403" s="11"/>
    </row>
    <row r="2404" ht="12.75" customHeight="1">
      <c r="A2404" s="9"/>
      <c r="B2404" s="1"/>
      <c r="C2404" s="11"/>
      <c r="D2404" s="11"/>
      <c r="E2404" s="11"/>
      <c r="F2404" s="11"/>
      <c r="G2404" s="11"/>
      <c r="H2404" s="11"/>
      <c r="I2404" s="11"/>
      <c r="J2404" s="11"/>
      <c r="K2404" s="11"/>
      <c r="L2404" s="11"/>
      <c r="M2404" s="11"/>
      <c r="N2404" s="11"/>
      <c r="O2404" s="11"/>
      <c r="P2404" s="11"/>
      <c r="Q2404" s="11"/>
      <c r="R2404" s="11"/>
      <c r="S2404" s="11"/>
      <c r="T2404" s="11"/>
      <c r="U2404" s="11"/>
      <c r="V2404" s="11"/>
      <c r="W2404" s="11"/>
    </row>
    <row r="2405" ht="12.75" customHeight="1">
      <c r="A2405" s="9"/>
      <c r="B2405" s="1"/>
      <c r="C2405" s="11"/>
      <c r="D2405" s="11"/>
      <c r="E2405" s="11"/>
      <c r="F2405" s="11"/>
      <c r="G2405" s="11"/>
      <c r="H2405" s="11"/>
      <c r="I2405" s="11"/>
      <c r="J2405" s="11"/>
      <c r="K2405" s="11"/>
      <c r="L2405" s="11"/>
      <c r="M2405" s="11"/>
      <c r="N2405" s="11"/>
      <c r="O2405" s="11"/>
      <c r="P2405" s="11"/>
      <c r="Q2405" s="11"/>
      <c r="R2405" s="11"/>
      <c r="S2405" s="11"/>
      <c r="T2405" s="11"/>
      <c r="U2405" s="11"/>
      <c r="V2405" s="11"/>
      <c r="W2405" s="11"/>
    </row>
    <row r="2406" ht="12.75" customHeight="1">
      <c r="A2406" s="9"/>
      <c r="B2406" s="1"/>
      <c r="C2406" s="11"/>
      <c r="D2406" s="11"/>
      <c r="E2406" s="11"/>
      <c r="F2406" s="11"/>
      <c r="G2406" s="11"/>
      <c r="H2406" s="11"/>
      <c r="I2406" s="11"/>
      <c r="J2406" s="11"/>
      <c r="K2406" s="11"/>
      <c r="L2406" s="11"/>
      <c r="M2406" s="11"/>
      <c r="N2406" s="11"/>
      <c r="O2406" s="11"/>
      <c r="P2406" s="11"/>
      <c r="Q2406" s="11"/>
      <c r="R2406" s="11"/>
      <c r="S2406" s="11"/>
      <c r="T2406" s="11"/>
      <c r="U2406" s="11"/>
      <c r="V2406" s="11"/>
      <c r="W2406" s="11"/>
    </row>
    <row r="2407" ht="12.75" customHeight="1">
      <c r="A2407" s="9"/>
      <c r="B2407" s="1"/>
      <c r="C2407" s="11"/>
      <c r="D2407" s="11"/>
      <c r="E2407" s="11"/>
      <c r="F2407" s="11"/>
      <c r="G2407" s="11"/>
      <c r="H2407" s="11"/>
      <c r="I2407" s="11"/>
      <c r="J2407" s="11"/>
      <c r="K2407" s="11"/>
      <c r="L2407" s="11"/>
      <c r="M2407" s="11"/>
      <c r="N2407" s="11"/>
      <c r="O2407" s="11"/>
      <c r="P2407" s="11"/>
      <c r="Q2407" s="11"/>
      <c r="R2407" s="11"/>
      <c r="S2407" s="11"/>
      <c r="T2407" s="11"/>
      <c r="U2407" s="11"/>
      <c r="V2407" s="11"/>
      <c r="W2407" s="11"/>
    </row>
    <row r="2408" ht="12.75" customHeight="1">
      <c r="A2408" s="9"/>
      <c r="B2408" s="1"/>
      <c r="C2408" s="11"/>
      <c r="D2408" s="11"/>
      <c r="E2408" s="11"/>
      <c r="F2408" s="11"/>
      <c r="G2408" s="11"/>
      <c r="H2408" s="11"/>
      <c r="I2408" s="11"/>
      <c r="J2408" s="11"/>
      <c r="K2408" s="11"/>
      <c r="L2408" s="11"/>
      <c r="M2408" s="11"/>
      <c r="N2408" s="11"/>
      <c r="O2408" s="11"/>
      <c r="P2408" s="11"/>
      <c r="Q2408" s="11"/>
      <c r="R2408" s="11"/>
      <c r="S2408" s="11"/>
      <c r="T2408" s="11"/>
      <c r="U2408" s="11"/>
      <c r="V2408" s="11"/>
      <c r="W2408" s="11"/>
    </row>
    <row r="2409" ht="12.75" customHeight="1">
      <c r="A2409" s="9"/>
      <c r="B2409" s="1"/>
      <c r="C2409" s="11"/>
      <c r="D2409" s="11"/>
      <c r="E2409" s="11"/>
      <c r="F2409" s="11"/>
      <c r="G2409" s="11"/>
      <c r="H2409" s="11"/>
      <c r="I2409" s="11"/>
      <c r="J2409" s="11"/>
      <c r="K2409" s="11"/>
      <c r="L2409" s="11"/>
      <c r="M2409" s="11"/>
      <c r="N2409" s="11"/>
      <c r="O2409" s="11"/>
      <c r="P2409" s="11"/>
      <c r="Q2409" s="11"/>
      <c r="R2409" s="11"/>
      <c r="S2409" s="11"/>
      <c r="T2409" s="11"/>
      <c r="U2409" s="11"/>
      <c r="V2409" s="11"/>
      <c r="W2409" s="11"/>
    </row>
    <row r="2410" ht="12.75" customHeight="1">
      <c r="A2410" s="9"/>
      <c r="B2410" s="1"/>
      <c r="C2410" s="11"/>
      <c r="D2410" s="11"/>
      <c r="E2410" s="11"/>
      <c r="F2410" s="11"/>
      <c r="G2410" s="11"/>
      <c r="H2410" s="11"/>
      <c r="I2410" s="11"/>
      <c r="J2410" s="11"/>
      <c r="K2410" s="11"/>
      <c r="L2410" s="11"/>
      <c r="M2410" s="11"/>
      <c r="N2410" s="11"/>
      <c r="O2410" s="11"/>
      <c r="P2410" s="11"/>
      <c r="Q2410" s="11"/>
      <c r="R2410" s="11"/>
      <c r="S2410" s="11"/>
      <c r="T2410" s="11"/>
      <c r="U2410" s="11"/>
      <c r="V2410" s="11"/>
      <c r="W2410" s="11"/>
    </row>
    <row r="2411" ht="12.75" customHeight="1">
      <c r="A2411" s="9"/>
      <c r="B2411" s="1"/>
      <c r="C2411" s="11"/>
      <c r="D2411" s="11"/>
      <c r="E2411" s="11"/>
      <c r="F2411" s="11"/>
      <c r="G2411" s="11"/>
      <c r="H2411" s="11"/>
      <c r="I2411" s="11"/>
      <c r="J2411" s="11"/>
      <c r="K2411" s="11"/>
      <c r="L2411" s="11"/>
      <c r="M2411" s="11"/>
      <c r="N2411" s="11"/>
      <c r="O2411" s="11"/>
      <c r="P2411" s="11"/>
      <c r="Q2411" s="11"/>
      <c r="R2411" s="11"/>
      <c r="S2411" s="11"/>
      <c r="T2411" s="11"/>
      <c r="U2411" s="11"/>
      <c r="V2411" s="11"/>
      <c r="W2411" s="11"/>
    </row>
    <row r="2412" ht="12.75" customHeight="1">
      <c r="A2412" s="9"/>
      <c r="B2412" s="1"/>
      <c r="C2412" s="11"/>
      <c r="D2412" s="11"/>
      <c r="E2412" s="11"/>
      <c r="F2412" s="11"/>
      <c r="G2412" s="11"/>
      <c r="H2412" s="11"/>
      <c r="I2412" s="11"/>
      <c r="J2412" s="11"/>
      <c r="K2412" s="11"/>
      <c r="L2412" s="11"/>
      <c r="M2412" s="11"/>
      <c r="N2412" s="11"/>
      <c r="O2412" s="11"/>
      <c r="P2412" s="11"/>
      <c r="Q2412" s="11"/>
      <c r="R2412" s="11"/>
      <c r="S2412" s="11"/>
      <c r="T2412" s="11"/>
      <c r="U2412" s="11"/>
      <c r="V2412" s="11"/>
      <c r="W2412" s="11"/>
    </row>
    <row r="2413" ht="12.75" customHeight="1">
      <c r="A2413" s="9"/>
      <c r="B2413" s="1"/>
      <c r="C2413" s="11"/>
      <c r="D2413" s="11"/>
      <c r="E2413" s="11"/>
      <c r="F2413" s="11"/>
      <c r="G2413" s="11"/>
      <c r="H2413" s="11"/>
      <c r="I2413" s="11"/>
      <c r="J2413" s="11"/>
      <c r="K2413" s="11"/>
      <c r="L2413" s="11"/>
      <c r="M2413" s="11"/>
      <c r="N2413" s="11"/>
      <c r="O2413" s="11"/>
      <c r="P2413" s="11"/>
      <c r="Q2413" s="11"/>
      <c r="R2413" s="11"/>
      <c r="S2413" s="11"/>
      <c r="T2413" s="11"/>
      <c r="U2413" s="11"/>
      <c r="V2413" s="11"/>
      <c r="W2413" s="11"/>
    </row>
    <row r="2414" ht="12.75" customHeight="1">
      <c r="A2414" s="9"/>
      <c r="B2414" s="1"/>
      <c r="C2414" s="11"/>
      <c r="D2414" s="11"/>
      <c r="E2414" s="11"/>
      <c r="F2414" s="11"/>
      <c r="G2414" s="11"/>
      <c r="H2414" s="11"/>
      <c r="I2414" s="11"/>
      <c r="J2414" s="11"/>
      <c r="K2414" s="11"/>
      <c r="L2414" s="11"/>
      <c r="M2414" s="11"/>
      <c r="N2414" s="11"/>
      <c r="O2414" s="11"/>
      <c r="P2414" s="11"/>
      <c r="Q2414" s="11"/>
      <c r="R2414" s="11"/>
      <c r="S2414" s="11"/>
      <c r="T2414" s="11"/>
      <c r="U2414" s="11"/>
      <c r="V2414" s="11"/>
      <c r="W2414" s="11"/>
    </row>
    <row r="2415" ht="12.75" customHeight="1">
      <c r="A2415" s="9"/>
      <c r="B2415" s="1"/>
      <c r="C2415" s="11"/>
      <c r="D2415" s="11"/>
      <c r="E2415" s="11"/>
      <c r="F2415" s="11"/>
      <c r="G2415" s="11"/>
      <c r="H2415" s="11"/>
      <c r="I2415" s="11"/>
      <c r="J2415" s="11"/>
      <c r="K2415" s="11"/>
      <c r="L2415" s="11"/>
      <c r="M2415" s="11"/>
      <c r="N2415" s="11"/>
      <c r="O2415" s="11"/>
      <c r="P2415" s="11"/>
      <c r="Q2415" s="11"/>
      <c r="R2415" s="11"/>
      <c r="S2415" s="11"/>
      <c r="T2415" s="11"/>
      <c r="U2415" s="11"/>
      <c r="V2415" s="11"/>
      <c r="W2415" s="11"/>
    </row>
    <row r="2416" ht="12.75" customHeight="1">
      <c r="A2416" s="9"/>
      <c r="B2416" s="1"/>
      <c r="C2416" s="11"/>
      <c r="D2416" s="11"/>
      <c r="E2416" s="11"/>
      <c r="F2416" s="11"/>
      <c r="G2416" s="11"/>
      <c r="H2416" s="11"/>
      <c r="I2416" s="11"/>
      <c r="J2416" s="11"/>
      <c r="K2416" s="11"/>
      <c r="L2416" s="11"/>
      <c r="M2416" s="11"/>
      <c r="N2416" s="11"/>
      <c r="O2416" s="11"/>
      <c r="P2416" s="11"/>
      <c r="Q2416" s="11"/>
      <c r="R2416" s="11"/>
      <c r="S2416" s="11"/>
      <c r="T2416" s="11"/>
      <c r="U2416" s="11"/>
      <c r="V2416" s="11"/>
      <c r="W2416" s="11"/>
    </row>
    <row r="2417" ht="12.75" customHeight="1">
      <c r="A2417" s="9"/>
      <c r="B2417" s="1"/>
      <c r="C2417" s="11"/>
      <c r="D2417" s="11"/>
      <c r="E2417" s="11"/>
      <c r="F2417" s="11"/>
      <c r="G2417" s="11"/>
      <c r="H2417" s="11"/>
      <c r="I2417" s="11"/>
      <c r="J2417" s="11"/>
      <c r="K2417" s="11"/>
      <c r="L2417" s="11"/>
      <c r="M2417" s="11"/>
      <c r="N2417" s="11"/>
      <c r="O2417" s="11"/>
      <c r="P2417" s="11"/>
      <c r="Q2417" s="11"/>
      <c r="R2417" s="11"/>
      <c r="S2417" s="11"/>
      <c r="T2417" s="11"/>
      <c r="U2417" s="11"/>
      <c r="V2417" s="11"/>
      <c r="W2417" s="11"/>
    </row>
    <row r="2418" ht="12.75" customHeight="1">
      <c r="A2418" s="9"/>
      <c r="B2418" s="1"/>
      <c r="C2418" s="11"/>
      <c r="D2418" s="11"/>
      <c r="E2418" s="11"/>
      <c r="F2418" s="11"/>
      <c r="G2418" s="11"/>
      <c r="H2418" s="11"/>
      <c r="I2418" s="11"/>
      <c r="J2418" s="11"/>
      <c r="K2418" s="11"/>
      <c r="L2418" s="11"/>
      <c r="M2418" s="11"/>
      <c r="N2418" s="11"/>
      <c r="O2418" s="11"/>
      <c r="P2418" s="11"/>
      <c r="Q2418" s="11"/>
      <c r="R2418" s="11"/>
      <c r="S2418" s="11"/>
      <c r="T2418" s="11"/>
      <c r="U2418" s="11"/>
      <c r="V2418" s="11"/>
      <c r="W2418" s="11"/>
    </row>
    <row r="2419" ht="12.75" customHeight="1">
      <c r="A2419" s="9"/>
      <c r="B2419" s="1"/>
      <c r="C2419" s="11"/>
      <c r="D2419" s="11"/>
      <c r="E2419" s="11"/>
      <c r="F2419" s="11"/>
      <c r="G2419" s="11"/>
      <c r="H2419" s="11"/>
      <c r="I2419" s="11"/>
      <c r="J2419" s="11"/>
      <c r="K2419" s="11"/>
      <c r="L2419" s="11"/>
      <c r="M2419" s="11"/>
      <c r="N2419" s="11"/>
      <c r="O2419" s="11"/>
      <c r="P2419" s="11"/>
      <c r="Q2419" s="11"/>
      <c r="R2419" s="11"/>
      <c r="S2419" s="11"/>
      <c r="T2419" s="11"/>
      <c r="U2419" s="11"/>
      <c r="V2419" s="11"/>
      <c r="W2419" s="11"/>
    </row>
    <row r="2420" ht="12.75" customHeight="1">
      <c r="A2420" s="9"/>
      <c r="B2420" s="1"/>
      <c r="C2420" s="11"/>
      <c r="D2420" s="11"/>
      <c r="E2420" s="11"/>
      <c r="F2420" s="11"/>
      <c r="G2420" s="11"/>
      <c r="H2420" s="11"/>
      <c r="I2420" s="11"/>
      <c r="J2420" s="11"/>
      <c r="K2420" s="11"/>
      <c r="L2420" s="11"/>
      <c r="M2420" s="11"/>
      <c r="N2420" s="11"/>
      <c r="O2420" s="11"/>
      <c r="P2420" s="11"/>
      <c r="Q2420" s="11"/>
      <c r="R2420" s="11"/>
      <c r="S2420" s="11"/>
      <c r="T2420" s="11"/>
      <c r="U2420" s="11"/>
      <c r="V2420" s="11"/>
      <c r="W2420" s="11"/>
    </row>
    <row r="2421" ht="12.75" customHeight="1">
      <c r="A2421" s="9"/>
      <c r="B2421" s="1"/>
      <c r="C2421" s="11"/>
      <c r="D2421" s="11"/>
      <c r="E2421" s="11"/>
      <c r="F2421" s="11"/>
      <c r="G2421" s="11"/>
      <c r="H2421" s="11"/>
      <c r="I2421" s="11"/>
      <c r="J2421" s="11"/>
      <c r="K2421" s="11"/>
      <c r="L2421" s="11"/>
      <c r="M2421" s="11"/>
      <c r="N2421" s="11"/>
      <c r="O2421" s="11"/>
      <c r="P2421" s="11"/>
      <c r="Q2421" s="11"/>
      <c r="R2421" s="11"/>
      <c r="S2421" s="11"/>
      <c r="T2421" s="11"/>
      <c r="U2421" s="11"/>
      <c r="V2421" s="11"/>
      <c r="W2421" s="11"/>
    </row>
    <row r="2422" ht="12.75" customHeight="1">
      <c r="A2422" s="9"/>
      <c r="B2422" s="1"/>
      <c r="C2422" s="11"/>
      <c r="D2422" s="11"/>
      <c r="E2422" s="11"/>
      <c r="F2422" s="11"/>
      <c r="G2422" s="11"/>
      <c r="H2422" s="11"/>
      <c r="I2422" s="11"/>
      <c r="J2422" s="11"/>
      <c r="K2422" s="11"/>
      <c r="L2422" s="11"/>
      <c r="M2422" s="11"/>
      <c r="N2422" s="11"/>
      <c r="O2422" s="11"/>
      <c r="P2422" s="11"/>
      <c r="Q2422" s="11"/>
      <c r="R2422" s="11"/>
      <c r="S2422" s="11"/>
      <c r="T2422" s="11"/>
      <c r="U2422" s="11"/>
      <c r="V2422" s="11"/>
      <c r="W2422" s="11"/>
    </row>
    <row r="2423" ht="12.75" customHeight="1">
      <c r="A2423" s="9"/>
      <c r="B2423" s="1"/>
      <c r="C2423" s="11"/>
      <c r="D2423" s="11"/>
      <c r="E2423" s="11"/>
      <c r="F2423" s="11"/>
      <c r="G2423" s="11"/>
      <c r="H2423" s="11"/>
      <c r="I2423" s="11"/>
      <c r="J2423" s="11"/>
      <c r="K2423" s="11"/>
      <c r="L2423" s="11"/>
      <c r="M2423" s="11"/>
      <c r="N2423" s="11"/>
      <c r="O2423" s="11"/>
      <c r="P2423" s="11"/>
      <c r="Q2423" s="11"/>
      <c r="R2423" s="11"/>
      <c r="S2423" s="11"/>
      <c r="T2423" s="11"/>
      <c r="U2423" s="11"/>
      <c r="V2423" s="11"/>
      <c r="W2423" s="11"/>
    </row>
    <row r="2424" ht="12.75" customHeight="1">
      <c r="A2424" s="9"/>
      <c r="B2424" s="1"/>
      <c r="C2424" s="11"/>
      <c r="D2424" s="11"/>
      <c r="E2424" s="11"/>
      <c r="F2424" s="11"/>
      <c r="G2424" s="11"/>
      <c r="H2424" s="11"/>
      <c r="I2424" s="11"/>
      <c r="J2424" s="11"/>
      <c r="K2424" s="11"/>
      <c r="L2424" s="11"/>
      <c r="M2424" s="11"/>
      <c r="N2424" s="11"/>
      <c r="O2424" s="11"/>
      <c r="P2424" s="11"/>
      <c r="Q2424" s="11"/>
      <c r="R2424" s="11"/>
      <c r="S2424" s="11"/>
      <c r="T2424" s="11"/>
      <c r="U2424" s="11"/>
      <c r="V2424" s="11"/>
      <c r="W2424" s="11"/>
    </row>
    <row r="2425" ht="12.75" customHeight="1">
      <c r="A2425" s="9"/>
      <c r="B2425" s="1"/>
      <c r="C2425" s="11"/>
      <c r="D2425" s="11"/>
      <c r="E2425" s="11"/>
      <c r="F2425" s="11"/>
      <c r="G2425" s="11"/>
      <c r="H2425" s="11"/>
      <c r="I2425" s="11"/>
      <c r="J2425" s="11"/>
      <c r="K2425" s="11"/>
      <c r="L2425" s="11"/>
      <c r="M2425" s="11"/>
      <c r="N2425" s="11"/>
      <c r="O2425" s="11"/>
      <c r="P2425" s="11"/>
      <c r="Q2425" s="11"/>
      <c r="R2425" s="11"/>
      <c r="S2425" s="11"/>
      <c r="T2425" s="11"/>
      <c r="U2425" s="11"/>
      <c r="V2425" s="11"/>
      <c r="W2425" s="11"/>
    </row>
    <row r="2426" ht="12.75" customHeight="1">
      <c r="A2426" s="9"/>
      <c r="B2426" s="1"/>
      <c r="C2426" s="11"/>
      <c r="D2426" s="11"/>
      <c r="E2426" s="11"/>
      <c r="F2426" s="11"/>
      <c r="G2426" s="11"/>
      <c r="H2426" s="11"/>
      <c r="I2426" s="11"/>
      <c r="J2426" s="11"/>
      <c r="K2426" s="11"/>
      <c r="L2426" s="11"/>
      <c r="M2426" s="11"/>
      <c r="N2426" s="11"/>
      <c r="O2426" s="11"/>
      <c r="P2426" s="11"/>
      <c r="Q2426" s="11"/>
      <c r="R2426" s="11"/>
      <c r="S2426" s="11"/>
      <c r="T2426" s="11"/>
      <c r="U2426" s="11"/>
      <c r="V2426" s="11"/>
      <c r="W2426" s="11"/>
    </row>
    <row r="2427" ht="12.75" customHeight="1">
      <c r="A2427" s="9"/>
      <c r="B2427" s="1"/>
      <c r="C2427" s="11"/>
      <c r="D2427" s="11"/>
      <c r="E2427" s="11"/>
      <c r="F2427" s="11"/>
      <c r="G2427" s="11"/>
      <c r="H2427" s="11"/>
      <c r="I2427" s="11"/>
      <c r="J2427" s="11"/>
      <c r="K2427" s="11"/>
      <c r="L2427" s="11"/>
      <c r="M2427" s="11"/>
      <c r="N2427" s="11"/>
      <c r="O2427" s="11"/>
      <c r="P2427" s="11"/>
      <c r="Q2427" s="11"/>
      <c r="R2427" s="11"/>
      <c r="S2427" s="11"/>
      <c r="T2427" s="11"/>
      <c r="U2427" s="11"/>
      <c r="V2427" s="11"/>
      <c r="W2427" s="11"/>
    </row>
    <row r="2428" ht="12.75" customHeight="1">
      <c r="A2428" s="9"/>
      <c r="B2428" s="1"/>
      <c r="C2428" s="11"/>
      <c r="D2428" s="11"/>
      <c r="E2428" s="11"/>
      <c r="F2428" s="11"/>
      <c r="G2428" s="11"/>
      <c r="H2428" s="11"/>
      <c r="I2428" s="11"/>
      <c r="J2428" s="11"/>
      <c r="K2428" s="11"/>
      <c r="L2428" s="11"/>
      <c r="M2428" s="11"/>
      <c r="N2428" s="11"/>
      <c r="O2428" s="11"/>
      <c r="P2428" s="11"/>
      <c r="Q2428" s="11"/>
      <c r="R2428" s="11"/>
      <c r="S2428" s="11"/>
      <c r="T2428" s="11"/>
      <c r="U2428" s="11"/>
      <c r="V2428" s="11"/>
      <c r="W2428" s="11"/>
    </row>
    <row r="2429" ht="12.75" customHeight="1">
      <c r="A2429" s="9"/>
      <c r="B2429" s="1"/>
      <c r="C2429" s="11"/>
      <c r="D2429" s="11"/>
      <c r="E2429" s="11"/>
      <c r="F2429" s="11"/>
      <c r="G2429" s="11"/>
      <c r="H2429" s="11"/>
      <c r="I2429" s="11"/>
      <c r="J2429" s="11"/>
      <c r="K2429" s="11"/>
      <c r="L2429" s="11"/>
      <c r="M2429" s="11"/>
      <c r="N2429" s="11"/>
      <c r="O2429" s="11"/>
      <c r="P2429" s="11"/>
      <c r="Q2429" s="11"/>
      <c r="R2429" s="11"/>
      <c r="S2429" s="11"/>
      <c r="T2429" s="11"/>
      <c r="U2429" s="11"/>
      <c r="V2429" s="11"/>
      <c r="W2429" s="11"/>
    </row>
    <row r="2430" ht="12.75" customHeight="1">
      <c r="A2430" s="9"/>
      <c r="B2430" s="1"/>
      <c r="C2430" s="11"/>
      <c r="D2430" s="11"/>
      <c r="E2430" s="11"/>
      <c r="F2430" s="11"/>
      <c r="G2430" s="11"/>
      <c r="H2430" s="11"/>
      <c r="I2430" s="11"/>
      <c r="J2430" s="11"/>
      <c r="K2430" s="11"/>
      <c r="L2430" s="11"/>
      <c r="M2430" s="11"/>
      <c r="N2430" s="11"/>
      <c r="O2430" s="11"/>
      <c r="P2430" s="11"/>
      <c r="Q2430" s="11"/>
      <c r="R2430" s="11"/>
      <c r="S2430" s="11"/>
      <c r="T2430" s="11"/>
      <c r="U2430" s="11"/>
      <c r="V2430" s="11"/>
      <c r="W2430" s="11"/>
    </row>
    <row r="2431" ht="12.75" customHeight="1">
      <c r="A2431" s="9"/>
      <c r="B2431" s="1"/>
      <c r="C2431" s="11"/>
      <c r="D2431" s="11"/>
      <c r="E2431" s="11"/>
      <c r="F2431" s="11"/>
      <c r="G2431" s="11"/>
      <c r="H2431" s="11"/>
      <c r="I2431" s="11"/>
      <c r="J2431" s="11"/>
      <c r="K2431" s="11"/>
      <c r="L2431" s="11"/>
      <c r="M2431" s="11"/>
      <c r="N2431" s="11"/>
      <c r="O2431" s="11"/>
      <c r="P2431" s="11"/>
      <c r="Q2431" s="11"/>
      <c r="R2431" s="11"/>
      <c r="S2431" s="11"/>
      <c r="T2431" s="11"/>
      <c r="U2431" s="11"/>
      <c r="V2431" s="11"/>
      <c r="W2431" s="11"/>
    </row>
    <row r="2432" ht="12.75" customHeight="1">
      <c r="A2432" s="9"/>
      <c r="B2432" s="1"/>
      <c r="C2432" s="11"/>
      <c r="D2432" s="11"/>
      <c r="E2432" s="11"/>
      <c r="F2432" s="11"/>
      <c r="G2432" s="11"/>
      <c r="H2432" s="11"/>
      <c r="I2432" s="11"/>
      <c r="J2432" s="11"/>
      <c r="K2432" s="11"/>
      <c r="L2432" s="11"/>
      <c r="M2432" s="11"/>
      <c r="N2432" s="11"/>
      <c r="O2432" s="11"/>
      <c r="P2432" s="11"/>
      <c r="Q2432" s="11"/>
      <c r="R2432" s="11"/>
      <c r="S2432" s="11"/>
      <c r="T2432" s="11"/>
      <c r="U2432" s="11"/>
      <c r="V2432" s="11"/>
      <c r="W2432" s="11"/>
    </row>
    <row r="2433" ht="12.75" customHeight="1">
      <c r="A2433" s="9"/>
      <c r="B2433" s="1"/>
      <c r="C2433" s="11"/>
      <c r="D2433" s="11"/>
      <c r="E2433" s="11"/>
      <c r="F2433" s="11"/>
      <c r="G2433" s="11"/>
      <c r="H2433" s="11"/>
      <c r="I2433" s="11"/>
      <c r="J2433" s="11"/>
      <c r="K2433" s="11"/>
      <c r="L2433" s="11"/>
      <c r="M2433" s="11"/>
      <c r="N2433" s="11"/>
      <c r="O2433" s="11"/>
      <c r="P2433" s="11"/>
      <c r="Q2433" s="11"/>
      <c r="R2433" s="11"/>
      <c r="S2433" s="11"/>
      <c r="T2433" s="11"/>
      <c r="U2433" s="11"/>
      <c r="V2433" s="11"/>
      <c r="W2433" s="11"/>
    </row>
    <row r="2434" ht="12.75" customHeight="1">
      <c r="A2434" s="9"/>
      <c r="B2434" s="1"/>
      <c r="C2434" s="11"/>
      <c r="D2434" s="11"/>
      <c r="E2434" s="11"/>
      <c r="F2434" s="11"/>
      <c r="G2434" s="11"/>
      <c r="H2434" s="11"/>
      <c r="I2434" s="11"/>
      <c r="J2434" s="11"/>
      <c r="K2434" s="11"/>
      <c r="L2434" s="11"/>
      <c r="M2434" s="11"/>
      <c r="N2434" s="11"/>
      <c r="O2434" s="11"/>
      <c r="P2434" s="11"/>
      <c r="Q2434" s="11"/>
      <c r="R2434" s="11"/>
      <c r="S2434" s="11"/>
      <c r="T2434" s="11"/>
      <c r="U2434" s="11"/>
      <c r="V2434" s="11"/>
      <c r="W2434" s="11"/>
    </row>
    <row r="2435" ht="12.75" customHeight="1">
      <c r="A2435" s="9"/>
      <c r="B2435" s="1"/>
      <c r="C2435" s="11"/>
      <c r="D2435" s="11"/>
      <c r="E2435" s="11"/>
      <c r="F2435" s="11"/>
      <c r="G2435" s="11"/>
      <c r="H2435" s="11"/>
      <c r="I2435" s="11"/>
      <c r="J2435" s="11"/>
      <c r="K2435" s="11"/>
      <c r="L2435" s="11"/>
      <c r="M2435" s="11"/>
      <c r="N2435" s="11"/>
      <c r="O2435" s="11"/>
      <c r="P2435" s="11"/>
      <c r="Q2435" s="11"/>
      <c r="R2435" s="11"/>
      <c r="S2435" s="11"/>
      <c r="T2435" s="11"/>
      <c r="U2435" s="11"/>
      <c r="V2435" s="11"/>
      <c r="W2435" s="11"/>
    </row>
    <row r="2436" ht="12.75" customHeight="1">
      <c r="A2436" s="9"/>
      <c r="B2436" s="1"/>
      <c r="C2436" s="11"/>
      <c r="D2436" s="11"/>
      <c r="E2436" s="11"/>
      <c r="F2436" s="11"/>
      <c r="G2436" s="11"/>
      <c r="H2436" s="11"/>
      <c r="I2436" s="11"/>
      <c r="J2436" s="11"/>
      <c r="K2436" s="11"/>
      <c r="L2436" s="11"/>
      <c r="M2436" s="11"/>
      <c r="N2436" s="11"/>
      <c r="O2436" s="11"/>
      <c r="P2436" s="11"/>
      <c r="Q2436" s="11"/>
      <c r="R2436" s="11"/>
      <c r="S2436" s="11"/>
      <c r="T2436" s="11"/>
      <c r="U2436" s="11"/>
      <c r="V2436" s="11"/>
      <c r="W2436" s="11"/>
    </row>
    <row r="2437" ht="12.75" customHeight="1">
      <c r="A2437" s="9"/>
      <c r="B2437" s="1"/>
      <c r="C2437" s="11"/>
      <c r="D2437" s="11"/>
      <c r="E2437" s="11"/>
      <c r="F2437" s="11"/>
      <c r="G2437" s="11"/>
      <c r="H2437" s="11"/>
      <c r="I2437" s="11"/>
      <c r="J2437" s="11"/>
      <c r="K2437" s="11"/>
      <c r="L2437" s="11"/>
      <c r="M2437" s="11"/>
      <c r="N2437" s="11"/>
      <c r="O2437" s="11"/>
      <c r="P2437" s="11"/>
      <c r="Q2437" s="11"/>
      <c r="R2437" s="11"/>
      <c r="S2437" s="11"/>
      <c r="T2437" s="11"/>
      <c r="U2437" s="11"/>
      <c r="V2437" s="11"/>
      <c r="W2437" s="11"/>
    </row>
    <row r="2438" ht="12.75" customHeight="1">
      <c r="A2438" s="9"/>
      <c r="B2438" s="1"/>
      <c r="C2438" s="11"/>
      <c r="D2438" s="11"/>
      <c r="E2438" s="11"/>
      <c r="F2438" s="11"/>
      <c r="G2438" s="11"/>
      <c r="H2438" s="11"/>
      <c r="I2438" s="11"/>
      <c r="J2438" s="11"/>
      <c r="K2438" s="11"/>
      <c r="L2438" s="11"/>
      <c r="M2438" s="11"/>
      <c r="N2438" s="11"/>
      <c r="O2438" s="11"/>
      <c r="P2438" s="11"/>
      <c r="Q2438" s="11"/>
      <c r="R2438" s="11"/>
      <c r="S2438" s="11"/>
      <c r="T2438" s="11"/>
      <c r="U2438" s="11"/>
      <c r="V2438" s="11"/>
      <c r="W2438" s="11"/>
    </row>
    <row r="2439" ht="12.75" customHeight="1">
      <c r="A2439" s="9"/>
      <c r="B2439" s="1"/>
      <c r="C2439" s="11"/>
      <c r="D2439" s="11"/>
      <c r="E2439" s="11"/>
      <c r="F2439" s="11"/>
      <c r="G2439" s="11"/>
      <c r="H2439" s="11"/>
      <c r="I2439" s="11"/>
      <c r="J2439" s="11"/>
      <c r="K2439" s="11"/>
      <c r="L2439" s="11"/>
      <c r="M2439" s="11"/>
      <c r="N2439" s="11"/>
      <c r="O2439" s="11"/>
      <c r="P2439" s="11"/>
      <c r="Q2439" s="11"/>
      <c r="R2439" s="11"/>
      <c r="S2439" s="11"/>
      <c r="T2439" s="11"/>
      <c r="U2439" s="11"/>
      <c r="V2439" s="11"/>
      <c r="W2439" s="11"/>
    </row>
    <row r="2440" ht="12.75" customHeight="1">
      <c r="A2440" s="9"/>
      <c r="B2440" s="1"/>
      <c r="C2440" s="11"/>
      <c r="D2440" s="11"/>
      <c r="E2440" s="11"/>
      <c r="F2440" s="11"/>
      <c r="G2440" s="11"/>
      <c r="H2440" s="11"/>
      <c r="I2440" s="11"/>
      <c r="J2440" s="11"/>
      <c r="K2440" s="11"/>
      <c r="L2440" s="11"/>
      <c r="M2440" s="11"/>
      <c r="N2440" s="11"/>
      <c r="O2440" s="11"/>
      <c r="P2440" s="11"/>
      <c r="Q2440" s="11"/>
      <c r="R2440" s="11"/>
      <c r="S2440" s="11"/>
      <c r="T2440" s="11"/>
      <c r="U2440" s="11"/>
      <c r="V2440" s="11"/>
      <c r="W2440" s="11"/>
    </row>
    <row r="2441" ht="12.75" customHeight="1">
      <c r="A2441" s="9"/>
      <c r="B2441" s="1"/>
      <c r="C2441" s="11"/>
      <c r="D2441" s="11"/>
      <c r="E2441" s="11"/>
      <c r="F2441" s="11"/>
      <c r="G2441" s="11"/>
      <c r="H2441" s="11"/>
      <c r="I2441" s="11"/>
      <c r="J2441" s="11"/>
      <c r="K2441" s="11"/>
      <c r="L2441" s="11"/>
      <c r="M2441" s="11"/>
      <c r="N2441" s="11"/>
      <c r="O2441" s="11"/>
      <c r="P2441" s="11"/>
      <c r="Q2441" s="11"/>
      <c r="R2441" s="11"/>
      <c r="S2441" s="11"/>
      <c r="T2441" s="11"/>
      <c r="U2441" s="11"/>
      <c r="V2441" s="11"/>
      <c r="W2441" s="11"/>
    </row>
    <row r="2442" ht="12.75" customHeight="1">
      <c r="A2442" s="9"/>
      <c r="B2442" s="1"/>
      <c r="C2442" s="11"/>
      <c r="D2442" s="11"/>
      <c r="E2442" s="11"/>
      <c r="F2442" s="11"/>
      <c r="G2442" s="11"/>
      <c r="H2442" s="11"/>
      <c r="I2442" s="11"/>
      <c r="J2442" s="11"/>
      <c r="K2442" s="11"/>
      <c r="L2442" s="11"/>
      <c r="M2442" s="11"/>
      <c r="N2442" s="11"/>
      <c r="O2442" s="11"/>
      <c r="P2442" s="11"/>
      <c r="Q2442" s="11"/>
      <c r="R2442" s="11"/>
      <c r="S2442" s="11"/>
      <c r="T2442" s="11"/>
      <c r="U2442" s="11"/>
      <c r="V2442" s="11"/>
      <c r="W2442" s="11"/>
    </row>
    <row r="2443" ht="12.75" customHeight="1">
      <c r="A2443" s="9"/>
      <c r="B2443" s="1"/>
      <c r="C2443" s="11"/>
      <c r="D2443" s="11"/>
      <c r="E2443" s="11"/>
      <c r="F2443" s="11"/>
      <c r="G2443" s="11"/>
      <c r="H2443" s="11"/>
      <c r="I2443" s="11"/>
      <c r="J2443" s="11"/>
      <c r="K2443" s="11"/>
      <c r="L2443" s="11"/>
      <c r="M2443" s="11"/>
      <c r="N2443" s="11"/>
      <c r="O2443" s="11"/>
      <c r="P2443" s="11"/>
      <c r="Q2443" s="11"/>
      <c r="R2443" s="11"/>
      <c r="S2443" s="11"/>
      <c r="T2443" s="11"/>
      <c r="U2443" s="11"/>
      <c r="V2443" s="11"/>
      <c r="W2443" s="11"/>
    </row>
    <row r="2444" ht="12.75" customHeight="1">
      <c r="A2444" s="9"/>
      <c r="B2444" s="1"/>
      <c r="C2444" s="11"/>
      <c r="D2444" s="11"/>
      <c r="E2444" s="11"/>
      <c r="F2444" s="11"/>
      <c r="G2444" s="11"/>
      <c r="H2444" s="11"/>
      <c r="I2444" s="11"/>
      <c r="J2444" s="11"/>
      <c r="K2444" s="11"/>
      <c r="L2444" s="11"/>
      <c r="M2444" s="11"/>
      <c r="N2444" s="11"/>
      <c r="O2444" s="11"/>
      <c r="P2444" s="11"/>
      <c r="Q2444" s="11"/>
      <c r="R2444" s="11"/>
      <c r="S2444" s="11"/>
      <c r="T2444" s="11"/>
      <c r="U2444" s="11"/>
      <c r="V2444" s="11"/>
      <c r="W2444" s="11"/>
    </row>
    <row r="2445" ht="12.75" customHeight="1">
      <c r="A2445" s="9"/>
      <c r="B2445" s="1"/>
      <c r="C2445" s="11"/>
      <c r="D2445" s="11"/>
      <c r="E2445" s="11"/>
      <c r="F2445" s="11"/>
      <c r="G2445" s="11"/>
      <c r="H2445" s="11"/>
      <c r="I2445" s="11"/>
      <c r="J2445" s="11"/>
      <c r="K2445" s="11"/>
      <c r="L2445" s="11"/>
      <c r="M2445" s="11"/>
      <c r="N2445" s="11"/>
      <c r="O2445" s="11"/>
      <c r="P2445" s="11"/>
      <c r="Q2445" s="11"/>
      <c r="R2445" s="11"/>
      <c r="S2445" s="11"/>
      <c r="T2445" s="11"/>
      <c r="U2445" s="11"/>
      <c r="V2445" s="11"/>
      <c r="W2445" s="11"/>
    </row>
    <row r="2446" ht="12.75" customHeight="1">
      <c r="A2446" s="9"/>
      <c r="B2446" s="1"/>
      <c r="C2446" s="11"/>
      <c r="D2446" s="11"/>
      <c r="E2446" s="11"/>
      <c r="F2446" s="11"/>
      <c r="G2446" s="11"/>
      <c r="H2446" s="11"/>
      <c r="I2446" s="11"/>
      <c r="J2446" s="11"/>
      <c r="K2446" s="11"/>
      <c r="L2446" s="11"/>
      <c r="M2446" s="11"/>
      <c r="N2446" s="11"/>
      <c r="O2446" s="11"/>
      <c r="P2446" s="11"/>
      <c r="Q2446" s="11"/>
      <c r="R2446" s="11"/>
      <c r="S2446" s="11"/>
      <c r="T2446" s="11"/>
      <c r="U2446" s="11"/>
      <c r="V2446" s="11"/>
      <c r="W2446" s="11"/>
    </row>
    <row r="2447" ht="12.75" customHeight="1">
      <c r="A2447" s="9"/>
      <c r="B2447" s="1"/>
      <c r="C2447" s="11"/>
      <c r="D2447" s="11"/>
      <c r="E2447" s="11"/>
      <c r="F2447" s="11"/>
      <c r="G2447" s="11"/>
      <c r="H2447" s="11"/>
      <c r="I2447" s="11"/>
      <c r="J2447" s="11"/>
      <c r="K2447" s="11"/>
      <c r="L2447" s="11"/>
      <c r="M2447" s="11"/>
      <c r="N2447" s="11"/>
      <c r="O2447" s="11"/>
      <c r="P2447" s="11"/>
      <c r="Q2447" s="11"/>
      <c r="R2447" s="11"/>
      <c r="S2447" s="11"/>
      <c r="T2447" s="11"/>
      <c r="U2447" s="11"/>
      <c r="V2447" s="11"/>
      <c r="W2447" s="11"/>
    </row>
    <row r="2448" ht="12.75" customHeight="1">
      <c r="A2448" s="9"/>
      <c r="B2448" s="1"/>
      <c r="C2448" s="11"/>
      <c r="D2448" s="11"/>
      <c r="E2448" s="11"/>
      <c r="F2448" s="11"/>
      <c r="G2448" s="11"/>
      <c r="H2448" s="11"/>
      <c r="I2448" s="11"/>
      <c r="J2448" s="11"/>
      <c r="K2448" s="11"/>
      <c r="L2448" s="11"/>
      <c r="M2448" s="11"/>
      <c r="N2448" s="11"/>
      <c r="O2448" s="11"/>
      <c r="P2448" s="11"/>
      <c r="Q2448" s="11"/>
      <c r="R2448" s="11"/>
      <c r="S2448" s="11"/>
      <c r="T2448" s="11"/>
      <c r="U2448" s="11"/>
      <c r="V2448" s="11"/>
      <c r="W2448" s="11"/>
    </row>
    <row r="2449" ht="12.75" customHeight="1">
      <c r="A2449" s="9"/>
      <c r="B2449" s="1"/>
      <c r="C2449" s="11"/>
      <c r="D2449" s="11"/>
      <c r="E2449" s="11"/>
      <c r="F2449" s="11"/>
      <c r="G2449" s="11"/>
      <c r="H2449" s="11"/>
      <c r="I2449" s="11"/>
      <c r="J2449" s="11"/>
      <c r="K2449" s="11"/>
      <c r="L2449" s="11"/>
      <c r="M2449" s="11"/>
      <c r="N2449" s="11"/>
      <c r="O2449" s="11"/>
      <c r="P2449" s="11"/>
      <c r="Q2449" s="11"/>
      <c r="R2449" s="11"/>
      <c r="S2449" s="11"/>
      <c r="T2449" s="11"/>
      <c r="U2449" s="11"/>
      <c r="V2449" s="11"/>
      <c r="W2449" s="11"/>
    </row>
    <row r="2450" ht="12.75" customHeight="1">
      <c r="A2450" s="9"/>
      <c r="B2450" s="1"/>
      <c r="C2450" s="11"/>
      <c r="D2450" s="11"/>
      <c r="E2450" s="11"/>
      <c r="F2450" s="11"/>
      <c r="G2450" s="11"/>
      <c r="H2450" s="11"/>
      <c r="I2450" s="11"/>
      <c r="J2450" s="11"/>
      <c r="K2450" s="11"/>
      <c r="L2450" s="11"/>
      <c r="M2450" s="11"/>
      <c r="N2450" s="11"/>
      <c r="O2450" s="11"/>
      <c r="P2450" s="11"/>
      <c r="Q2450" s="11"/>
      <c r="R2450" s="11"/>
      <c r="S2450" s="11"/>
      <c r="T2450" s="11"/>
      <c r="U2450" s="11"/>
      <c r="V2450" s="11"/>
      <c r="W2450" s="11"/>
    </row>
    <row r="2451" ht="12.75" customHeight="1">
      <c r="A2451" s="9"/>
      <c r="B2451" s="1"/>
      <c r="C2451" s="11"/>
      <c r="D2451" s="11"/>
      <c r="E2451" s="11"/>
      <c r="F2451" s="11"/>
      <c r="G2451" s="11"/>
      <c r="H2451" s="11"/>
      <c r="I2451" s="11"/>
      <c r="J2451" s="11"/>
      <c r="K2451" s="11"/>
      <c r="L2451" s="11"/>
      <c r="M2451" s="11"/>
      <c r="N2451" s="11"/>
      <c r="O2451" s="11"/>
      <c r="P2451" s="11"/>
      <c r="Q2451" s="11"/>
      <c r="R2451" s="11"/>
      <c r="S2451" s="11"/>
      <c r="T2451" s="11"/>
      <c r="U2451" s="11"/>
      <c r="V2451" s="11"/>
      <c r="W2451" s="11"/>
    </row>
    <row r="2452" ht="12.75" customHeight="1">
      <c r="A2452" s="9"/>
      <c r="B2452" s="1"/>
      <c r="C2452" s="11"/>
      <c r="D2452" s="11"/>
      <c r="E2452" s="11"/>
      <c r="F2452" s="11"/>
      <c r="G2452" s="11"/>
      <c r="H2452" s="11"/>
      <c r="I2452" s="11"/>
      <c r="J2452" s="11"/>
      <c r="K2452" s="11"/>
      <c r="L2452" s="11"/>
      <c r="M2452" s="11"/>
      <c r="N2452" s="11"/>
      <c r="O2452" s="11"/>
      <c r="P2452" s="11"/>
      <c r="Q2452" s="11"/>
      <c r="R2452" s="11"/>
      <c r="S2452" s="11"/>
      <c r="T2452" s="11"/>
      <c r="U2452" s="11"/>
      <c r="V2452" s="11"/>
      <c r="W2452" s="11"/>
    </row>
    <row r="2453" ht="12.75" customHeight="1">
      <c r="A2453" s="9"/>
      <c r="B2453" s="1"/>
      <c r="C2453" s="11"/>
      <c r="D2453" s="11"/>
      <c r="E2453" s="11"/>
      <c r="F2453" s="11"/>
      <c r="G2453" s="11"/>
      <c r="H2453" s="11"/>
      <c r="I2453" s="11"/>
      <c r="J2453" s="11"/>
      <c r="K2453" s="11"/>
      <c r="L2453" s="11"/>
      <c r="M2453" s="11"/>
      <c r="N2453" s="11"/>
      <c r="O2453" s="11"/>
      <c r="P2453" s="11"/>
      <c r="Q2453" s="11"/>
      <c r="R2453" s="11"/>
      <c r="S2453" s="11"/>
      <c r="T2453" s="11"/>
      <c r="U2453" s="11"/>
      <c r="V2453" s="11"/>
      <c r="W2453" s="11"/>
    </row>
    <row r="2454" ht="12.75" customHeight="1">
      <c r="A2454" s="9"/>
      <c r="B2454" s="1"/>
      <c r="C2454" s="11"/>
      <c r="D2454" s="11"/>
      <c r="E2454" s="11"/>
      <c r="F2454" s="11"/>
      <c r="G2454" s="11"/>
      <c r="H2454" s="11"/>
      <c r="I2454" s="11"/>
      <c r="J2454" s="11"/>
      <c r="K2454" s="11"/>
      <c r="L2454" s="11"/>
      <c r="M2454" s="11"/>
      <c r="N2454" s="11"/>
      <c r="O2454" s="11"/>
      <c r="P2454" s="11"/>
      <c r="Q2454" s="11"/>
      <c r="R2454" s="11"/>
      <c r="S2454" s="11"/>
      <c r="T2454" s="11"/>
      <c r="U2454" s="11"/>
      <c r="V2454" s="11"/>
      <c r="W2454" s="11"/>
    </row>
    <row r="2455" ht="12.75" customHeight="1">
      <c r="A2455" s="9"/>
      <c r="B2455" s="1"/>
      <c r="C2455" s="11"/>
      <c r="D2455" s="11"/>
      <c r="E2455" s="11"/>
      <c r="F2455" s="11"/>
      <c r="G2455" s="11"/>
      <c r="H2455" s="11"/>
      <c r="I2455" s="11"/>
      <c r="J2455" s="11"/>
      <c r="K2455" s="11"/>
      <c r="L2455" s="11"/>
      <c r="M2455" s="11"/>
      <c r="N2455" s="11"/>
      <c r="O2455" s="11"/>
      <c r="P2455" s="11"/>
      <c r="Q2455" s="11"/>
      <c r="R2455" s="11"/>
      <c r="S2455" s="11"/>
      <c r="T2455" s="11"/>
      <c r="U2455" s="11"/>
      <c r="V2455" s="11"/>
      <c r="W2455" s="11"/>
    </row>
    <row r="2456" ht="12.75" customHeight="1">
      <c r="A2456" s="9"/>
      <c r="B2456" s="1"/>
      <c r="C2456" s="11"/>
      <c r="D2456" s="11"/>
      <c r="E2456" s="11"/>
      <c r="F2456" s="11"/>
      <c r="G2456" s="11"/>
      <c r="H2456" s="11"/>
      <c r="I2456" s="11"/>
      <c r="J2456" s="11"/>
      <c r="K2456" s="11"/>
      <c r="L2456" s="11"/>
      <c r="M2456" s="11"/>
      <c r="N2456" s="11"/>
      <c r="O2456" s="11"/>
      <c r="P2456" s="11"/>
      <c r="Q2456" s="11"/>
      <c r="R2456" s="11"/>
      <c r="S2456" s="11"/>
      <c r="T2456" s="11"/>
      <c r="U2456" s="11"/>
      <c r="V2456" s="11"/>
      <c r="W2456" s="11"/>
    </row>
    <row r="2457" ht="12.75" customHeight="1">
      <c r="A2457" s="9"/>
      <c r="B2457" s="1"/>
      <c r="C2457" s="11"/>
      <c r="D2457" s="11"/>
      <c r="E2457" s="11"/>
      <c r="F2457" s="11"/>
      <c r="G2457" s="11"/>
      <c r="H2457" s="11"/>
      <c r="I2457" s="11"/>
      <c r="J2457" s="11"/>
      <c r="K2457" s="11"/>
      <c r="L2457" s="11"/>
      <c r="M2457" s="11"/>
      <c r="N2457" s="11"/>
      <c r="O2457" s="11"/>
      <c r="P2457" s="11"/>
      <c r="Q2457" s="11"/>
      <c r="R2457" s="11"/>
      <c r="S2457" s="11"/>
      <c r="T2457" s="11"/>
      <c r="U2457" s="11"/>
      <c r="V2457" s="11"/>
      <c r="W2457" s="11"/>
    </row>
    <row r="2458" ht="12.75" customHeight="1">
      <c r="A2458" s="9"/>
      <c r="B2458" s="1"/>
      <c r="C2458" s="11"/>
      <c r="D2458" s="11"/>
      <c r="E2458" s="11"/>
      <c r="F2458" s="11"/>
      <c r="G2458" s="11"/>
      <c r="H2458" s="11"/>
      <c r="I2458" s="11"/>
      <c r="J2458" s="11"/>
      <c r="K2458" s="11"/>
      <c r="L2458" s="11"/>
      <c r="M2458" s="11"/>
      <c r="N2458" s="11"/>
      <c r="O2458" s="11"/>
      <c r="P2458" s="11"/>
      <c r="Q2458" s="11"/>
      <c r="R2458" s="11"/>
      <c r="S2458" s="11"/>
      <c r="T2458" s="11"/>
      <c r="U2458" s="11"/>
      <c r="V2458" s="11"/>
      <c r="W2458" s="11"/>
    </row>
    <row r="2459" ht="12.75" customHeight="1">
      <c r="A2459" s="9"/>
      <c r="B2459" s="1"/>
      <c r="C2459" s="11"/>
      <c r="D2459" s="11"/>
      <c r="E2459" s="11"/>
      <c r="F2459" s="11"/>
      <c r="G2459" s="11"/>
      <c r="H2459" s="11"/>
      <c r="I2459" s="11"/>
      <c r="J2459" s="11"/>
      <c r="K2459" s="11"/>
      <c r="L2459" s="11"/>
      <c r="M2459" s="11"/>
      <c r="N2459" s="11"/>
      <c r="O2459" s="11"/>
      <c r="P2459" s="11"/>
      <c r="Q2459" s="11"/>
      <c r="R2459" s="11"/>
      <c r="S2459" s="11"/>
      <c r="T2459" s="11"/>
      <c r="U2459" s="11"/>
      <c r="V2459" s="11"/>
      <c r="W2459" s="11"/>
    </row>
    <row r="2460" ht="12.75" customHeight="1">
      <c r="A2460" s="9"/>
      <c r="B2460" s="1"/>
      <c r="C2460" s="11"/>
      <c r="D2460" s="11"/>
      <c r="E2460" s="11"/>
      <c r="F2460" s="11"/>
      <c r="G2460" s="11"/>
      <c r="H2460" s="11"/>
      <c r="I2460" s="11"/>
      <c r="J2460" s="11"/>
      <c r="K2460" s="11"/>
      <c r="L2460" s="11"/>
      <c r="M2460" s="11"/>
      <c r="N2460" s="11"/>
      <c r="O2460" s="11"/>
      <c r="P2460" s="11"/>
      <c r="Q2460" s="11"/>
      <c r="R2460" s="11"/>
      <c r="S2460" s="11"/>
      <c r="T2460" s="11"/>
      <c r="U2460" s="11"/>
      <c r="V2460" s="11"/>
      <c r="W2460" s="11"/>
    </row>
    <row r="2461" ht="12.75" customHeight="1">
      <c r="A2461" s="9"/>
      <c r="B2461" s="1"/>
      <c r="C2461" s="11"/>
      <c r="D2461" s="11"/>
      <c r="E2461" s="11"/>
      <c r="F2461" s="11"/>
      <c r="G2461" s="11"/>
      <c r="H2461" s="11"/>
      <c r="I2461" s="11"/>
      <c r="J2461" s="11"/>
      <c r="K2461" s="11"/>
      <c r="L2461" s="11"/>
      <c r="M2461" s="11"/>
      <c r="N2461" s="11"/>
      <c r="O2461" s="11"/>
      <c r="P2461" s="11"/>
      <c r="Q2461" s="11"/>
      <c r="R2461" s="11"/>
      <c r="S2461" s="11"/>
      <c r="T2461" s="11"/>
      <c r="U2461" s="11"/>
      <c r="V2461" s="11"/>
      <c r="W2461" s="11"/>
    </row>
    <row r="2462" ht="12.75" customHeight="1">
      <c r="A2462" s="9"/>
      <c r="B2462" s="1"/>
      <c r="C2462" s="11"/>
      <c r="D2462" s="11"/>
      <c r="E2462" s="11"/>
      <c r="F2462" s="11"/>
      <c r="G2462" s="11"/>
      <c r="H2462" s="11"/>
      <c r="I2462" s="11"/>
      <c r="J2462" s="11"/>
      <c r="K2462" s="11"/>
      <c r="L2462" s="11"/>
      <c r="M2462" s="11"/>
      <c r="N2462" s="11"/>
      <c r="O2462" s="11"/>
      <c r="P2462" s="11"/>
      <c r="Q2462" s="11"/>
      <c r="R2462" s="11"/>
      <c r="S2462" s="11"/>
      <c r="T2462" s="11"/>
      <c r="U2462" s="11"/>
      <c r="V2462" s="11"/>
      <c r="W2462" s="11"/>
    </row>
    <row r="2463" ht="12.75" customHeight="1">
      <c r="A2463" s="9"/>
      <c r="B2463" s="1"/>
      <c r="C2463" s="11"/>
      <c r="D2463" s="11"/>
      <c r="E2463" s="11"/>
      <c r="F2463" s="11"/>
      <c r="G2463" s="11"/>
      <c r="H2463" s="11"/>
      <c r="I2463" s="11"/>
      <c r="J2463" s="11"/>
      <c r="K2463" s="11"/>
      <c r="L2463" s="11"/>
      <c r="M2463" s="11"/>
      <c r="N2463" s="11"/>
      <c r="O2463" s="11"/>
      <c r="P2463" s="11"/>
      <c r="Q2463" s="11"/>
      <c r="R2463" s="11"/>
      <c r="S2463" s="11"/>
      <c r="T2463" s="11"/>
      <c r="U2463" s="11"/>
      <c r="V2463" s="11"/>
      <c r="W2463" s="11"/>
    </row>
    <row r="2464" ht="12.75" customHeight="1">
      <c r="A2464" s="9"/>
      <c r="B2464" s="1"/>
      <c r="C2464" s="11"/>
      <c r="D2464" s="11"/>
      <c r="E2464" s="11"/>
      <c r="F2464" s="11"/>
      <c r="G2464" s="11"/>
      <c r="H2464" s="11"/>
      <c r="I2464" s="11"/>
      <c r="J2464" s="11"/>
      <c r="K2464" s="11"/>
      <c r="L2464" s="11"/>
      <c r="M2464" s="11"/>
      <c r="N2464" s="11"/>
      <c r="O2464" s="11"/>
      <c r="P2464" s="11"/>
      <c r="Q2464" s="11"/>
      <c r="R2464" s="11"/>
      <c r="S2464" s="11"/>
      <c r="T2464" s="11"/>
      <c r="U2464" s="11"/>
      <c r="V2464" s="11"/>
      <c r="W2464" s="11"/>
    </row>
    <row r="2465" ht="12.75" customHeight="1">
      <c r="A2465" s="9"/>
      <c r="B2465" s="1"/>
      <c r="C2465" s="11"/>
      <c r="D2465" s="11"/>
      <c r="E2465" s="11"/>
      <c r="F2465" s="11"/>
      <c r="G2465" s="11"/>
      <c r="H2465" s="11"/>
      <c r="I2465" s="11"/>
      <c r="J2465" s="11"/>
      <c r="K2465" s="11"/>
      <c r="L2465" s="11"/>
      <c r="M2465" s="11"/>
      <c r="N2465" s="11"/>
      <c r="O2465" s="11"/>
      <c r="P2465" s="11"/>
      <c r="Q2465" s="11"/>
      <c r="R2465" s="11"/>
      <c r="S2465" s="11"/>
      <c r="T2465" s="11"/>
      <c r="U2465" s="11"/>
      <c r="V2465" s="11"/>
      <c r="W2465" s="11"/>
    </row>
  </sheetData>
  <hyperlinks>
    <hyperlink r:id="rId1" ref="A916"/>
  </hyperlinks>
  <printOptions/>
  <pageMargins bottom="0.984027777777778" footer="0.0" header="0.0" left="0.747916666666667" right="0.747916666666667" top="0.984027777777778"/>
  <pageSetup paperSize="9"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