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pivotTables/pivotTable4.xml" ContentType="application/vnd.openxmlformats-officedocument.spreadsheetml.pivotTable+xml"/>
  <Override PartName="/xl/drawings/drawing5.xml" ContentType="application/vnd.openxmlformats-officedocument.drawing+xml"/>
  <Override PartName="/xl/pivotTables/pivotTable5.xml" ContentType="application/vnd.openxmlformats-officedocument.spreadsheetml.pivot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tejas\Project Folder\"/>
    </mc:Choice>
  </mc:AlternateContent>
  <xr:revisionPtr revIDLastSave="0" documentId="13_ncr:1_{4AC47E0F-1F1E-49F6-A1D8-339167D7D7B1}" xr6:coauthVersionLast="47" xr6:coauthVersionMax="47" xr10:uidLastSave="{00000000-0000-0000-0000-000000000000}"/>
  <bookViews>
    <workbookView xWindow="-108" yWindow="-108" windowWidth="23256" windowHeight="12456" activeTab="3" xr2:uid="{26D4546B-D2A1-4444-8EAF-A6228F96F0C1}"/>
  </bookViews>
  <sheets>
    <sheet name="Data" sheetId="1" r:id="rId1"/>
    <sheet name="Statistical &amp; Exploratories" sheetId="2" r:id="rId2"/>
    <sheet name="Product Analysis" sheetId="5" r:id="rId3"/>
    <sheet name="Sales By country" sheetId="7" r:id="rId4"/>
    <sheet name="Sales by person" sheetId="8" r:id="rId5"/>
    <sheet name="Top 10 products" sheetId="9" r:id="rId6"/>
    <sheet name="Bottom 10 products" sheetId="10" r:id="rId7"/>
  </sheets>
  <definedNames>
    <definedName name="_xlnm._FilterDatabase" localSheetId="0" hidden="1">Data!$C$11:$G$11</definedName>
    <definedName name="_xlnm._FilterDatabase" localSheetId="1" hidden="1">'Statistical &amp; Exploratories'!$Q$47:$T$47</definedName>
    <definedName name="Slicer_Geography">#N/A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5" l="1"/>
  <c r="C32" i="5"/>
  <c r="C31" i="5"/>
  <c r="B32" i="5"/>
  <c r="B33" i="5"/>
  <c r="B31" i="5"/>
  <c r="E313" i="1"/>
  <c r="Y49" i="2"/>
  <c r="Y50" i="2"/>
  <c r="Y51" i="2"/>
  <c r="Y52" i="2"/>
  <c r="Y53" i="2"/>
  <c r="Y54" i="2"/>
  <c r="Y55" i="2"/>
  <c r="Y56" i="2"/>
  <c r="Y57" i="2"/>
  <c r="Y58" i="2"/>
  <c r="Y59" i="2"/>
  <c r="Y60" i="2"/>
  <c r="Y61" i="2"/>
  <c r="Y62" i="2"/>
  <c r="Y63" i="2"/>
  <c r="Y64" i="2"/>
  <c r="Y65" i="2"/>
  <c r="Y66" i="2"/>
  <c r="Y67" i="2"/>
  <c r="Y68" i="2"/>
  <c r="Y69" i="2"/>
  <c r="Y48" i="2"/>
  <c r="S49" i="2"/>
  <c r="M49" i="2"/>
  <c r="T49" i="2"/>
  <c r="T50" i="2"/>
  <c r="T51" i="2"/>
  <c r="T52" i="2"/>
  <c r="T53" i="2"/>
  <c r="T54" i="2"/>
  <c r="T55" i="2"/>
  <c r="T56" i="2"/>
  <c r="T57" i="2"/>
  <c r="T48" i="2"/>
  <c r="U57" i="2"/>
  <c r="U56" i="2"/>
  <c r="U55" i="2"/>
  <c r="U54" i="2"/>
  <c r="U53" i="2"/>
  <c r="U52" i="2"/>
  <c r="U51" i="2"/>
  <c r="U50" i="2"/>
  <c r="U49" i="2"/>
  <c r="U48" i="2"/>
  <c r="R56" i="2"/>
  <c r="R54" i="2"/>
  <c r="R48" i="2"/>
  <c r="R53" i="2"/>
  <c r="R51" i="2"/>
  <c r="R52" i="2"/>
  <c r="R50" i="2"/>
  <c r="R55" i="2"/>
  <c r="R49" i="2"/>
  <c r="R57" i="2"/>
  <c r="S55" i="2"/>
  <c r="S50" i="2"/>
  <c r="S52" i="2"/>
  <c r="S51" i="2"/>
  <c r="S53" i="2"/>
  <c r="S48" i="2"/>
  <c r="S54" i="2"/>
  <c r="S56" i="2"/>
  <c r="S57" i="2"/>
  <c r="M57" i="2"/>
  <c r="N57" i="2" s="1"/>
  <c r="M54" i="2"/>
  <c r="H3" i="2"/>
  <c r="I3" i="2" s="1"/>
  <c r="J3" i="2" s="1"/>
  <c r="H4" i="2"/>
  <c r="H5" i="2"/>
  <c r="H6" i="2"/>
  <c r="H7" i="2"/>
  <c r="I7" i="2" s="1"/>
  <c r="J7" i="2" s="1"/>
  <c r="H8" i="2"/>
  <c r="I8" i="2" s="1"/>
  <c r="J8" i="2" s="1"/>
  <c r="H9" i="2"/>
  <c r="I9" i="2" s="1"/>
  <c r="J9" i="2" s="1"/>
  <c r="H10" i="2"/>
  <c r="I10" i="2" s="1"/>
  <c r="J10" i="2" s="1"/>
  <c r="H11" i="2"/>
  <c r="I11" i="2" s="1"/>
  <c r="J11" i="2" s="1"/>
  <c r="H12" i="2"/>
  <c r="H13" i="2"/>
  <c r="H14" i="2"/>
  <c r="H15" i="2"/>
  <c r="I15" i="2" s="1"/>
  <c r="J15" i="2" s="1"/>
  <c r="H16" i="2"/>
  <c r="I16" i="2" s="1"/>
  <c r="J16" i="2" s="1"/>
  <c r="H17" i="2"/>
  <c r="I17" i="2" s="1"/>
  <c r="J17" i="2" s="1"/>
  <c r="H18" i="2"/>
  <c r="I18" i="2" s="1"/>
  <c r="J18" i="2" s="1"/>
  <c r="H19" i="2"/>
  <c r="H20" i="2"/>
  <c r="H21" i="2"/>
  <c r="I21" i="2" s="1"/>
  <c r="J21" i="2" s="1"/>
  <c r="H22" i="2"/>
  <c r="H23" i="2"/>
  <c r="I23" i="2" s="1"/>
  <c r="J23" i="2" s="1"/>
  <c r="H24" i="2"/>
  <c r="I24" i="2" s="1"/>
  <c r="J24" i="2" s="1"/>
  <c r="H25" i="2"/>
  <c r="I25" i="2" s="1"/>
  <c r="J25" i="2" s="1"/>
  <c r="H26" i="2"/>
  <c r="I26" i="2" s="1"/>
  <c r="J26" i="2" s="1"/>
  <c r="H27" i="2"/>
  <c r="I27" i="2" s="1"/>
  <c r="J27" i="2" s="1"/>
  <c r="H28" i="2"/>
  <c r="H29" i="2"/>
  <c r="H30" i="2"/>
  <c r="H31" i="2"/>
  <c r="H32" i="2"/>
  <c r="I32" i="2" s="1"/>
  <c r="J32" i="2" s="1"/>
  <c r="H33" i="2"/>
  <c r="I33" i="2" s="1"/>
  <c r="J33" i="2" s="1"/>
  <c r="H34" i="2"/>
  <c r="I34" i="2" s="1"/>
  <c r="J34" i="2" s="1"/>
  <c r="H35" i="2"/>
  <c r="I35" i="2" s="1"/>
  <c r="J35" i="2" s="1"/>
  <c r="H36" i="2"/>
  <c r="H37" i="2"/>
  <c r="I37" i="2" s="1"/>
  <c r="J37" i="2" s="1"/>
  <c r="H38" i="2"/>
  <c r="H39" i="2"/>
  <c r="I39" i="2" s="1"/>
  <c r="J39" i="2" s="1"/>
  <c r="H40" i="2"/>
  <c r="I40" i="2" s="1"/>
  <c r="J40" i="2" s="1"/>
  <c r="H41" i="2"/>
  <c r="I41" i="2" s="1"/>
  <c r="J41" i="2" s="1"/>
  <c r="H42" i="2"/>
  <c r="I42" i="2" s="1"/>
  <c r="J42" i="2" s="1"/>
  <c r="H43" i="2"/>
  <c r="I43" i="2" s="1"/>
  <c r="J43" i="2" s="1"/>
  <c r="H44" i="2"/>
  <c r="H45" i="2"/>
  <c r="H46" i="2"/>
  <c r="H47" i="2"/>
  <c r="I47" i="2" s="1"/>
  <c r="J47" i="2" s="1"/>
  <c r="H48" i="2"/>
  <c r="I48" i="2" s="1"/>
  <c r="J48" i="2" s="1"/>
  <c r="H49" i="2"/>
  <c r="I49" i="2" s="1"/>
  <c r="J49" i="2" s="1"/>
  <c r="H50" i="2"/>
  <c r="I50" i="2" s="1"/>
  <c r="J50" i="2" s="1"/>
  <c r="H51" i="2"/>
  <c r="I51" i="2" s="1"/>
  <c r="J51" i="2" s="1"/>
  <c r="H52" i="2"/>
  <c r="H53" i="2"/>
  <c r="I53" i="2" s="1"/>
  <c r="J53" i="2" s="1"/>
  <c r="H54" i="2"/>
  <c r="H55" i="2"/>
  <c r="H56" i="2"/>
  <c r="I56" i="2" s="1"/>
  <c r="J56" i="2" s="1"/>
  <c r="H57" i="2"/>
  <c r="I57" i="2" s="1"/>
  <c r="J57" i="2" s="1"/>
  <c r="H58" i="2"/>
  <c r="I58" i="2" s="1"/>
  <c r="J58" i="2" s="1"/>
  <c r="H59" i="2"/>
  <c r="I59" i="2" s="1"/>
  <c r="J59" i="2" s="1"/>
  <c r="H60" i="2"/>
  <c r="H61" i="2"/>
  <c r="I61" i="2" s="1"/>
  <c r="J61" i="2" s="1"/>
  <c r="H62" i="2"/>
  <c r="H63" i="2"/>
  <c r="H64" i="2"/>
  <c r="I64" i="2" s="1"/>
  <c r="J64" i="2" s="1"/>
  <c r="H65" i="2"/>
  <c r="I65" i="2" s="1"/>
  <c r="J65" i="2" s="1"/>
  <c r="H66" i="2"/>
  <c r="I66" i="2" s="1"/>
  <c r="J66" i="2" s="1"/>
  <c r="H67" i="2"/>
  <c r="I67" i="2" s="1"/>
  <c r="J67" i="2" s="1"/>
  <c r="H68" i="2"/>
  <c r="H69" i="2"/>
  <c r="H70" i="2"/>
  <c r="H71" i="2"/>
  <c r="I71" i="2" s="1"/>
  <c r="J71" i="2" s="1"/>
  <c r="H72" i="2"/>
  <c r="I72" i="2" s="1"/>
  <c r="J72" i="2" s="1"/>
  <c r="H73" i="2"/>
  <c r="I73" i="2" s="1"/>
  <c r="J73" i="2" s="1"/>
  <c r="H74" i="2"/>
  <c r="I74" i="2" s="1"/>
  <c r="J74" i="2" s="1"/>
  <c r="H75" i="2"/>
  <c r="I75" i="2" s="1"/>
  <c r="J75" i="2" s="1"/>
  <c r="H76" i="2"/>
  <c r="H77" i="2"/>
  <c r="I77" i="2" s="1"/>
  <c r="J77" i="2" s="1"/>
  <c r="H78" i="2"/>
  <c r="H79" i="2"/>
  <c r="H80" i="2"/>
  <c r="I80" i="2" s="1"/>
  <c r="J80" i="2" s="1"/>
  <c r="H81" i="2"/>
  <c r="I81" i="2" s="1"/>
  <c r="J81" i="2" s="1"/>
  <c r="H82" i="2"/>
  <c r="I82" i="2" s="1"/>
  <c r="J82" i="2" s="1"/>
  <c r="H83" i="2"/>
  <c r="I83" i="2" s="1"/>
  <c r="J83" i="2" s="1"/>
  <c r="H84" i="2"/>
  <c r="H85" i="2"/>
  <c r="H86" i="2"/>
  <c r="H87" i="2"/>
  <c r="I87" i="2" s="1"/>
  <c r="J87" i="2" s="1"/>
  <c r="H88" i="2"/>
  <c r="I88" i="2" s="1"/>
  <c r="J88" i="2" s="1"/>
  <c r="H89" i="2"/>
  <c r="I89" i="2" s="1"/>
  <c r="J89" i="2" s="1"/>
  <c r="H90" i="2"/>
  <c r="I90" i="2" s="1"/>
  <c r="J90" i="2" s="1"/>
  <c r="H91" i="2"/>
  <c r="I91" i="2" s="1"/>
  <c r="J91" i="2" s="1"/>
  <c r="H92" i="2"/>
  <c r="H93" i="2"/>
  <c r="I93" i="2" s="1"/>
  <c r="J93" i="2" s="1"/>
  <c r="H94" i="2"/>
  <c r="H95" i="2"/>
  <c r="I95" i="2" s="1"/>
  <c r="J95" i="2" s="1"/>
  <c r="H96" i="2"/>
  <c r="I96" i="2" s="1"/>
  <c r="J96" i="2" s="1"/>
  <c r="H97" i="2"/>
  <c r="I97" i="2" s="1"/>
  <c r="J97" i="2" s="1"/>
  <c r="H98" i="2"/>
  <c r="I98" i="2" s="1"/>
  <c r="J98" i="2" s="1"/>
  <c r="H99" i="2"/>
  <c r="I99" i="2" s="1"/>
  <c r="J99" i="2" s="1"/>
  <c r="H100" i="2"/>
  <c r="H101" i="2"/>
  <c r="I101" i="2" s="1"/>
  <c r="J101" i="2" s="1"/>
  <c r="H102" i="2"/>
  <c r="H103" i="2"/>
  <c r="I103" i="2" s="1"/>
  <c r="J103" i="2" s="1"/>
  <c r="H104" i="2"/>
  <c r="H105" i="2"/>
  <c r="I105" i="2" s="1"/>
  <c r="J105" i="2" s="1"/>
  <c r="H106" i="2"/>
  <c r="I106" i="2" s="1"/>
  <c r="J106" i="2" s="1"/>
  <c r="H107" i="2"/>
  <c r="I107" i="2" s="1"/>
  <c r="J107" i="2" s="1"/>
  <c r="H108" i="2"/>
  <c r="H109" i="2"/>
  <c r="H110" i="2"/>
  <c r="H111" i="2"/>
  <c r="H112" i="2"/>
  <c r="I112" i="2" s="1"/>
  <c r="J112" i="2" s="1"/>
  <c r="H113" i="2"/>
  <c r="I113" i="2" s="1"/>
  <c r="J113" i="2" s="1"/>
  <c r="H114" i="2"/>
  <c r="I114" i="2" s="1"/>
  <c r="J114" i="2" s="1"/>
  <c r="H115" i="2"/>
  <c r="I115" i="2" s="1"/>
  <c r="J115" i="2" s="1"/>
  <c r="H116" i="2"/>
  <c r="H117" i="2"/>
  <c r="I117" i="2" s="1"/>
  <c r="J117" i="2" s="1"/>
  <c r="H118" i="2"/>
  <c r="H119" i="2"/>
  <c r="I119" i="2" s="1"/>
  <c r="J119" i="2" s="1"/>
  <c r="H120" i="2"/>
  <c r="I120" i="2" s="1"/>
  <c r="J120" i="2" s="1"/>
  <c r="H121" i="2"/>
  <c r="I121" i="2" s="1"/>
  <c r="J121" i="2" s="1"/>
  <c r="H122" i="2"/>
  <c r="I122" i="2" s="1"/>
  <c r="J122" i="2" s="1"/>
  <c r="H123" i="2"/>
  <c r="I123" i="2" s="1"/>
  <c r="J123" i="2" s="1"/>
  <c r="H124" i="2"/>
  <c r="H125" i="2"/>
  <c r="H126" i="2"/>
  <c r="H127" i="2"/>
  <c r="H128" i="2"/>
  <c r="I128" i="2" s="1"/>
  <c r="J128" i="2" s="1"/>
  <c r="H129" i="2"/>
  <c r="I129" i="2" s="1"/>
  <c r="J129" i="2" s="1"/>
  <c r="H130" i="2"/>
  <c r="I130" i="2" s="1"/>
  <c r="J130" i="2" s="1"/>
  <c r="H131" i="2"/>
  <c r="I131" i="2" s="1"/>
  <c r="J131" i="2" s="1"/>
  <c r="H132" i="2"/>
  <c r="H133" i="2"/>
  <c r="I133" i="2" s="1"/>
  <c r="J133" i="2" s="1"/>
  <c r="H134" i="2"/>
  <c r="H135" i="2"/>
  <c r="H136" i="2"/>
  <c r="I136" i="2" s="1"/>
  <c r="J136" i="2" s="1"/>
  <c r="H137" i="2"/>
  <c r="I137" i="2" s="1"/>
  <c r="J137" i="2" s="1"/>
  <c r="H138" i="2"/>
  <c r="I138" i="2" s="1"/>
  <c r="J138" i="2" s="1"/>
  <c r="H139" i="2"/>
  <c r="H140" i="2"/>
  <c r="H141" i="2"/>
  <c r="H142" i="2"/>
  <c r="H143" i="2"/>
  <c r="I143" i="2" s="1"/>
  <c r="J143" i="2" s="1"/>
  <c r="H144" i="2"/>
  <c r="I144" i="2" s="1"/>
  <c r="J144" i="2" s="1"/>
  <c r="H145" i="2"/>
  <c r="I145" i="2" s="1"/>
  <c r="J145" i="2" s="1"/>
  <c r="H146" i="2"/>
  <c r="I146" i="2" s="1"/>
  <c r="J146" i="2" s="1"/>
  <c r="H147" i="2"/>
  <c r="I147" i="2" s="1"/>
  <c r="J147" i="2" s="1"/>
  <c r="H148" i="2"/>
  <c r="H149" i="2"/>
  <c r="I149" i="2" s="1"/>
  <c r="J149" i="2" s="1"/>
  <c r="H150" i="2"/>
  <c r="H151" i="2"/>
  <c r="H152" i="2"/>
  <c r="I152" i="2" s="1"/>
  <c r="J152" i="2" s="1"/>
  <c r="H153" i="2"/>
  <c r="I153" i="2" s="1"/>
  <c r="J153" i="2" s="1"/>
  <c r="H154" i="2"/>
  <c r="I154" i="2" s="1"/>
  <c r="J154" i="2" s="1"/>
  <c r="H155" i="2"/>
  <c r="I155" i="2" s="1"/>
  <c r="J155" i="2" s="1"/>
  <c r="H156" i="2"/>
  <c r="H157" i="2"/>
  <c r="I157" i="2" s="1"/>
  <c r="J157" i="2" s="1"/>
  <c r="H158" i="2"/>
  <c r="H159" i="2"/>
  <c r="I159" i="2" s="1"/>
  <c r="J159" i="2" s="1"/>
  <c r="H160" i="2"/>
  <c r="I160" i="2" s="1"/>
  <c r="J160" i="2" s="1"/>
  <c r="H161" i="2"/>
  <c r="I161" i="2" s="1"/>
  <c r="J161" i="2" s="1"/>
  <c r="H162" i="2"/>
  <c r="I162" i="2" s="1"/>
  <c r="J162" i="2" s="1"/>
  <c r="H163" i="2"/>
  <c r="I163" i="2" s="1"/>
  <c r="J163" i="2" s="1"/>
  <c r="H164" i="2"/>
  <c r="H165" i="2"/>
  <c r="H166" i="2"/>
  <c r="H167" i="2"/>
  <c r="I167" i="2" s="1"/>
  <c r="J167" i="2" s="1"/>
  <c r="H168" i="2"/>
  <c r="H169" i="2"/>
  <c r="I169" i="2" s="1"/>
  <c r="J169" i="2" s="1"/>
  <c r="H170" i="2"/>
  <c r="I170" i="2" s="1"/>
  <c r="J170" i="2" s="1"/>
  <c r="H171" i="2"/>
  <c r="H172" i="2"/>
  <c r="H173" i="2"/>
  <c r="I173" i="2" s="1"/>
  <c r="J173" i="2" s="1"/>
  <c r="H174" i="2"/>
  <c r="H175" i="2"/>
  <c r="I175" i="2" s="1"/>
  <c r="J175" i="2" s="1"/>
  <c r="H176" i="2"/>
  <c r="I176" i="2" s="1"/>
  <c r="J176" i="2" s="1"/>
  <c r="H177" i="2"/>
  <c r="I177" i="2" s="1"/>
  <c r="J177" i="2" s="1"/>
  <c r="H178" i="2"/>
  <c r="I178" i="2" s="1"/>
  <c r="J178" i="2" s="1"/>
  <c r="H179" i="2"/>
  <c r="I179" i="2" s="1"/>
  <c r="J179" i="2" s="1"/>
  <c r="H180" i="2"/>
  <c r="H181" i="2"/>
  <c r="H182" i="2"/>
  <c r="I182" i="2" s="1"/>
  <c r="J182" i="2" s="1"/>
  <c r="H183" i="2"/>
  <c r="I183" i="2" s="1"/>
  <c r="J183" i="2" s="1"/>
  <c r="H184" i="2"/>
  <c r="I184" i="2" s="1"/>
  <c r="J184" i="2" s="1"/>
  <c r="H185" i="2"/>
  <c r="I185" i="2" s="1"/>
  <c r="J185" i="2" s="1"/>
  <c r="H186" i="2"/>
  <c r="I186" i="2" s="1"/>
  <c r="J186" i="2" s="1"/>
  <c r="H187" i="2"/>
  <c r="I187" i="2" s="1"/>
  <c r="J187" i="2" s="1"/>
  <c r="H188" i="2"/>
  <c r="H189" i="2"/>
  <c r="H190" i="2"/>
  <c r="H191" i="2"/>
  <c r="I191" i="2" s="1"/>
  <c r="J191" i="2" s="1"/>
  <c r="H192" i="2"/>
  <c r="I192" i="2" s="1"/>
  <c r="J192" i="2" s="1"/>
  <c r="H193" i="2"/>
  <c r="I193" i="2" s="1"/>
  <c r="J193" i="2" s="1"/>
  <c r="H194" i="2"/>
  <c r="I194" i="2" s="1"/>
  <c r="J194" i="2" s="1"/>
  <c r="H195" i="2"/>
  <c r="I195" i="2" s="1"/>
  <c r="J195" i="2" s="1"/>
  <c r="H196" i="2"/>
  <c r="H197" i="2"/>
  <c r="H198" i="2"/>
  <c r="H199" i="2"/>
  <c r="I199" i="2" s="1"/>
  <c r="J199" i="2" s="1"/>
  <c r="H200" i="2"/>
  <c r="I200" i="2" s="1"/>
  <c r="J200" i="2" s="1"/>
  <c r="H201" i="2"/>
  <c r="I201" i="2" s="1"/>
  <c r="J201" i="2" s="1"/>
  <c r="H202" i="2"/>
  <c r="I202" i="2" s="1"/>
  <c r="J202" i="2" s="1"/>
  <c r="H203" i="2"/>
  <c r="I203" i="2" s="1"/>
  <c r="J203" i="2" s="1"/>
  <c r="H204" i="2"/>
  <c r="H205" i="2"/>
  <c r="I205" i="2" s="1"/>
  <c r="J205" i="2" s="1"/>
  <c r="H206" i="2"/>
  <c r="I206" i="2" s="1"/>
  <c r="J206" i="2" s="1"/>
  <c r="H207" i="2"/>
  <c r="I207" i="2" s="1"/>
  <c r="J207" i="2" s="1"/>
  <c r="H208" i="2"/>
  <c r="I208" i="2" s="1"/>
  <c r="J208" i="2" s="1"/>
  <c r="H209" i="2"/>
  <c r="I209" i="2" s="1"/>
  <c r="J209" i="2" s="1"/>
  <c r="H210" i="2"/>
  <c r="I210" i="2" s="1"/>
  <c r="J210" i="2" s="1"/>
  <c r="H211" i="2"/>
  <c r="H212" i="2"/>
  <c r="H213" i="2"/>
  <c r="H214" i="2"/>
  <c r="H215" i="2"/>
  <c r="I215" i="2" s="1"/>
  <c r="J215" i="2" s="1"/>
  <c r="H216" i="2"/>
  <c r="H217" i="2"/>
  <c r="I217" i="2" s="1"/>
  <c r="J217" i="2" s="1"/>
  <c r="H218" i="2"/>
  <c r="I218" i="2" s="1"/>
  <c r="J218" i="2" s="1"/>
  <c r="H219" i="2"/>
  <c r="I219" i="2" s="1"/>
  <c r="J219" i="2" s="1"/>
  <c r="H220" i="2"/>
  <c r="H221" i="2"/>
  <c r="I221" i="2" s="1"/>
  <c r="J221" i="2" s="1"/>
  <c r="H222" i="2"/>
  <c r="H223" i="2"/>
  <c r="I223" i="2" s="1"/>
  <c r="J223" i="2" s="1"/>
  <c r="H224" i="2"/>
  <c r="I224" i="2" s="1"/>
  <c r="J224" i="2" s="1"/>
  <c r="H225" i="2"/>
  <c r="I225" i="2" s="1"/>
  <c r="J225" i="2" s="1"/>
  <c r="H226" i="2"/>
  <c r="I226" i="2" s="1"/>
  <c r="J226" i="2" s="1"/>
  <c r="H227" i="2"/>
  <c r="I227" i="2" s="1"/>
  <c r="J227" i="2" s="1"/>
  <c r="H228" i="2"/>
  <c r="H229" i="2"/>
  <c r="I229" i="2" s="1"/>
  <c r="J229" i="2" s="1"/>
  <c r="H230" i="2"/>
  <c r="I230" i="2" s="1"/>
  <c r="J230" i="2" s="1"/>
  <c r="H231" i="2"/>
  <c r="I231" i="2" s="1"/>
  <c r="J231" i="2" s="1"/>
  <c r="H232" i="2"/>
  <c r="I232" i="2" s="1"/>
  <c r="J232" i="2" s="1"/>
  <c r="H233" i="2"/>
  <c r="I233" i="2" s="1"/>
  <c r="J233" i="2" s="1"/>
  <c r="H234" i="2"/>
  <c r="I234" i="2" s="1"/>
  <c r="J234" i="2" s="1"/>
  <c r="H235" i="2"/>
  <c r="I235" i="2" s="1"/>
  <c r="J235" i="2" s="1"/>
  <c r="H236" i="2"/>
  <c r="H237" i="2"/>
  <c r="H238" i="2"/>
  <c r="H239" i="2"/>
  <c r="I239" i="2" s="1"/>
  <c r="J239" i="2" s="1"/>
  <c r="H240" i="2"/>
  <c r="I240" i="2" s="1"/>
  <c r="J240" i="2" s="1"/>
  <c r="H241" i="2"/>
  <c r="I241" i="2" s="1"/>
  <c r="J241" i="2" s="1"/>
  <c r="H242" i="2"/>
  <c r="I242" i="2" s="1"/>
  <c r="J242" i="2" s="1"/>
  <c r="H243" i="2"/>
  <c r="I243" i="2" s="1"/>
  <c r="J243" i="2" s="1"/>
  <c r="H244" i="2"/>
  <c r="H245" i="2"/>
  <c r="I245" i="2" s="1"/>
  <c r="J245" i="2" s="1"/>
  <c r="H246" i="2"/>
  <c r="H247" i="2"/>
  <c r="I247" i="2" s="1"/>
  <c r="J247" i="2" s="1"/>
  <c r="H248" i="2"/>
  <c r="I248" i="2" s="1"/>
  <c r="J248" i="2" s="1"/>
  <c r="H249" i="2"/>
  <c r="I249" i="2" s="1"/>
  <c r="J249" i="2" s="1"/>
  <c r="H250" i="2"/>
  <c r="I250" i="2" s="1"/>
  <c r="J250" i="2" s="1"/>
  <c r="H251" i="2"/>
  <c r="I251" i="2" s="1"/>
  <c r="J251" i="2" s="1"/>
  <c r="H252" i="2"/>
  <c r="H253" i="2"/>
  <c r="I253" i="2" s="1"/>
  <c r="J253" i="2" s="1"/>
  <c r="H254" i="2"/>
  <c r="I254" i="2" s="1"/>
  <c r="J254" i="2" s="1"/>
  <c r="H255" i="2"/>
  <c r="I255" i="2" s="1"/>
  <c r="J255" i="2" s="1"/>
  <c r="H256" i="2"/>
  <c r="I256" i="2" s="1"/>
  <c r="J256" i="2" s="1"/>
  <c r="H257" i="2"/>
  <c r="I257" i="2" s="1"/>
  <c r="J257" i="2" s="1"/>
  <c r="H258" i="2"/>
  <c r="I258" i="2" s="1"/>
  <c r="J258" i="2" s="1"/>
  <c r="H259" i="2"/>
  <c r="I259" i="2" s="1"/>
  <c r="J259" i="2" s="1"/>
  <c r="H260" i="2"/>
  <c r="H261" i="2"/>
  <c r="I261" i="2" s="1"/>
  <c r="J261" i="2" s="1"/>
  <c r="H262" i="2"/>
  <c r="H263" i="2"/>
  <c r="I263" i="2" s="1"/>
  <c r="J263" i="2" s="1"/>
  <c r="H264" i="2"/>
  <c r="I264" i="2" s="1"/>
  <c r="J264" i="2" s="1"/>
  <c r="H265" i="2"/>
  <c r="I265" i="2" s="1"/>
  <c r="J265" i="2" s="1"/>
  <c r="H266" i="2"/>
  <c r="I266" i="2" s="1"/>
  <c r="J266" i="2" s="1"/>
  <c r="H267" i="2"/>
  <c r="I267" i="2" s="1"/>
  <c r="J267" i="2" s="1"/>
  <c r="H268" i="2"/>
  <c r="H269" i="2"/>
  <c r="H270" i="2"/>
  <c r="H271" i="2"/>
  <c r="I271" i="2" s="1"/>
  <c r="J271" i="2" s="1"/>
  <c r="H272" i="2"/>
  <c r="I272" i="2" s="1"/>
  <c r="J272" i="2" s="1"/>
  <c r="H273" i="2"/>
  <c r="I273" i="2" s="1"/>
  <c r="J273" i="2" s="1"/>
  <c r="H274" i="2"/>
  <c r="I274" i="2" s="1"/>
  <c r="J274" i="2" s="1"/>
  <c r="H275" i="2"/>
  <c r="I275" i="2" s="1"/>
  <c r="J275" i="2" s="1"/>
  <c r="H276" i="2"/>
  <c r="H277" i="2"/>
  <c r="I277" i="2" s="1"/>
  <c r="J277" i="2" s="1"/>
  <c r="H278" i="2"/>
  <c r="I278" i="2" s="1"/>
  <c r="J278" i="2" s="1"/>
  <c r="H279" i="2"/>
  <c r="I279" i="2" s="1"/>
  <c r="J279" i="2" s="1"/>
  <c r="H280" i="2"/>
  <c r="I280" i="2" s="1"/>
  <c r="J280" i="2" s="1"/>
  <c r="H281" i="2"/>
  <c r="I281" i="2" s="1"/>
  <c r="J281" i="2" s="1"/>
  <c r="H282" i="2"/>
  <c r="I282" i="2" s="1"/>
  <c r="J282" i="2" s="1"/>
  <c r="H283" i="2"/>
  <c r="I283" i="2" s="1"/>
  <c r="J283" i="2" s="1"/>
  <c r="H284" i="2"/>
  <c r="H285" i="2"/>
  <c r="H286" i="2"/>
  <c r="I286" i="2" s="1"/>
  <c r="J286" i="2" s="1"/>
  <c r="H287" i="2"/>
  <c r="I287" i="2" s="1"/>
  <c r="J287" i="2" s="1"/>
  <c r="H288" i="2"/>
  <c r="I288" i="2" s="1"/>
  <c r="J288" i="2" s="1"/>
  <c r="H289" i="2"/>
  <c r="I289" i="2" s="1"/>
  <c r="J289" i="2" s="1"/>
  <c r="H290" i="2"/>
  <c r="I290" i="2" s="1"/>
  <c r="J290" i="2" s="1"/>
  <c r="H291" i="2"/>
  <c r="I291" i="2" s="1"/>
  <c r="J291" i="2" s="1"/>
  <c r="H292" i="2"/>
  <c r="H293" i="2"/>
  <c r="I293" i="2" s="1"/>
  <c r="J293" i="2" s="1"/>
  <c r="H294" i="2"/>
  <c r="H295" i="2"/>
  <c r="I295" i="2" s="1"/>
  <c r="J295" i="2" s="1"/>
  <c r="H296" i="2"/>
  <c r="I296" i="2" s="1"/>
  <c r="J296" i="2" s="1"/>
  <c r="H297" i="2"/>
  <c r="I297" i="2" s="1"/>
  <c r="J297" i="2" s="1"/>
  <c r="H298" i="2"/>
  <c r="I298" i="2" s="1"/>
  <c r="J298" i="2" s="1"/>
  <c r="H299" i="2"/>
  <c r="I299" i="2" s="1"/>
  <c r="J299" i="2" s="1"/>
  <c r="H300" i="2"/>
  <c r="H301" i="2"/>
  <c r="H302" i="2"/>
  <c r="I302" i="2" s="1"/>
  <c r="J302" i="2" s="1"/>
  <c r="I216" i="2"/>
  <c r="J216" i="2" s="1"/>
  <c r="I168" i="2"/>
  <c r="J168" i="2" s="1"/>
  <c r="I104" i="2"/>
  <c r="J104" i="2" s="1"/>
  <c r="H12" i="1"/>
  <c r="H13" i="1"/>
  <c r="H14" i="1"/>
  <c r="H15" i="1"/>
  <c r="H16" i="1"/>
  <c r="K16" i="1" s="1"/>
  <c r="H17" i="1"/>
  <c r="H18" i="1"/>
  <c r="K18" i="1" s="1"/>
  <c r="H19" i="1"/>
  <c r="K19" i="1" s="1"/>
  <c r="H20" i="1"/>
  <c r="H21" i="1"/>
  <c r="H22" i="1"/>
  <c r="H23" i="1"/>
  <c r="H24" i="1"/>
  <c r="H25" i="1"/>
  <c r="H26" i="1"/>
  <c r="K26" i="1" s="1"/>
  <c r="H27" i="1"/>
  <c r="K27" i="1" s="1"/>
  <c r="H28" i="1"/>
  <c r="H29" i="1"/>
  <c r="H30" i="1"/>
  <c r="H31" i="1"/>
  <c r="H32" i="1"/>
  <c r="K32" i="1" s="1"/>
  <c r="H33" i="1"/>
  <c r="H34" i="1"/>
  <c r="K34" i="1" s="1"/>
  <c r="H35" i="1"/>
  <c r="K35" i="1" s="1"/>
  <c r="H36" i="1"/>
  <c r="H37" i="1"/>
  <c r="H38" i="1"/>
  <c r="H39" i="1"/>
  <c r="H40" i="1"/>
  <c r="K40" i="1" s="1"/>
  <c r="H41" i="1"/>
  <c r="H42" i="1"/>
  <c r="K42" i="1" s="1"/>
  <c r="H43" i="1"/>
  <c r="H44" i="1"/>
  <c r="H45" i="1"/>
  <c r="H46" i="1"/>
  <c r="H47" i="1"/>
  <c r="H48" i="1"/>
  <c r="H49" i="1"/>
  <c r="H50" i="1"/>
  <c r="K50" i="1" s="1"/>
  <c r="H51" i="1"/>
  <c r="K51" i="1" s="1"/>
  <c r="H52" i="1"/>
  <c r="H53" i="1"/>
  <c r="H54" i="1"/>
  <c r="H55" i="1"/>
  <c r="H56" i="1"/>
  <c r="K56" i="1" s="1"/>
  <c r="H57" i="1"/>
  <c r="H58" i="1"/>
  <c r="K58" i="1" s="1"/>
  <c r="H59" i="1"/>
  <c r="K59" i="1" s="1"/>
  <c r="H60" i="1"/>
  <c r="H61" i="1"/>
  <c r="H62" i="1"/>
  <c r="H63" i="1"/>
  <c r="H64" i="1"/>
  <c r="K64" i="1" s="1"/>
  <c r="H65" i="1"/>
  <c r="H66" i="1"/>
  <c r="K66" i="1" s="1"/>
  <c r="H67" i="1"/>
  <c r="K67" i="1" s="1"/>
  <c r="H68" i="1"/>
  <c r="H69" i="1"/>
  <c r="H70" i="1"/>
  <c r="H71" i="1"/>
  <c r="H72" i="1"/>
  <c r="K72" i="1" s="1"/>
  <c r="H73" i="1"/>
  <c r="H74" i="1"/>
  <c r="K74" i="1" s="1"/>
  <c r="H75" i="1"/>
  <c r="K75" i="1" s="1"/>
  <c r="H76" i="1"/>
  <c r="H77" i="1"/>
  <c r="H78" i="1"/>
  <c r="H79" i="1"/>
  <c r="H80" i="1"/>
  <c r="K80" i="1" s="1"/>
  <c r="H81" i="1"/>
  <c r="H82" i="1"/>
  <c r="K82" i="1" s="1"/>
  <c r="H83" i="1"/>
  <c r="K83" i="1" s="1"/>
  <c r="H84" i="1"/>
  <c r="H85" i="1"/>
  <c r="H86" i="1"/>
  <c r="H87" i="1"/>
  <c r="H88" i="1"/>
  <c r="H89" i="1"/>
  <c r="H90" i="1"/>
  <c r="K90" i="1" s="1"/>
  <c r="H91" i="1"/>
  <c r="K91" i="1" s="1"/>
  <c r="H92" i="1"/>
  <c r="H93" i="1"/>
  <c r="H94" i="1"/>
  <c r="H95" i="1"/>
  <c r="H96" i="1"/>
  <c r="K96" i="1" s="1"/>
  <c r="H97" i="1"/>
  <c r="H98" i="1"/>
  <c r="K98" i="1" s="1"/>
  <c r="H99" i="1"/>
  <c r="K99" i="1" s="1"/>
  <c r="H100" i="1"/>
  <c r="H101" i="1"/>
  <c r="H102" i="1"/>
  <c r="H103" i="1"/>
  <c r="H104" i="1"/>
  <c r="K104" i="1" s="1"/>
  <c r="H105" i="1"/>
  <c r="H106" i="1"/>
  <c r="K106" i="1" s="1"/>
  <c r="H107" i="1"/>
  <c r="H108" i="1"/>
  <c r="H109" i="1"/>
  <c r="H110" i="1"/>
  <c r="H111" i="1"/>
  <c r="H112" i="1"/>
  <c r="H113" i="1"/>
  <c r="H114" i="1"/>
  <c r="K114" i="1" s="1"/>
  <c r="H115" i="1"/>
  <c r="K115" i="1" s="1"/>
  <c r="H116" i="1"/>
  <c r="H117" i="1"/>
  <c r="H118" i="1"/>
  <c r="H119" i="1"/>
  <c r="H120" i="1"/>
  <c r="K120" i="1" s="1"/>
  <c r="H121" i="1"/>
  <c r="H122" i="1"/>
  <c r="K122" i="1" s="1"/>
  <c r="H123" i="1"/>
  <c r="K123" i="1" s="1"/>
  <c r="H124" i="1"/>
  <c r="H125" i="1"/>
  <c r="H126" i="1"/>
  <c r="H127" i="1"/>
  <c r="H128" i="1"/>
  <c r="K128" i="1" s="1"/>
  <c r="H129" i="1"/>
  <c r="H130" i="1"/>
  <c r="K130" i="1" s="1"/>
  <c r="H131" i="1"/>
  <c r="K131" i="1" s="1"/>
  <c r="H132" i="1"/>
  <c r="H133" i="1"/>
  <c r="H134" i="1"/>
  <c r="H135" i="1"/>
  <c r="H136" i="1"/>
  <c r="K136" i="1" s="1"/>
  <c r="H137" i="1"/>
  <c r="H138" i="1"/>
  <c r="K138" i="1" s="1"/>
  <c r="H139" i="1"/>
  <c r="K139" i="1" s="1"/>
  <c r="H140" i="1"/>
  <c r="H141" i="1"/>
  <c r="H142" i="1"/>
  <c r="H143" i="1"/>
  <c r="H144" i="1"/>
  <c r="K144" i="1" s="1"/>
  <c r="H145" i="1"/>
  <c r="H146" i="1"/>
  <c r="K146" i="1" s="1"/>
  <c r="H147" i="1"/>
  <c r="K147" i="1" s="1"/>
  <c r="H148" i="1"/>
  <c r="H149" i="1"/>
  <c r="H150" i="1"/>
  <c r="H151" i="1"/>
  <c r="H152" i="1"/>
  <c r="H153" i="1"/>
  <c r="H154" i="1"/>
  <c r="K154" i="1" s="1"/>
  <c r="H155" i="1"/>
  <c r="K155" i="1" s="1"/>
  <c r="H156" i="1"/>
  <c r="H157" i="1"/>
  <c r="H158" i="1"/>
  <c r="H159" i="1"/>
  <c r="H160" i="1"/>
  <c r="K160" i="1" s="1"/>
  <c r="H161" i="1"/>
  <c r="H162" i="1"/>
  <c r="K162" i="1" s="1"/>
  <c r="H163" i="1"/>
  <c r="K163" i="1" s="1"/>
  <c r="H164" i="1"/>
  <c r="H165" i="1"/>
  <c r="H166" i="1"/>
  <c r="H167" i="1"/>
  <c r="H168" i="1"/>
  <c r="K168" i="1" s="1"/>
  <c r="H169" i="1"/>
  <c r="H170" i="1"/>
  <c r="K170" i="1" s="1"/>
  <c r="H171" i="1"/>
  <c r="H172" i="1"/>
  <c r="H173" i="1"/>
  <c r="H174" i="1"/>
  <c r="H175" i="1"/>
  <c r="H176" i="1"/>
  <c r="H177" i="1"/>
  <c r="H178" i="1"/>
  <c r="K178" i="1" s="1"/>
  <c r="H179" i="1"/>
  <c r="K179" i="1" s="1"/>
  <c r="H180" i="1"/>
  <c r="H181" i="1"/>
  <c r="H182" i="1"/>
  <c r="H183" i="1"/>
  <c r="H184" i="1"/>
  <c r="K184" i="1" s="1"/>
  <c r="H185" i="1"/>
  <c r="H186" i="1"/>
  <c r="K186" i="1" s="1"/>
  <c r="H187" i="1"/>
  <c r="K187" i="1" s="1"/>
  <c r="H188" i="1"/>
  <c r="H189" i="1"/>
  <c r="H190" i="1"/>
  <c r="H191" i="1"/>
  <c r="H192" i="1"/>
  <c r="K192" i="1" s="1"/>
  <c r="H193" i="1"/>
  <c r="H194" i="1"/>
  <c r="K194" i="1" s="1"/>
  <c r="H195" i="1"/>
  <c r="K195" i="1" s="1"/>
  <c r="H196" i="1"/>
  <c r="H197" i="1"/>
  <c r="H198" i="1"/>
  <c r="H199" i="1"/>
  <c r="H200" i="1"/>
  <c r="K200" i="1" s="1"/>
  <c r="H201" i="1"/>
  <c r="H202" i="1"/>
  <c r="K202" i="1" s="1"/>
  <c r="H203" i="1"/>
  <c r="K203" i="1" s="1"/>
  <c r="H204" i="1"/>
  <c r="H205" i="1"/>
  <c r="H206" i="1"/>
  <c r="H207" i="1"/>
  <c r="H208" i="1"/>
  <c r="K208" i="1" s="1"/>
  <c r="H209" i="1"/>
  <c r="H210" i="1"/>
  <c r="K210" i="1" s="1"/>
  <c r="H211" i="1"/>
  <c r="K211" i="1" s="1"/>
  <c r="H212" i="1"/>
  <c r="H213" i="1"/>
  <c r="H214" i="1"/>
  <c r="H215" i="1"/>
  <c r="H216" i="1"/>
  <c r="H217" i="1"/>
  <c r="H218" i="1"/>
  <c r="K218" i="1" s="1"/>
  <c r="H219" i="1"/>
  <c r="K219" i="1" s="1"/>
  <c r="H220" i="1"/>
  <c r="H221" i="1"/>
  <c r="H222" i="1"/>
  <c r="H223" i="1"/>
  <c r="H224" i="1"/>
  <c r="K224" i="1" s="1"/>
  <c r="H225" i="1"/>
  <c r="H226" i="1"/>
  <c r="K226" i="1" s="1"/>
  <c r="H227" i="1"/>
  <c r="K227" i="1" s="1"/>
  <c r="H228" i="1"/>
  <c r="K228" i="1" s="1"/>
  <c r="H229" i="1"/>
  <c r="H230" i="1"/>
  <c r="H231" i="1"/>
  <c r="H232" i="1"/>
  <c r="K232" i="1" s="1"/>
  <c r="H233" i="1"/>
  <c r="H234" i="1"/>
  <c r="K234" i="1" s="1"/>
  <c r="H235" i="1"/>
  <c r="H236" i="1"/>
  <c r="H237" i="1"/>
  <c r="H238" i="1"/>
  <c r="H239" i="1"/>
  <c r="H240" i="1"/>
  <c r="H241" i="1"/>
  <c r="H242" i="1"/>
  <c r="K242" i="1" s="1"/>
  <c r="H243" i="1"/>
  <c r="K243" i="1" s="1"/>
  <c r="H244" i="1"/>
  <c r="H245" i="1"/>
  <c r="H246" i="1"/>
  <c r="H247" i="1"/>
  <c r="H248" i="1"/>
  <c r="K248" i="1" s="1"/>
  <c r="H249" i="1"/>
  <c r="H250" i="1"/>
  <c r="K250" i="1" s="1"/>
  <c r="H251" i="1"/>
  <c r="K251" i="1" s="1"/>
  <c r="H252" i="1"/>
  <c r="H253" i="1"/>
  <c r="H254" i="1"/>
  <c r="H255" i="1"/>
  <c r="H256" i="1"/>
  <c r="K256" i="1" s="1"/>
  <c r="H257" i="1"/>
  <c r="H258" i="1"/>
  <c r="K258" i="1" s="1"/>
  <c r="H259" i="1"/>
  <c r="K259" i="1" s="1"/>
  <c r="H260" i="1"/>
  <c r="K260" i="1" s="1"/>
  <c r="H261" i="1"/>
  <c r="H262" i="1"/>
  <c r="H263" i="1"/>
  <c r="H264" i="1"/>
  <c r="K264" i="1" s="1"/>
  <c r="H265" i="1"/>
  <c r="H266" i="1"/>
  <c r="K266" i="1" s="1"/>
  <c r="H267" i="1"/>
  <c r="K267" i="1" s="1"/>
  <c r="H268" i="1"/>
  <c r="H269" i="1"/>
  <c r="H270" i="1"/>
  <c r="H271" i="1"/>
  <c r="H272" i="1"/>
  <c r="K272" i="1" s="1"/>
  <c r="H273" i="1"/>
  <c r="H274" i="1"/>
  <c r="K274" i="1" s="1"/>
  <c r="H275" i="1"/>
  <c r="K275" i="1" s="1"/>
  <c r="H276" i="1"/>
  <c r="K276" i="1" s="1"/>
  <c r="H277" i="1"/>
  <c r="H278" i="1"/>
  <c r="H279" i="1"/>
  <c r="H280" i="1"/>
  <c r="H281" i="1"/>
  <c r="H282" i="1"/>
  <c r="H283" i="1"/>
  <c r="K283" i="1" s="1"/>
  <c r="H284" i="1"/>
  <c r="K284" i="1" s="1"/>
  <c r="H285" i="1"/>
  <c r="H286" i="1"/>
  <c r="H287" i="1"/>
  <c r="H288" i="1"/>
  <c r="K288" i="1" s="1"/>
  <c r="H289" i="1"/>
  <c r="H290" i="1"/>
  <c r="H291" i="1"/>
  <c r="K291" i="1" s="1"/>
  <c r="H292" i="1"/>
  <c r="K292" i="1" s="1"/>
  <c r="H293" i="1"/>
  <c r="H294" i="1"/>
  <c r="H295" i="1"/>
  <c r="H296" i="1"/>
  <c r="K296" i="1" s="1"/>
  <c r="H297" i="1"/>
  <c r="H298" i="1"/>
  <c r="H299" i="1"/>
  <c r="H300" i="1"/>
  <c r="H301" i="1"/>
  <c r="H302" i="1"/>
  <c r="H303" i="1"/>
  <c r="H304" i="1"/>
  <c r="H305" i="1"/>
  <c r="H306" i="1"/>
  <c r="H307" i="1"/>
  <c r="K307" i="1" s="1"/>
  <c r="H308" i="1"/>
  <c r="H309" i="1"/>
  <c r="H310" i="1"/>
  <c r="H311" i="1"/>
  <c r="K12" i="1"/>
  <c r="K14" i="1"/>
  <c r="K15" i="1"/>
  <c r="K30" i="1"/>
  <c r="K33" i="1"/>
  <c r="K39" i="1"/>
  <c r="K41" i="1"/>
  <c r="K43" i="1"/>
  <c r="K52" i="1"/>
  <c r="K57" i="1"/>
  <c r="K60" i="1"/>
  <c r="K61" i="1"/>
  <c r="K62" i="1"/>
  <c r="K70" i="1"/>
  <c r="K76" i="1"/>
  <c r="K78" i="1"/>
  <c r="K79" i="1"/>
  <c r="K94" i="1"/>
  <c r="K97" i="1"/>
  <c r="K103" i="1"/>
  <c r="K105" i="1"/>
  <c r="K107" i="1"/>
  <c r="K116" i="1"/>
  <c r="K121" i="1"/>
  <c r="K124" i="1"/>
  <c r="K125" i="1"/>
  <c r="K126" i="1"/>
  <c r="K134" i="1"/>
  <c r="K140" i="1"/>
  <c r="K142" i="1"/>
  <c r="K143" i="1"/>
  <c r="K158" i="1"/>
  <c r="K161" i="1"/>
  <c r="K167" i="1"/>
  <c r="K171" i="1"/>
  <c r="K180" i="1"/>
  <c r="K185" i="1"/>
  <c r="K188" i="1"/>
  <c r="K189" i="1"/>
  <c r="K198" i="1"/>
  <c r="K204" i="1"/>
  <c r="K206" i="1"/>
  <c r="K207" i="1"/>
  <c r="K222" i="1"/>
  <c r="K225" i="1"/>
  <c r="K231" i="1"/>
  <c r="K235" i="1"/>
  <c r="K244" i="1"/>
  <c r="K249" i="1"/>
  <c r="K253" i="1"/>
  <c r="K262" i="1"/>
  <c r="K268" i="1"/>
  <c r="K270" i="1"/>
  <c r="K271" i="1"/>
  <c r="K286" i="1"/>
  <c r="K289" i="1"/>
  <c r="K299" i="1"/>
  <c r="K308" i="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4" i="2"/>
  <c r="J4" i="2" s="1"/>
  <c r="I5" i="2"/>
  <c r="J5" i="2" s="1"/>
  <c r="I6" i="2"/>
  <c r="J6" i="2" s="1"/>
  <c r="I12" i="2"/>
  <c r="J12" i="2" s="1"/>
  <c r="I13" i="2"/>
  <c r="J13" i="2" s="1"/>
  <c r="I14" i="2"/>
  <c r="J14" i="2" s="1"/>
  <c r="I19" i="2"/>
  <c r="J19" i="2" s="1"/>
  <c r="I20" i="2"/>
  <c r="J20" i="2" s="1"/>
  <c r="I22" i="2"/>
  <c r="J22" i="2" s="1"/>
  <c r="I28" i="2"/>
  <c r="J28" i="2" s="1"/>
  <c r="I29" i="2"/>
  <c r="J29" i="2" s="1"/>
  <c r="I30" i="2"/>
  <c r="J30" i="2" s="1"/>
  <c r="I31" i="2"/>
  <c r="J31" i="2" s="1"/>
  <c r="I36" i="2"/>
  <c r="J36" i="2" s="1"/>
  <c r="I38" i="2"/>
  <c r="J38" i="2" s="1"/>
  <c r="I44" i="2"/>
  <c r="J44" i="2" s="1"/>
  <c r="I45" i="2"/>
  <c r="J45" i="2" s="1"/>
  <c r="I46" i="2"/>
  <c r="J46" i="2" s="1"/>
  <c r="I52" i="2"/>
  <c r="J52" i="2" s="1"/>
  <c r="I54" i="2"/>
  <c r="J54" i="2" s="1"/>
  <c r="I55" i="2"/>
  <c r="J55" i="2" s="1"/>
  <c r="I60" i="2"/>
  <c r="J60" i="2" s="1"/>
  <c r="I62" i="2"/>
  <c r="J62" i="2" s="1"/>
  <c r="I63" i="2"/>
  <c r="J63" i="2" s="1"/>
  <c r="I68" i="2"/>
  <c r="J68" i="2" s="1"/>
  <c r="I69" i="2"/>
  <c r="J69" i="2" s="1"/>
  <c r="I70" i="2"/>
  <c r="J70" i="2" s="1"/>
  <c r="I76" i="2"/>
  <c r="J76" i="2" s="1"/>
  <c r="I78" i="2"/>
  <c r="J78" i="2" s="1"/>
  <c r="I79" i="2"/>
  <c r="J79" i="2" s="1"/>
  <c r="I84" i="2"/>
  <c r="J84" i="2" s="1"/>
  <c r="I85" i="2"/>
  <c r="J85" i="2" s="1"/>
  <c r="I86" i="2"/>
  <c r="J86" i="2" s="1"/>
  <c r="I92" i="2"/>
  <c r="J92" i="2" s="1"/>
  <c r="I94" i="2"/>
  <c r="J94" i="2" s="1"/>
  <c r="I100" i="2"/>
  <c r="J100" i="2" s="1"/>
  <c r="I102" i="2"/>
  <c r="J102" i="2" s="1"/>
  <c r="I108" i="2"/>
  <c r="J108" i="2" s="1"/>
  <c r="I109" i="2"/>
  <c r="J109" i="2" s="1"/>
  <c r="I110" i="2"/>
  <c r="J110" i="2" s="1"/>
  <c r="I111" i="2"/>
  <c r="J111" i="2" s="1"/>
  <c r="I116" i="2"/>
  <c r="J116" i="2" s="1"/>
  <c r="I118" i="2"/>
  <c r="J118" i="2" s="1"/>
  <c r="I124" i="2"/>
  <c r="J124" i="2" s="1"/>
  <c r="I125" i="2"/>
  <c r="J125" i="2" s="1"/>
  <c r="I126" i="2"/>
  <c r="J126" i="2" s="1"/>
  <c r="I127" i="2"/>
  <c r="J127" i="2" s="1"/>
  <c r="I132" i="2"/>
  <c r="J132" i="2" s="1"/>
  <c r="I134" i="2"/>
  <c r="J134" i="2" s="1"/>
  <c r="I135" i="2"/>
  <c r="J135" i="2" s="1"/>
  <c r="I139" i="2"/>
  <c r="J139" i="2" s="1"/>
  <c r="I140" i="2"/>
  <c r="J140" i="2" s="1"/>
  <c r="I141" i="2"/>
  <c r="J141" i="2" s="1"/>
  <c r="I142" i="2"/>
  <c r="J142" i="2" s="1"/>
  <c r="I148" i="2"/>
  <c r="J148" i="2" s="1"/>
  <c r="I150" i="2"/>
  <c r="J150" i="2" s="1"/>
  <c r="I151" i="2"/>
  <c r="J151" i="2" s="1"/>
  <c r="I156" i="2"/>
  <c r="J156" i="2" s="1"/>
  <c r="I158" i="2"/>
  <c r="J158" i="2" s="1"/>
  <c r="I164" i="2"/>
  <c r="J164" i="2" s="1"/>
  <c r="I165" i="2"/>
  <c r="J165" i="2" s="1"/>
  <c r="I166" i="2"/>
  <c r="J166" i="2" s="1"/>
  <c r="I171" i="2"/>
  <c r="J171" i="2" s="1"/>
  <c r="I172" i="2"/>
  <c r="J172" i="2" s="1"/>
  <c r="I174" i="2"/>
  <c r="J174" i="2" s="1"/>
  <c r="I180" i="2"/>
  <c r="J180" i="2" s="1"/>
  <c r="I181" i="2"/>
  <c r="J181" i="2" s="1"/>
  <c r="I188" i="2"/>
  <c r="J188" i="2" s="1"/>
  <c r="I189" i="2"/>
  <c r="J189" i="2" s="1"/>
  <c r="I190" i="2"/>
  <c r="J190" i="2" s="1"/>
  <c r="I196" i="2"/>
  <c r="J196" i="2" s="1"/>
  <c r="I197" i="2"/>
  <c r="J197" i="2" s="1"/>
  <c r="I198" i="2"/>
  <c r="J198" i="2" s="1"/>
  <c r="I204" i="2"/>
  <c r="J204" i="2" s="1"/>
  <c r="I211" i="2"/>
  <c r="J211" i="2" s="1"/>
  <c r="I212" i="2"/>
  <c r="J212" i="2" s="1"/>
  <c r="I213" i="2"/>
  <c r="J213" i="2" s="1"/>
  <c r="I214" i="2"/>
  <c r="J214" i="2" s="1"/>
  <c r="I220" i="2"/>
  <c r="J220" i="2" s="1"/>
  <c r="I222" i="2"/>
  <c r="J222" i="2" s="1"/>
  <c r="I228" i="2"/>
  <c r="J228" i="2" s="1"/>
  <c r="I236" i="2"/>
  <c r="J236" i="2" s="1"/>
  <c r="I237" i="2"/>
  <c r="J237" i="2" s="1"/>
  <c r="I238" i="2"/>
  <c r="J238" i="2" s="1"/>
  <c r="I244" i="2"/>
  <c r="J244" i="2" s="1"/>
  <c r="I246" i="2"/>
  <c r="J246" i="2" s="1"/>
  <c r="I252" i="2"/>
  <c r="J252" i="2" s="1"/>
  <c r="I260" i="2"/>
  <c r="J260" i="2" s="1"/>
  <c r="I262" i="2"/>
  <c r="J262" i="2" s="1"/>
  <c r="I268" i="2"/>
  <c r="J268" i="2" s="1"/>
  <c r="I269" i="2"/>
  <c r="J269" i="2" s="1"/>
  <c r="I270" i="2"/>
  <c r="J270" i="2" s="1"/>
  <c r="I276" i="2"/>
  <c r="J276" i="2" s="1"/>
  <c r="I284" i="2"/>
  <c r="J284" i="2" s="1"/>
  <c r="I285" i="2"/>
  <c r="J285" i="2" s="1"/>
  <c r="I292" i="2"/>
  <c r="J292" i="2" s="1"/>
  <c r="I294" i="2"/>
  <c r="J294" i="2" s="1"/>
  <c r="I300" i="2"/>
  <c r="J300" i="2" s="1"/>
  <c r="I301" i="2"/>
  <c r="J301" i="2" s="1"/>
  <c r="N54" i="2" l="1"/>
  <c r="Y70" i="2"/>
  <c r="M55" i="2"/>
  <c r="N55" i="2" s="1"/>
  <c r="M56" i="2"/>
  <c r="N56" i="2" s="1"/>
  <c r="K88" i="1"/>
  <c r="K24" i="1"/>
  <c r="K297" i="1"/>
  <c r="K279" i="1"/>
  <c r="K261" i="1"/>
  <c r="K252" i="1"/>
  <c r="K233" i="1"/>
  <c r="K215" i="1"/>
  <c r="K197" i="1"/>
  <c r="K169" i="1"/>
  <c r="K151" i="1"/>
  <c r="K133" i="1"/>
  <c r="K87" i="1"/>
  <c r="K69" i="1"/>
  <c r="K23" i="1"/>
  <c r="K306" i="1"/>
  <c r="K298" i="1"/>
  <c r="K290" i="1"/>
  <c r="K282" i="1"/>
  <c r="K305" i="1"/>
  <c r="K287" i="1"/>
  <c r="K278" i="1"/>
  <c r="K269" i="1"/>
  <c r="K241" i="1"/>
  <c r="K223" i="1"/>
  <c r="K214" i="1"/>
  <c r="K205" i="1"/>
  <c r="K196" i="1"/>
  <c r="K177" i="1"/>
  <c r="K159" i="1"/>
  <c r="K150" i="1"/>
  <c r="K141" i="1"/>
  <c r="K132" i="1"/>
  <c r="K113" i="1"/>
  <c r="K95" i="1"/>
  <c r="K86" i="1"/>
  <c r="K77" i="1"/>
  <c r="K68" i="1"/>
  <c r="K49" i="1"/>
  <c r="K31" i="1"/>
  <c r="K22" i="1"/>
  <c r="K13" i="1"/>
  <c r="K216" i="1"/>
  <c r="K304" i="1"/>
  <c r="K176" i="1"/>
  <c r="K149" i="1"/>
  <c r="K303" i="1"/>
  <c r="K294" i="1"/>
  <c r="K285" i="1"/>
  <c r="K257" i="1"/>
  <c r="K239" i="1"/>
  <c r="K230" i="1"/>
  <c r="K221" i="1"/>
  <c r="K212" i="1"/>
  <c r="K193" i="1"/>
  <c r="K175" i="1"/>
  <c r="K166" i="1"/>
  <c r="K157" i="1"/>
  <c r="K148" i="1"/>
  <c r="K129" i="1"/>
  <c r="K111" i="1"/>
  <c r="K102" i="1"/>
  <c r="K93" i="1"/>
  <c r="K84" i="1"/>
  <c r="K65" i="1"/>
  <c r="K47" i="1"/>
  <c r="K38" i="1"/>
  <c r="K29" i="1"/>
  <c r="K20" i="1"/>
  <c r="K311" i="1"/>
  <c r="K302" i="1"/>
  <c r="K293" i="1"/>
  <c r="K265" i="1"/>
  <c r="K247" i="1"/>
  <c r="K238" i="1"/>
  <c r="K229" i="1"/>
  <c r="K220" i="1"/>
  <c r="K201" i="1"/>
  <c r="K183" i="1"/>
  <c r="K174" i="1"/>
  <c r="K165" i="1"/>
  <c r="K156" i="1"/>
  <c r="K137" i="1"/>
  <c r="K119" i="1"/>
  <c r="K110" i="1"/>
  <c r="K101" i="1"/>
  <c r="K92" i="1"/>
  <c r="K73" i="1"/>
  <c r="K55" i="1"/>
  <c r="K46" i="1"/>
  <c r="K37" i="1"/>
  <c r="K28" i="1"/>
  <c r="K295" i="1"/>
  <c r="K277" i="1"/>
  <c r="K240" i="1"/>
  <c r="K213" i="1"/>
  <c r="K112" i="1"/>
  <c r="K85" i="1"/>
  <c r="K48" i="1"/>
  <c r="K21" i="1"/>
  <c r="K310" i="1"/>
  <c r="K301" i="1"/>
  <c r="K273" i="1"/>
  <c r="K255" i="1"/>
  <c r="K246" i="1"/>
  <c r="K237" i="1"/>
  <c r="K209" i="1"/>
  <c r="K191" i="1"/>
  <c r="K182" i="1"/>
  <c r="K173" i="1"/>
  <c r="K164" i="1"/>
  <c r="K145" i="1"/>
  <c r="K127" i="1"/>
  <c r="K118" i="1"/>
  <c r="K109" i="1"/>
  <c r="K100" i="1"/>
  <c r="K81" i="1"/>
  <c r="K63" i="1"/>
  <c r="K54" i="1"/>
  <c r="K45" i="1"/>
  <c r="K36" i="1"/>
  <c r="K17" i="1"/>
  <c r="K280" i="1"/>
  <c r="K152" i="1"/>
  <c r="K309" i="1"/>
  <c r="K300" i="1"/>
  <c r="K281" i="1"/>
  <c r="K263" i="1"/>
  <c r="K254" i="1"/>
  <c r="K245" i="1"/>
  <c r="K236" i="1"/>
  <c r="K217" i="1"/>
  <c r="K199" i="1"/>
  <c r="K190" i="1"/>
  <c r="K181" i="1"/>
  <c r="K172" i="1"/>
  <c r="K153" i="1"/>
  <c r="K135" i="1"/>
  <c r="K117" i="1"/>
  <c r="K108" i="1"/>
  <c r="K89" i="1"/>
  <c r="K71" i="1"/>
  <c r="K53" i="1"/>
  <c r="K44" i="1"/>
  <c r="K25" i="1"/>
  <c r="N25" i="2"/>
  <c r="S25" i="2" s="1"/>
  <c r="N23" i="2"/>
  <c r="S23" i="2" s="1"/>
  <c r="N33" i="2"/>
  <c r="S33" i="2" s="1"/>
  <c r="N34" i="2"/>
  <c r="S34" i="2" s="1"/>
  <c r="N35" i="2"/>
  <c r="S35" i="2" s="1"/>
  <c r="N18" i="2"/>
  <c r="S18" i="2" s="1"/>
  <c r="N21" i="2"/>
  <c r="S21" i="2" s="1"/>
  <c r="N27" i="2"/>
  <c r="S27" i="2" s="1"/>
  <c r="N31" i="2"/>
  <c r="S31" i="2" s="1"/>
  <c r="N29" i="2"/>
  <c r="S29" i="2" s="1"/>
  <c r="N38" i="2"/>
  <c r="S38" i="2" s="1"/>
  <c r="N28" i="2"/>
  <c r="S28" i="2" s="1"/>
  <c r="N32" i="2"/>
  <c r="S32" i="2" s="1"/>
  <c r="N26" i="2"/>
  <c r="S26" i="2" s="1"/>
  <c r="N30" i="2"/>
  <c r="S30" i="2" s="1"/>
  <c r="N20" i="2"/>
  <c r="S20" i="2" s="1"/>
  <c r="N17" i="2"/>
  <c r="S17" i="2" s="1"/>
  <c r="N36" i="2"/>
  <c r="S36" i="2" s="1"/>
  <c r="N37" i="2"/>
  <c r="S37" i="2" s="1"/>
  <c r="N19" i="2"/>
  <c r="S19" i="2" s="1"/>
  <c r="N22" i="2"/>
  <c r="S22" i="2" s="1"/>
  <c r="N24" i="2"/>
  <c r="S24" i="2" s="1"/>
  <c r="M18" i="2"/>
  <c r="M25" i="2"/>
  <c r="M22" i="2"/>
  <c r="M26" i="2"/>
  <c r="M38" i="2"/>
  <c r="M34" i="2"/>
  <c r="M36" i="2"/>
  <c r="M21" i="2"/>
  <c r="M17" i="2"/>
  <c r="M27" i="2"/>
  <c r="M31" i="2"/>
  <c r="M30" i="2"/>
  <c r="M29" i="2"/>
  <c r="M32" i="2"/>
  <c r="M28" i="2"/>
  <c r="M20" i="2"/>
  <c r="M35" i="2"/>
  <c r="M19" i="2"/>
  <c r="M33" i="2"/>
  <c r="M24" i="2"/>
  <c r="M37" i="2"/>
  <c r="M23" i="2"/>
  <c r="N8" i="2"/>
  <c r="M8" i="2"/>
  <c r="M7" i="2"/>
  <c r="N7" i="2"/>
  <c r="N10" i="2"/>
  <c r="N9" i="2"/>
  <c r="N6" i="2"/>
  <c r="N5" i="2"/>
  <c r="M10" i="2"/>
  <c r="M9" i="2"/>
  <c r="M6" i="2"/>
  <c r="M5" i="2"/>
  <c r="T27" i="2" l="1"/>
  <c r="T31" i="2"/>
  <c r="T34" i="2"/>
  <c r="T23" i="2"/>
  <c r="T28" i="2"/>
  <c r="T33" i="2"/>
  <c r="T37" i="2"/>
  <c r="T18" i="2"/>
  <c r="T19" i="2"/>
  <c r="T29" i="2"/>
  <c r="T36" i="2"/>
  <c r="T17" i="2"/>
  <c r="T25" i="2"/>
  <c r="T35" i="2"/>
  <c r="T24" i="2"/>
  <c r="T26" i="2"/>
  <c r="T21" i="2"/>
  <c r="T30" i="2"/>
  <c r="T20" i="2"/>
  <c r="T32" i="2"/>
  <c r="P38" i="2"/>
  <c r="T38" i="2"/>
  <c r="T22" i="2"/>
  <c r="M39" i="2"/>
  <c r="P18" i="2"/>
  <c r="P23" i="2"/>
  <c r="P17" i="2"/>
  <c r="P31" i="2"/>
  <c r="P25" i="2"/>
  <c r="P34" i="2"/>
  <c r="P33" i="2"/>
  <c r="P37" i="2"/>
  <c r="P28" i="2"/>
  <c r="P19" i="2"/>
  <c r="P21" i="2"/>
  <c r="P24" i="2"/>
  <c r="P30" i="2"/>
  <c r="P26" i="2"/>
  <c r="P36" i="2"/>
  <c r="P20" i="2"/>
  <c r="P27" i="2"/>
  <c r="P32" i="2"/>
  <c r="P29" i="2"/>
  <c r="P22" i="2"/>
  <c r="P35" i="2"/>
  <c r="T39" i="2" l="1"/>
</calcChain>
</file>

<file path=xl/sharedStrings.xml><?xml version="1.0" encoding="utf-8"?>
<sst xmlns="http://schemas.openxmlformats.org/spreadsheetml/2006/main" count="2072" uniqueCount="109">
  <si>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</si>
  <si>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</si>
  <si>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</si>
  <si>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</si>
  <si>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</si>
  <si>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</si>
  <si>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</si>
  <si>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</si>
  <si>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</si>
  <si>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</si>
  <si>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</si>
  <si>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</si>
  <si>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</si>
  <si>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</si>
  <si>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</si>
  <si>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</si>
  <si>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</si>
  <si>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</si>
  <si>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</si>
  <si>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</si>
  <si>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</si>
  <si>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</si>
  <si>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</si>
  <si>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</si>
  <si>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</si>
  <si>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</si>
  <si>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</si>
  <si>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</si>
  <si>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</si>
  <si>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</si>
  <si>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</si>
  <si>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</si>
  <si>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</si>
  <si>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</si>
  <si>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</si>
  <si>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</si>
  <si>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</si>
  <si>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</si>
  <si>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</si>
  <si>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</si>
  <si>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</si>
  <si>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</si>
  <si>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</si>
  <si>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</si>
  <si>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</si>
  <si>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</si>
  <si>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</si>
  <si>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</si>
  <si>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</si>
  <si>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</si>
  <si>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</si>
  <si>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</si>
  <si>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</si>
  <si>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</si>
  <si>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</si>
  <si>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</si>
  <si>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Statistical Analysis:</t>
  </si>
  <si>
    <t>Units sold</t>
  </si>
  <si>
    <t>Amount (Sales)</t>
  </si>
  <si>
    <t>Average :-</t>
  </si>
  <si>
    <t>Median :-</t>
  </si>
  <si>
    <t>1st Quartile:-</t>
  </si>
  <si>
    <t>3rd Quartile :-</t>
  </si>
  <si>
    <t>Maximum :-</t>
  </si>
  <si>
    <t>Minimum :-</t>
  </si>
  <si>
    <t>Sales</t>
  </si>
  <si>
    <t>Products</t>
  </si>
  <si>
    <t>Column1</t>
  </si>
  <si>
    <t>Sales per unit</t>
  </si>
  <si>
    <t>units sold</t>
  </si>
  <si>
    <t>most Sold Products:</t>
  </si>
  <si>
    <t>Grand Total</t>
  </si>
  <si>
    <t>Cost per Unit</t>
  </si>
  <si>
    <t>Profit</t>
  </si>
  <si>
    <t>Cost</t>
  </si>
  <si>
    <t>Revenue</t>
  </si>
  <si>
    <t>Row Labels</t>
  </si>
  <si>
    <t>Sum of Sales</t>
  </si>
  <si>
    <t>Sum of Profit</t>
  </si>
  <si>
    <t>Column2</t>
  </si>
  <si>
    <t>Profit per Unit</t>
  </si>
  <si>
    <t>Sales per Unit</t>
  </si>
  <si>
    <t>Pick a Country</t>
  </si>
  <si>
    <t>Total</t>
  </si>
  <si>
    <t>Average</t>
  </si>
  <si>
    <t>Quantity Sold</t>
  </si>
  <si>
    <t>Sales made by Sales Person</t>
  </si>
  <si>
    <t>QUICK SUMMARY</t>
  </si>
  <si>
    <t>No. of Transactions:</t>
  </si>
  <si>
    <t>Sales person</t>
  </si>
  <si>
    <t>ýþ</t>
  </si>
  <si>
    <t>Products Sold By Employee:</t>
  </si>
  <si>
    <t>No.of Units</t>
  </si>
  <si>
    <t>Grand Total :</t>
  </si>
  <si>
    <t>Objective:- To Find out Which Products need to be Discontinued. (If necessary)??</t>
  </si>
  <si>
    <t>Sum of Units sold</t>
  </si>
  <si>
    <t>Sum of Profit Percentage</t>
  </si>
  <si>
    <t>Overall</t>
  </si>
  <si>
    <t>WatchList: (Least Profit %)</t>
  </si>
  <si>
    <t>Baker's choco Chips</t>
  </si>
  <si>
    <t>Least Sales</t>
  </si>
  <si>
    <t>Milk bars</t>
  </si>
  <si>
    <t>Fruits &amp; Nuts</t>
  </si>
  <si>
    <t>Fruits &amp; Nuts bars</t>
  </si>
  <si>
    <t>Baker's choco chips</t>
  </si>
  <si>
    <t>Bottom 1:</t>
  </si>
  <si>
    <t>Bottom 2:</t>
  </si>
  <si>
    <t>Bottom 3:</t>
  </si>
  <si>
    <t>Products with Least Profit Margin                     &amp;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</si>
</sst>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 #,##0.00;[Red]&quot;₹&quot;\ \-#,##0.00"/>
    <numFmt numFmtId="44" formatCode="_ &quot;₹&quot;\ * #,##0.00_ ;_ &quot;₹&quot;\ * \-#,##0.00_ ;_ &quot;₹&quot;\ * &quot;-&quot;??_ ;_ @_ "/>
    <numFmt numFmtId="164" formatCode="&quot;$&quot;#,##0_);[Red]\(&quot;$&quot;#,##0\)"/>
    <numFmt numFmtId="165" formatCode="&quot;$&quot;#,##0.00_);[Red]\(&quot;$&quot;#,##0.00\)"/>
    <numFmt numFmtId="166" formatCode="&quot;₹&quot;\ #,##0"/>
    <numFmt numFmtId="167" formatCode="0.0"/>
    <numFmt numFmtId="168" formatCode="_ &quot;₹&quot;\ * #,##0_ ;_ &quot;₹&quot;\ * \-#,##0_ ;_ &quot;₹&quot;\ * &quot;-&quot;??_ ;_ @_ "/>
    <numFmt numFmtId="169" formatCode="_ [$₹-4009]\ * #,##0_ ;_ [$₹-4009]\ * \-#,##0_ ;_ [$₹-4009]\ * &quot;-&quot;??_ ;_ @_ "/>
  </numFmts>
  <fonts count="10"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4"/>
      <color theme="1"/>
      <name val="Calibri"/>
      <family val="2"/>
      <scheme val="minor"/>
    </font>
    <font>
      <sz val="16"/>
      <color theme="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14"/>
      <color theme="1"/>
      <name val="Wingdings"/>
      <charset val="2"/>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C000"/>
        <bgColor indexed="64"/>
      </patternFill>
    </fill>
  </fills>
  <borders count="13">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right style="thin">
        <color indexed="64"/>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6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2" xfId="0" applyFill="1" applyBorder="1"/>
    <xf numFmtId="0" fontId="0" fillId="0" borderId="2" xfId="0" applyBorder="1"/>
    <xf numFmtId="166" fontId="0" fillId="0" borderId="0" xfId="0" applyNumberFormat="1"/>
    <xf numFmtId="2" fontId="0" fillId="0" borderId="0" xfId="0" applyNumberFormat="1"/>
    <xf numFmtId="167" fontId="0" fillId="0" borderId="0" xfId="0" applyNumberFormat="1"/>
    <xf numFmtId="167" fontId="0" fillId="0" borderId="3" xfId="0" applyNumberFormat="1" applyBorder="1"/>
    <xf numFmtId="166" fontId="0" fillId="0" borderId="4" xfId="0" applyNumberFormat="1" applyBorder="1"/>
    <xf numFmtId="166" fontId="0" fillId="0" borderId="5" xfId="0" applyNumberFormat="1" applyBorder="1"/>
    <xf numFmtId="168" fontId="2" fillId="0" borderId="0" xfId="1" applyNumberFormat="1" applyFont="1"/>
    <xf numFmtId="168" fontId="0" fillId="0" borderId="0" xfId="0" applyNumberFormat="1"/>
    <xf numFmtId="168" fontId="2" fillId="0" borderId="0" xfId="0" applyNumberFormat="1" applyFont="1" applyAlignment="1">
      <alignment horizontal="right"/>
    </xf>
    <xf numFmtId="1" fontId="0" fillId="0" borderId="0" xfId="0" applyNumberFormat="1"/>
    <xf numFmtId="0" fontId="5" fillId="0" borderId="0" xfId="0" applyFont="1"/>
    <xf numFmtId="165" fontId="2" fillId="0" borderId="0" xfId="0" applyNumberFormat="1" applyFont="1"/>
    <xf numFmtId="164" fontId="2" fillId="0" borderId="0" xfId="0" applyNumberFormat="1" applyFont="1"/>
    <xf numFmtId="2" fontId="2" fillId="0" borderId="0" xfId="0" applyNumberFormat="1" applyFont="1" applyAlignment="1">
      <alignment horizontal="right"/>
    </xf>
    <xf numFmtId="1" fontId="2" fillId="0" borderId="0" xfId="0" applyNumberFormat="1" applyFont="1" applyAlignment="1">
      <alignment horizontal="right"/>
    </xf>
    <xf numFmtId="169" fontId="2" fillId="0" borderId="0" xfId="0" applyNumberFormat="1" applyFont="1"/>
    <xf numFmtId="0" fontId="2" fillId="5" borderId="7" xfId="0" applyFont="1" applyFill="1" applyBorder="1"/>
    <xf numFmtId="8" fontId="2" fillId="0" borderId="0" xfId="1" applyNumberFormat="1" applyFont="1" applyAlignment="1">
      <alignment horizontal="right"/>
    </xf>
    <xf numFmtId="8" fontId="0" fillId="0" borderId="0" xfId="1" applyNumberFormat="1" applyFont="1"/>
    <xf numFmtId="0" fontId="0" fillId="0" borderId="9" xfId="0" applyBorder="1"/>
    <xf numFmtId="0" fontId="0" fillId="0" borderId="10" xfId="0" applyBorder="1"/>
    <xf numFmtId="167" fontId="0" fillId="0" borderId="10" xfId="0" applyNumberFormat="1" applyBorder="1"/>
    <xf numFmtId="0" fontId="0" fillId="0" borderId="11" xfId="0" applyBorder="1"/>
    <xf numFmtId="1" fontId="0" fillId="0" borderId="11" xfId="0" applyNumberFormat="1" applyBorder="1"/>
    <xf numFmtId="0" fontId="0" fillId="6" borderId="0" xfId="0" applyFill="1"/>
    <xf numFmtId="0" fontId="8" fillId="3" borderId="8" xfId="0" applyFont="1" applyFill="1" applyBorder="1"/>
    <xf numFmtId="164" fontId="0" fillId="0" borderId="9" xfId="0" applyNumberFormat="1" applyBorder="1"/>
    <xf numFmtId="3" fontId="0" fillId="6" borderId="0" xfId="0" applyNumberFormat="1" applyFill="1"/>
    <xf numFmtId="1" fontId="8" fillId="3" borderId="8" xfId="0" applyNumberFormat="1" applyFont="1" applyFill="1" applyBorder="1"/>
    <xf numFmtId="166" fontId="0" fillId="0" borderId="0" xfId="1" applyNumberFormat="1" applyFont="1"/>
    <xf numFmtId="166" fontId="2" fillId="0" borderId="0" xfId="1" applyNumberFormat="1" applyFont="1" applyAlignment="1">
      <alignment horizontal="right"/>
    </xf>
    <xf numFmtId="166" fontId="2" fillId="0" borderId="0" xfId="1" applyNumberFormat="1" applyFont="1"/>
    <xf numFmtId="166" fontId="0" fillId="6" borderId="0" xfId="1" applyNumberFormat="1" applyFont="1" applyFill="1"/>
    <xf numFmtId="166" fontId="0" fillId="4" borderId="2" xfId="1" applyNumberFormat="1" applyFont="1" applyFill="1" applyBorder="1"/>
    <xf numFmtId="166" fontId="0" fillId="0" borderId="0" xfId="1" applyNumberFormat="1" applyFont="1" applyAlignment="1">
      <alignment horizontal="center"/>
    </xf>
    <xf numFmtId="0" fontId="9" fillId="6" borderId="0" xfId="0" applyFont="1" applyFill="1"/>
    <xf numFmtId="0" fontId="0" fillId="0" borderId="12" xfId="0" applyBorder="1"/>
    <xf numFmtId="0" fontId="7" fillId="5" borderId="11" xfId="0" applyFont="1" applyFill="1" applyBorder="1"/>
    <xf numFmtId="0" fontId="8" fillId="3" borderId="6" xfId="0" applyFont="1" applyFill="1" applyBorder="1"/>
    <xf numFmtId="0" fontId="0" fillId="0" borderId="0" xfId="0" applyAlignment="1">
      <alignment vertical="center" wrapText="1"/>
    </xf>
    <xf numFmtId="9" fontId="0" fillId="0" borderId="0" xfId="2" applyFont="1" applyAlignment="1">
      <alignment vertical="center" wrapText="1"/>
    </xf>
    <xf numFmtId="0" fontId="0" fillId="0" borderId="0" xfId="0" pivotButton="1" applyAlignment="1">
      <alignment vertical="center" wrapText="1"/>
    </xf>
    <xf numFmtId="0" fontId="0" fillId="0" borderId="0" xfId="0" applyAlignment="1">
      <alignment horizontal="left" vertical="center" wrapText="1"/>
    </xf>
    <xf numFmtId="164" fontId="0" fillId="0" borderId="0" xfId="0" applyNumberFormat="1" applyAlignment="1">
      <alignment vertical="center" wrapText="1"/>
    </xf>
    <xf numFmtId="9" fontId="0" fillId="0" borderId="0" xfId="0" applyNumberFormat="1" applyAlignment="1">
      <alignment vertical="center" wrapText="1"/>
    </xf>
    <xf numFmtId="0" fontId="0" fillId="0" borderId="11" xfId="0" applyBorder="1" applyAlignment="1">
      <alignment vertical="center" wrapText="1"/>
    </xf>
    <xf numFmtId="0" fontId="0" fillId="0" borderId="0" xfId="0" pivotButton="1"/>
    <xf numFmtId="0" fontId="0" fillId="0" borderId="0" xfId="0" applyAlignment="1">
      <alignment horizontal="left"/>
    </xf>
    <xf numFmtId="0" fontId="4" fillId="0" borderId="0" xfId="0" applyFont="1"/>
    <xf numFmtId="0" fontId="2" fillId="7" borderId="0" xfId="0" applyFont="1" applyFill="1"/>
    <xf numFmtId="0" fontId="7" fillId="7" borderId="0" xfId="0" applyFont="1" applyFill="1"/>
    <xf numFmtId="0" fontId="7" fillId="7" borderId="6" xfId="0" applyFont="1" applyFill="1" applyBorder="1"/>
    <xf numFmtId="0" fontId="0" fillId="7" borderId="6" xfId="0" applyFill="1" applyBorder="1"/>
    <xf numFmtId="0" fontId="0" fillId="0" borderId="0" xfId="0" applyAlignment="1">
      <alignment vertical="center" wrapText="1"/>
    </xf>
    <xf numFmtId="0" fontId="0" fillId="7" borderId="0" xfId="0" applyFill="1" applyAlignment="1">
      <alignment vertical="center" wrapText="1"/>
    </xf>
  </cellXfs>
  <cellStyles count="3">
    <cellStyle name="Currency" xfId="1" builtinId="4"/>
    <cellStyle name="Normal" xfId="0" builtinId="0"/>
    <cellStyle name="Percent" xfId="2" builtinId="5"/>
  </cellStyles>
  <dxfs count="41">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numFmt numFmtId="13" formatCode="0%"/>
    </dxf>
    <dxf>
      <numFmt numFmtId="0" formatCode="General"/>
    </dxf>
    <dxf>
      <font>
        <color rgb="FF9C0006"/>
      </font>
      <fill>
        <patternFill>
          <bgColor rgb="FFFFC7CE"/>
        </patternFill>
      </fill>
    </dxf>
    <dxf>
      <numFmt numFmtId="164" formatCode="&quot;$&quot;#,##0_);[Red]\(&quot;$&quot;#,##0\)"/>
    </dxf>
    <dxf>
      <font>
        <b/>
        <i val="0"/>
        <strike val="0"/>
        <condense val="0"/>
        <extend val="0"/>
        <outline val="0"/>
        <shadow val="0"/>
        <u val="none"/>
        <vertAlign val="baseline"/>
        <sz val="11"/>
        <color theme="1"/>
        <name val="Calibri"/>
        <family val="2"/>
        <scheme val="minor"/>
      </font>
      <numFmt numFmtId="164" formatCode="&quot;$&quot;#,##0_);[Red]\(&quot;$&quot;#,##0\)"/>
    </dxf>
    <dxf>
      <numFmt numFmtId="166" formatCode="&quot;₹&quot;\ #,##0"/>
    </dxf>
    <dxf>
      <font>
        <b/>
        <i val="0"/>
        <strike val="0"/>
        <condense val="0"/>
        <extend val="0"/>
        <outline val="0"/>
        <shadow val="0"/>
        <u val="none"/>
        <vertAlign val="baseline"/>
        <sz val="11"/>
        <color theme="1"/>
        <name val="Calibri"/>
        <family val="2"/>
        <scheme val="minor"/>
      </font>
      <numFmt numFmtId="166" formatCode="&quot;₹&quot;\ #,##0"/>
    </dxf>
    <dxf>
      <font>
        <b/>
        <i val="0"/>
        <strike val="0"/>
        <condense val="0"/>
        <extend val="0"/>
        <outline val="0"/>
        <shadow val="0"/>
        <u val="none"/>
        <vertAlign val="baseline"/>
        <sz val="11"/>
        <color theme="1"/>
        <name val="Calibri"/>
        <family val="2"/>
        <scheme val="minor"/>
      </font>
      <numFmt numFmtId="165" formatCode="&quot;$&quot;#,##0.00_);[Red]\(&quot;$&quot;#,##0.00\)"/>
    </dxf>
    <dxf>
      <font>
        <b/>
        <i val="0"/>
        <strike val="0"/>
        <condense val="0"/>
        <extend val="0"/>
        <outline val="0"/>
        <shadow val="0"/>
        <u val="none"/>
        <vertAlign val="baseline"/>
        <sz val="11"/>
        <color theme="1"/>
        <name val="Calibri"/>
        <family val="2"/>
        <scheme val="minor"/>
      </font>
      <numFmt numFmtId="165" formatCode="&quot;$&quot;#,##0.00_);[Red]\(&quot;$&quot;#,##0.00\)"/>
      <alignment horizontal="right" vertical="bottom" textRotation="0" wrapText="0" indent="0" justifyLastLine="0" shrinkToFit="0" readingOrder="0"/>
    </dxf>
    <dxf>
      <numFmt numFmtId="168" formatCode="_ &quot;₹&quot;\ * #,##0_ ;_ &quot;₹&quot;\ * \-#,##0_ ;_ &quot;₹&quot;\ * &quot;-&quot;??_ ;_ @_ "/>
    </dxf>
    <dxf>
      <font>
        <b/>
        <i val="0"/>
        <strike val="0"/>
        <condense val="0"/>
        <extend val="0"/>
        <outline val="0"/>
        <shadow val="0"/>
        <u val="none"/>
        <vertAlign val="baseline"/>
        <sz val="11"/>
        <color theme="1"/>
        <name val="Calibri"/>
        <family val="2"/>
        <scheme val="minor"/>
      </font>
    </dxf>
    <dxf>
      <numFmt numFmtId="0" formatCode="General"/>
    </dxf>
    <dxf>
      <numFmt numFmtId="168" formatCode="_ &quot;₹&quot;\ * #,##0_ ;_ &quot;₹&quot;\ * \-#,##0_ ;_ &quot;₹&quot;\ * &quot;-&quot;??_ ;_ @_ "/>
    </dxf>
    <dxf>
      <font>
        <b/>
        <i val="0"/>
        <strike val="0"/>
        <condense val="0"/>
        <extend val="0"/>
        <outline val="0"/>
        <shadow val="0"/>
        <u val="none"/>
        <vertAlign val="baseline"/>
        <sz val="11"/>
        <color theme="1"/>
        <name val="Calibri"/>
        <family val="2"/>
        <scheme val="minor"/>
      </font>
      <numFmt numFmtId="168" formatCode="_ &quot;₹&quot;\ * #,##0_ ;_ &quot;₹&quot;\ * \-#,##0_ ;_ &quot;₹&quot;\ * &quot;-&quot;??_ ;_ @_ "/>
    </dxf>
    <dxf>
      <numFmt numFmtId="12" formatCode="&quot;₹&quot;\ #,##0.00;[Red]&quot;₹&quot;\ \-#,##0.00"/>
    </dxf>
    <dxf>
      <numFmt numFmtId="1" formatCode="0"/>
    </dxf>
    <dxf>
      <numFmt numFmtId="2" formatCode="0.00"/>
    </dxf>
    <dxf>
      <numFmt numFmtId="3" formatCode="#,##0"/>
    </dxf>
    <dxf>
      <numFmt numFmtId="164" formatCode="&quot;$&quot;#,##0_);[Red]\(&quot;$&quot;#,##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0" formatCode="General"/>
    </dxf>
    <dxf>
      <numFmt numFmtId="0" formatCode="General"/>
    </dxf>
    <dxf>
      <numFmt numFmtId="3" formatCode="#,##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hyperlink" Target="#'Top 10 products'!A1"/><Relationship Id="rId2" Type="http://schemas.openxmlformats.org/officeDocument/2006/relationships/hyperlink" Target="#'Sales by person'!A1"/><Relationship Id="rId1" Type="http://schemas.openxmlformats.org/officeDocument/2006/relationships/hyperlink" Target="#'Sales By country'!A1"/><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hyperlink" Target="#'Bottom 10 products'!A1"/></Relationships>
</file>

<file path=xl/drawings/_rels/drawing4.xml.rels><?xml version="1.0" encoding="UTF-8" standalone="yes"?>
<Relationships xmlns="http://schemas.openxmlformats.org/package/2006/relationships"><Relationship Id="rId3" Type="http://schemas.openxmlformats.org/officeDocument/2006/relationships/hyperlink" Target="#'Top 10 products'!A1"/><Relationship Id="rId2" Type="http://schemas.openxmlformats.org/officeDocument/2006/relationships/hyperlink" Target="#'Sales by person'!A1"/><Relationship Id="rId1" Type="http://schemas.openxmlformats.org/officeDocument/2006/relationships/hyperlink" Target="#'Sales By country'!A1"/><Relationship Id="rId6" Type="http://schemas.openxmlformats.org/officeDocument/2006/relationships/image" Target="../media/image5.svg"/><Relationship Id="rId5" Type="http://schemas.openxmlformats.org/officeDocument/2006/relationships/image" Target="../media/image4.png"/><Relationship Id="rId4" Type="http://schemas.openxmlformats.org/officeDocument/2006/relationships/hyperlink" Target="#'Bottom 10 products'!A1"/></Relationships>
</file>

<file path=xl/drawings/_rels/drawing5.xml.rels><?xml version="1.0" encoding="UTF-8" standalone="yes"?>
<Relationships xmlns="http://schemas.openxmlformats.org/package/2006/relationships"><Relationship Id="rId3" Type="http://schemas.openxmlformats.org/officeDocument/2006/relationships/hyperlink" Target="#'Top 10 products'!A1"/><Relationship Id="rId2" Type="http://schemas.openxmlformats.org/officeDocument/2006/relationships/hyperlink" Target="#'Sales by person'!A1"/><Relationship Id="rId1" Type="http://schemas.openxmlformats.org/officeDocument/2006/relationships/hyperlink" Target="#'Sales By counrty'!A1"/><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hyperlink" Target="#'Bottom 10 products'!A1"/></Relationships>
</file>

<file path=xl/drawings/_rels/drawing6.xml.rels><?xml version="1.0" encoding="UTF-8" standalone="yes"?>
<Relationships xmlns="http://schemas.openxmlformats.org/package/2006/relationships"><Relationship Id="rId3" Type="http://schemas.openxmlformats.org/officeDocument/2006/relationships/hyperlink" Target="#'Top 10 products'!A1"/><Relationship Id="rId2" Type="http://schemas.openxmlformats.org/officeDocument/2006/relationships/hyperlink" Target="#'Sales by person'!A1"/><Relationship Id="rId1" Type="http://schemas.openxmlformats.org/officeDocument/2006/relationships/hyperlink" Target="#'Sales By country'!A1"/><Relationship Id="rId6" Type="http://schemas.openxmlformats.org/officeDocument/2006/relationships/image" Target="../media/image9.svg"/><Relationship Id="rId5" Type="http://schemas.openxmlformats.org/officeDocument/2006/relationships/image" Target="../media/image8.png"/><Relationship Id="rId4" Type="http://schemas.openxmlformats.org/officeDocument/2006/relationships/hyperlink" Target="#'Bottom 10 products'!A1"/></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274320</xdr:colOff>
      <xdr:row>2</xdr:row>
      <xdr:rowOff>144780</xdr:rowOff>
    </xdr:from>
    <xdr:to>
      <xdr:col>6</xdr:col>
      <xdr:colOff>447886</xdr:colOff>
      <xdr:row>16</xdr:row>
      <xdr:rowOff>51435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49275857-7EA7-5989-0843-825717FAC2A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133253" y="517313"/>
              <a:ext cx="1833033" cy="2514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3</xdr:row>
      <xdr:rowOff>167640</xdr:rowOff>
    </xdr:from>
    <xdr:to>
      <xdr:col>2</xdr:col>
      <xdr:colOff>0</xdr:colOff>
      <xdr:row>5</xdr:row>
      <xdr:rowOff>45720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3096343-A5BF-3D49-D711-F3F7D6E224C0}"/>
            </a:ext>
          </a:extLst>
        </xdr:cNvPr>
        <xdr:cNvSpPr/>
      </xdr:nvSpPr>
      <xdr:spPr>
        <a:xfrm>
          <a:off x="45720" y="716280"/>
          <a:ext cx="2026920" cy="243840"/>
        </a:xfrm>
        <a:prstGeom prst="roundRect">
          <a:avLst>
            <a:gd name="adj" fmla="val 0"/>
          </a:avLst>
        </a:prstGeom>
        <a:solidFill>
          <a:schemeClr val="accent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tx1"/>
              </a:solidFill>
            </a:rPr>
            <a:t>Sales By Country</a:t>
          </a:r>
        </a:p>
        <a:p>
          <a:pPr algn="l"/>
          <a:endParaRPr lang="en-IN" sz="1200" b="1">
            <a:solidFill>
              <a:schemeClr val="tx1"/>
            </a:solidFill>
          </a:endParaRPr>
        </a:p>
      </xdr:txBody>
    </xdr:sp>
    <xdr:clientData/>
  </xdr:twoCellAnchor>
  <xdr:twoCellAnchor>
    <xdr:from>
      <xdr:col>0</xdr:col>
      <xdr:colOff>0</xdr:colOff>
      <xdr:row>5</xdr:row>
      <xdr:rowOff>160020</xdr:rowOff>
    </xdr:from>
    <xdr:to>
      <xdr:col>1</xdr:col>
      <xdr:colOff>45720</xdr:colOff>
      <xdr:row>7</xdr:row>
      <xdr:rowOff>22860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FFF9B6C3-AF11-4135-B04B-622BBA97A948}"/>
            </a:ext>
          </a:extLst>
        </xdr:cNvPr>
        <xdr:cNvSpPr/>
      </xdr:nvSpPr>
      <xdr:spPr>
        <a:xfrm>
          <a:off x="0" y="1074420"/>
          <a:ext cx="1821180" cy="228600"/>
        </a:xfrm>
        <a:prstGeom prst="roundRect">
          <a:avLst>
            <a:gd name="adj" fmla="val 0"/>
          </a:avLst>
        </a:prstGeom>
        <a:solidFill>
          <a:schemeClr val="accent2">
            <a:lumMod val="60000"/>
            <a:lumOff val="4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Sales By Person</a:t>
          </a:r>
          <a:endParaRPr lang="en-IN" sz="1100" b="1">
            <a:solidFill>
              <a:schemeClr val="bg1"/>
            </a:solidFill>
          </a:endParaRPr>
        </a:p>
      </xdr:txBody>
    </xdr:sp>
    <xdr:clientData/>
  </xdr:twoCellAnchor>
  <xdr:twoCellAnchor>
    <xdr:from>
      <xdr:col>0</xdr:col>
      <xdr:colOff>0</xdr:colOff>
      <xdr:row>7</xdr:row>
      <xdr:rowOff>175260</xdr:rowOff>
    </xdr:from>
    <xdr:to>
      <xdr:col>1</xdr:col>
      <xdr:colOff>45720</xdr:colOff>
      <xdr:row>9</xdr:row>
      <xdr:rowOff>45720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545B881C-7A8A-492A-A4CD-5985A8783A19}"/>
            </a:ext>
          </a:extLst>
        </xdr:cNvPr>
        <xdr:cNvSpPr/>
      </xdr:nvSpPr>
      <xdr:spPr>
        <a:xfrm>
          <a:off x="0" y="1455420"/>
          <a:ext cx="1821180" cy="236220"/>
        </a:xfrm>
        <a:prstGeom prst="roundRect">
          <a:avLst>
            <a:gd name="adj" fmla="val 0"/>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Top</a:t>
          </a:r>
          <a:r>
            <a:rPr lang="en-IN" sz="1200" b="1" baseline="0">
              <a:solidFill>
                <a:schemeClr val="bg1"/>
              </a:solidFill>
            </a:rPr>
            <a:t> 10 Products</a:t>
          </a:r>
          <a:endParaRPr lang="en-IN" sz="1100" b="1" baseline="0">
            <a:solidFill>
              <a:schemeClr val="bg1"/>
            </a:solidFill>
          </a:endParaRPr>
        </a:p>
        <a:p>
          <a:pPr algn="l"/>
          <a:endParaRPr lang="en-IN" sz="1100">
            <a:solidFill>
              <a:schemeClr val="bg1"/>
            </a:solidFill>
          </a:endParaRPr>
        </a:p>
      </xdr:txBody>
    </xdr:sp>
    <xdr:clientData/>
  </xdr:twoCellAnchor>
  <xdr:twoCellAnchor>
    <xdr:from>
      <xdr:col>0</xdr:col>
      <xdr:colOff>0</xdr:colOff>
      <xdr:row>10</xdr:row>
      <xdr:rowOff>7620</xdr:rowOff>
    </xdr:from>
    <xdr:to>
      <xdr:col>1</xdr:col>
      <xdr:colOff>53340</xdr:colOff>
      <xdr:row>11</xdr:row>
      <xdr:rowOff>45720</xdr:rowOff>
    </xdr:to>
    <xdr:sp macro="" textlink="">
      <xdr:nvSpPr>
        <xdr:cNvPr id="8" name="Rectangle: Rounded Corners 7">
          <a:hlinkClick xmlns:r="http://schemas.openxmlformats.org/officeDocument/2006/relationships" r:id="rId4"/>
          <a:extLst>
            <a:ext uri="{FF2B5EF4-FFF2-40B4-BE49-F238E27FC236}">
              <a16:creationId xmlns:a16="http://schemas.microsoft.com/office/drawing/2014/main" id="{AC5CAE07-D1B2-44AA-993D-7761127554A7}"/>
            </a:ext>
          </a:extLst>
        </xdr:cNvPr>
        <xdr:cNvSpPr/>
      </xdr:nvSpPr>
      <xdr:spPr>
        <a:xfrm>
          <a:off x="0" y="1836420"/>
          <a:ext cx="1828800" cy="220980"/>
        </a:xfrm>
        <a:prstGeom prst="roundRect">
          <a:avLst>
            <a:gd name="adj" fmla="val 0"/>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Bottom 10 Products</a:t>
          </a:r>
          <a:endParaRPr lang="en-IN" sz="1100" b="1">
            <a:solidFill>
              <a:schemeClr val="bg1"/>
            </a:solidFill>
          </a:endParaRPr>
        </a:p>
        <a:p>
          <a:pPr algn="l"/>
          <a:endParaRPr lang="en-IN" sz="1100">
            <a:solidFill>
              <a:schemeClr val="bg1"/>
            </a:solidFill>
          </a:endParaRPr>
        </a:p>
      </xdr:txBody>
    </xdr:sp>
    <xdr:clientData/>
  </xdr:twoCellAnchor>
  <xdr:twoCellAnchor editAs="oneCell">
    <xdr:from>
      <xdr:col>0</xdr:col>
      <xdr:colOff>1729740</xdr:colOff>
      <xdr:row>3</xdr:row>
      <xdr:rowOff>137160</xdr:rowOff>
    </xdr:from>
    <xdr:to>
      <xdr:col>1</xdr:col>
      <xdr:colOff>251460</xdr:colOff>
      <xdr:row>5</xdr:row>
      <xdr:rowOff>68580</xdr:rowOff>
    </xdr:to>
    <xdr:pic>
      <xdr:nvPicPr>
        <xdr:cNvPr id="10" name="Graphic 9" descr="Earth globe Americas">
          <a:extLst>
            <a:ext uri="{FF2B5EF4-FFF2-40B4-BE49-F238E27FC236}">
              <a16:creationId xmlns:a16="http://schemas.microsoft.com/office/drawing/2014/main" id="{5FD3B66C-5B81-F5D6-3647-F43206A4330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29740" y="685800"/>
          <a:ext cx="297180" cy="2971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4</xdr:row>
      <xdr:rowOff>0</xdr:rowOff>
    </xdr:from>
    <xdr:to>
      <xdr:col>0</xdr:col>
      <xdr:colOff>1684020</xdr:colOff>
      <xdr:row>5</xdr:row>
      <xdr:rowOff>15240</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BD431FB2-9788-40AB-BB97-18FB03C0420C}"/>
            </a:ext>
          </a:extLst>
        </xdr:cNvPr>
        <xdr:cNvSpPr/>
      </xdr:nvSpPr>
      <xdr:spPr>
        <a:xfrm>
          <a:off x="45720" y="731520"/>
          <a:ext cx="1638300" cy="198120"/>
        </a:xfrm>
        <a:prstGeom prst="roundRect">
          <a:avLst>
            <a:gd name="adj" fmla="val 0"/>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Sales By Country</a:t>
          </a:r>
        </a:p>
        <a:p>
          <a:pPr algn="l"/>
          <a:endParaRPr lang="en-IN" sz="1200" b="1">
            <a:solidFill>
              <a:schemeClr val="bg1"/>
            </a:solidFill>
          </a:endParaRPr>
        </a:p>
      </xdr:txBody>
    </xdr:sp>
    <xdr:clientData/>
  </xdr:twoCellAnchor>
  <xdr:twoCellAnchor>
    <xdr:from>
      <xdr:col>0</xdr:col>
      <xdr:colOff>0</xdr:colOff>
      <xdr:row>5</xdr:row>
      <xdr:rowOff>160020</xdr:rowOff>
    </xdr:from>
    <xdr:to>
      <xdr:col>1</xdr:col>
      <xdr:colOff>289560</xdr:colOff>
      <xdr:row>7</xdr:row>
      <xdr:rowOff>38100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F4086C2F-0471-4D76-8208-52F6AF5BDB99}"/>
            </a:ext>
          </a:extLst>
        </xdr:cNvPr>
        <xdr:cNvSpPr/>
      </xdr:nvSpPr>
      <xdr:spPr>
        <a:xfrm>
          <a:off x="0" y="1074420"/>
          <a:ext cx="2065020" cy="243840"/>
        </a:xfrm>
        <a:prstGeom prst="roundRect">
          <a:avLst>
            <a:gd name="adj" fmla="val 0"/>
          </a:avLst>
        </a:prstGeom>
        <a:solidFill>
          <a:schemeClr val="accent2">
            <a:lumMod val="60000"/>
            <a:lumOff val="4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ysClr val="windowText" lastClr="000000"/>
              </a:solidFill>
            </a:rPr>
            <a:t>Sales By Person</a:t>
          </a:r>
          <a:endParaRPr lang="en-IN" sz="1100" b="1">
            <a:solidFill>
              <a:sysClr val="windowText" lastClr="000000"/>
            </a:solidFill>
          </a:endParaRPr>
        </a:p>
      </xdr:txBody>
    </xdr:sp>
    <xdr:clientData/>
  </xdr:twoCellAnchor>
  <xdr:twoCellAnchor>
    <xdr:from>
      <xdr:col>0</xdr:col>
      <xdr:colOff>0</xdr:colOff>
      <xdr:row>7</xdr:row>
      <xdr:rowOff>175260</xdr:rowOff>
    </xdr:from>
    <xdr:to>
      <xdr:col>0</xdr:col>
      <xdr:colOff>1699260</xdr:colOff>
      <xdr:row>9</xdr:row>
      <xdr:rowOff>22860</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536DDBAD-1F69-4D5A-83D5-1C5A674259F7}"/>
            </a:ext>
          </a:extLst>
        </xdr:cNvPr>
        <xdr:cNvSpPr/>
      </xdr:nvSpPr>
      <xdr:spPr>
        <a:xfrm>
          <a:off x="0" y="1455420"/>
          <a:ext cx="1699260" cy="213360"/>
        </a:xfrm>
        <a:prstGeom prst="roundRect">
          <a:avLst>
            <a:gd name="adj" fmla="val 0"/>
          </a:avLst>
        </a:prstGeom>
        <a:solidFill>
          <a:schemeClr val="accent6">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Top</a:t>
          </a:r>
          <a:r>
            <a:rPr lang="en-IN" sz="1200" b="1" baseline="0">
              <a:solidFill>
                <a:schemeClr val="bg1"/>
              </a:solidFill>
            </a:rPr>
            <a:t> 10 Products</a:t>
          </a:r>
          <a:endParaRPr lang="en-IN" sz="1100" b="1" baseline="0">
            <a:solidFill>
              <a:schemeClr val="bg1"/>
            </a:solidFill>
          </a:endParaRPr>
        </a:p>
        <a:p>
          <a:pPr algn="l"/>
          <a:endParaRPr lang="en-IN" sz="1100">
            <a:solidFill>
              <a:schemeClr val="bg1"/>
            </a:solidFill>
          </a:endParaRPr>
        </a:p>
      </xdr:txBody>
    </xdr:sp>
    <xdr:clientData/>
  </xdr:twoCellAnchor>
  <xdr:twoCellAnchor>
    <xdr:from>
      <xdr:col>0</xdr:col>
      <xdr:colOff>0</xdr:colOff>
      <xdr:row>9</xdr:row>
      <xdr:rowOff>175260</xdr:rowOff>
    </xdr:from>
    <xdr:to>
      <xdr:col>0</xdr:col>
      <xdr:colOff>1706880</xdr:colOff>
      <xdr:row>11</xdr:row>
      <xdr:rowOff>15240</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394CE486-7C33-4462-88D2-72471D1248EA}"/>
            </a:ext>
          </a:extLst>
        </xdr:cNvPr>
        <xdr:cNvSpPr/>
      </xdr:nvSpPr>
      <xdr:spPr>
        <a:xfrm>
          <a:off x="0" y="1821180"/>
          <a:ext cx="1706880" cy="205740"/>
        </a:xfrm>
        <a:prstGeom prst="roundRect">
          <a:avLst>
            <a:gd name="adj" fmla="val 0"/>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Bottom 10 Products</a:t>
          </a:r>
          <a:endParaRPr lang="en-IN" sz="1100" b="1">
            <a:solidFill>
              <a:schemeClr val="bg1"/>
            </a:solidFill>
          </a:endParaRPr>
        </a:p>
        <a:p>
          <a:pPr algn="l"/>
          <a:endParaRPr lang="en-IN" sz="1100">
            <a:solidFill>
              <a:schemeClr val="bg1"/>
            </a:solidFill>
          </a:endParaRPr>
        </a:p>
      </xdr:txBody>
    </xdr:sp>
    <xdr:clientData/>
  </xdr:twoCellAnchor>
  <xdr:twoCellAnchor editAs="oneCell">
    <xdr:from>
      <xdr:col>0</xdr:col>
      <xdr:colOff>1691640</xdr:colOff>
      <xdr:row>5</xdr:row>
      <xdr:rowOff>137160</xdr:rowOff>
    </xdr:from>
    <xdr:to>
      <xdr:col>1</xdr:col>
      <xdr:colOff>236220</xdr:colOff>
      <xdr:row>7</xdr:row>
      <xdr:rowOff>91440</xdr:rowOff>
    </xdr:to>
    <xdr:pic>
      <xdr:nvPicPr>
        <xdr:cNvPr id="11" name="Graphic 10" descr="School boy">
          <a:extLst>
            <a:ext uri="{FF2B5EF4-FFF2-40B4-BE49-F238E27FC236}">
              <a16:creationId xmlns:a16="http://schemas.microsoft.com/office/drawing/2014/main" id="{9C669DEC-1D41-2753-F1F0-E0E2F8E34F8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91640" y="1051560"/>
          <a:ext cx="320040" cy="320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160020</xdr:rowOff>
    </xdr:from>
    <xdr:to>
      <xdr:col>1</xdr:col>
      <xdr:colOff>0</xdr:colOff>
      <xdr:row>5</xdr:row>
      <xdr:rowOff>22860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57CC6B7-49DD-4B55-9372-5F713DCE7635}"/>
            </a:ext>
          </a:extLst>
        </xdr:cNvPr>
        <xdr:cNvSpPr/>
      </xdr:nvSpPr>
      <xdr:spPr>
        <a:xfrm>
          <a:off x="0" y="708660"/>
          <a:ext cx="1775460" cy="228600"/>
        </a:xfrm>
        <a:prstGeom prst="roundRect">
          <a:avLst>
            <a:gd name="adj" fmla="val 0"/>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Sales By Country</a:t>
          </a:r>
        </a:p>
        <a:p>
          <a:pPr algn="l"/>
          <a:endParaRPr lang="en-IN" sz="1200" b="1">
            <a:solidFill>
              <a:schemeClr val="bg1"/>
            </a:solidFill>
          </a:endParaRPr>
        </a:p>
      </xdr:txBody>
    </xdr:sp>
    <xdr:clientData/>
  </xdr:twoCellAnchor>
  <xdr:twoCellAnchor>
    <xdr:from>
      <xdr:col>0</xdr:col>
      <xdr:colOff>0</xdr:colOff>
      <xdr:row>5</xdr:row>
      <xdr:rowOff>175260</xdr:rowOff>
    </xdr:from>
    <xdr:to>
      <xdr:col>1</xdr:col>
      <xdr:colOff>0</xdr:colOff>
      <xdr:row>7</xdr:row>
      <xdr:rowOff>30480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B62ACA27-E44D-41BE-B666-8CB680803516}"/>
            </a:ext>
          </a:extLst>
        </xdr:cNvPr>
        <xdr:cNvSpPr/>
      </xdr:nvSpPr>
      <xdr:spPr>
        <a:xfrm>
          <a:off x="0" y="1089660"/>
          <a:ext cx="1775460" cy="220980"/>
        </a:xfrm>
        <a:prstGeom prst="roundRect">
          <a:avLst>
            <a:gd name="adj" fmla="val 0"/>
          </a:avLst>
        </a:prstGeom>
        <a:solidFill>
          <a:schemeClr val="accent2">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Sales By Person</a:t>
          </a:r>
          <a:endParaRPr lang="en-IN" sz="1100" b="1">
            <a:solidFill>
              <a:schemeClr val="bg1"/>
            </a:solidFill>
          </a:endParaRPr>
        </a:p>
      </xdr:txBody>
    </xdr:sp>
    <xdr:clientData/>
  </xdr:twoCellAnchor>
  <xdr:twoCellAnchor>
    <xdr:from>
      <xdr:col>0</xdr:col>
      <xdr:colOff>0</xdr:colOff>
      <xdr:row>7</xdr:row>
      <xdr:rowOff>167640</xdr:rowOff>
    </xdr:from>
    <xdr:to>
      <xdr:col>2</xdr:col>
      <xdr:colOff>0</xdr:colOff>
      <xdr:row>9</xdr:row>
      <xdr:rowOff>76200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00149355-F931-42D6-84C3-D82FC33CFD0B}"/>
            </a:ext>
          </a:extLst>
        </xdr:cNvPr>
        <xdr:cNvSpPr/>
      </xdr:nvSpPr>
      <xdr:spPr>
        <a:xfrm>
          <a:off x="0" y="1447800"/>
          <a:ext cx="2072640" cy="274320"/>
        </a:xfrm>
        <a:prstGeom prst="roundRect">
          <a:avLst>
            <a:gd name="adj" fmla="val 0"/>
          </a:avLst>
        </a:prstGeom>
        <a:solidFill>
          <a:schemeClr val="accent6">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tx1"/>
              </a:solidFill>
            </a:rPr>
            <a:t>Top</a:t>
          </a:r>
          <a:r>
            <a:rPr lang="en-IN" sz="1200" b="1" baseline="0">
              <a:solidFill>
                <a:schemeClr val="tx1"/>
              </a:solidFill>
            </a:rPr>
            <a:t> 10 Products</a:t>
          </a:r>
          <a:endParaRPr lang="en-IN" sz="1100" b="1" baseline="0">
            <a:solidFill>
              <a:schemeClr val="tx1"/>
            </a:solidFill>
          </a:endParaRPr>
        </a:p>
        <a:p>
          <a:pPr algn="l"/>
          <a:endParaRPr lang="en-IN" sz="1100">
            <a:solidFill>
              <a:schemeClr val="tx1"/>
            </a:solidFill>
          </a:endParaRPr>
        </a:p>
      </xdr:txBody>
    </xdr:sp>
    <xdr:clientData/>
  </xdr:twoCellAnchor>
  <xdr:twoCellAnchor>
    <xdr:from>
      <xdr:col>0</xdr:col>
      <xdr:colOff>0</xdr:colOff>
      <xdr:row>9</xdr:row>
      <xdr:rowOff>175260</xdr:rowOff>
    </xdr:from>
    <xdr:to>
      <xdr:col>1</xdr:col>
      <xdr:colOff>0</xdr:colOff>
      <xdr:row>11</xdr:row>
      <xdr:rowOff>38100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561D28C8-3AF5-41F0-9512-55E8B8A1F9D8}"/>
            </a:ext>
          </a:extLst>
        </xdr:cNvPr>
        <xdr:cNvSpPr/>
      </xdr:nvSpPr>
      <xdr:spPr>
        <a:xfrm>
          <a:off x="0" y="1821180"/>
          <a:ext cx="1775460" cy="228600"/>
        </a:xfrm>
        <a:prstGeom prst="roundRect">
          <a:avLst>
            <a:gd name="adj" fmla="val 0"/>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Bottom 10 Products</a:t>
          </a:r>
          <a:endParaRPr lang="en-IN" sz="1100" b="1">
            <a:solidFill>
              <a:schemeClr val="bg1"/>
            </a:solidFill>
          </a:endParaRPr>
        </a:p>
        <a:p>
          <a:pPr algn="l"/>
          <a:endParaRPr lang="en-IN" sz="1100">
            <a:solidFill>
              <a:schemeClr val="bg1"/>
            </a:solidFill>
          </a:endParaRPr>
        </a:p>
      </xdr:txBody>
    </xdr:sp>
    <xdr:clientData/>
  </xdr:twoCellAnchor>
  <xdr:twoCellAnchor editAs="oneCell">
    <xdr:from>
      <xdr:col>0</xdr:col>
      <xdr:colOff>1737360</xdr:colOff>
      <xdr:row>7</xdr:row>
      <xdr:rowOff>167640</xdr:rowOff>
    </xdr:from>
    <xdr:to>
      <xdr:col>1</xdr:col>
      <xdr:colOff>281940</xdr:colOff>
      <xdr:row>9</xdr:row>
      <xdr:rowOff>121920</xdr:rowOff>
    </xdr:to>
    <xdr:pic>
      <xdr:nvPicPr>
        <xdr:cNvPr id="7" name="Graphic 6" descr="Bar graph with upward trend">
          <a:extLst>
            <a:ext uri="{FF2B5EF4-FFF2-40B4-BE49-F238E27FC236}">
              <a16:creationId xmlns:a16="http://schemas.microsoft.com/office/drawing/2014/main" id="{BF75E1E9-59BD-7224-7070-89096B0DD66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37360" y="1447800"/>
          <a:ext cx="320040" cy="3200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0</xdr:rowOff>
    </xdr:from>
    <xdr:to>
      <xdr:col>1</xdr:col>
      <xdr:colOff>7620</xdr:colOff>
      <xdr:row>5</xdr:row>
      <xdr:rowOff>30480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9F0903B-C5D2-4D80-A0E7-8908F60D1BCB}"/>
            </a:ext>
          </a:extLst>
        </xdr:cNvPr>
        <xdr:cNvSpPr/>
      </xdr:nvSpPr>
      <xdr:spPr>
        <a:xfrm>
          <a:off x="0" y="731520"/>
          <a:ext cx="1783080" cy="213360"/>
        </a:xfrm>
        <a:prstGeom prst="roundRect">
          <a:avLst>
            <a:gd name="adj" fmla="val 0"/>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Sales By Country</a:t>
          </a:r>
        </a:p>
        <a:p>
          <a:pPr algn="l"/>
          <a:endParaRPr lang="en-IN" sz="1200" b="1">
            <a:solidFill>
              <a:schemeClr val="bg1"/>
            </a:solidFill>
          </a:endParaRPr>
        </a:p>
      </xdr:txBody>
    </xdr:sp>
    <xdr:clientData/>
  </xdr:twoCellAnchor>
  <xdr:twoCellAnchor>
    <xdr:from>
      <xdr:col>0</xdr:col>
      <xdr:colOff>0</xdr:colOff>
      <xdr:row>5</xdr:row>
      <xdr:rowOff>175260</xdr:rowOff>
    </xdr:from>
    <xdr:to>
      <xdr:col>1</xdr:col>
      <xdr:colOff>7620</xdr:colOff>
      <xdr:row>7</xdr:row>
      <xdr:rowOff>30480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0FDB6C58-B5DA-4DCD-B829-550A329E5672}"/>
            </a:ext>
          </a:extLst>
        </xdr:cNvPr>
        <xdr:cNvSpPr/>
      </xdr:nvSpPr>
      <xdr:spPr>
        <a:xfrm>
          <a:off x="0" y="1089660"/>
          <a:ext cx="1783080" cy="220980"/>
        </a:xfrm>
        <a:prstGeom prst="roundRect">
          <a:avLst>
            <a:gd name="adj" fmla="val 0"/>
          </a:avLst>
        </a:prstGeom>
        <a:solidFill>
          <a:schemeClr val="accent2">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Sales By Person</a:t>
          </a:r>
          <a:endParaRPr lang="en-IN" sz="1100" b="1">
            <a:solidFill>
              <a:schemeClr val="bg1"/>
            </a:solidFill>
          </a:endParaRPr>
        </a:p>
      </xdr:txBody>
    </xdr:sp>
    <xdr:clientData/>
  </xdr:twoCellAnchor>
  <xdr:twoCellAnchor>
    <xdr:from>
      <xdr:col>0</xdr:col>
      <xdr:colOff>0</xdr:colOff>
      <xdr:row>8</xdr:row>
      <xdr:rowOff>7620</xdr:rowOff>
    </xdr:from>
    <xdr:to>
      <xdr:col>1</xdr:col>
      <xdr:colOff>15240</xdr:colOff>
      <xdr:row>9</xdr:row>
      <xdr:rowOff>30480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72CBC025-B891-4CC7-A3F1-DFE5934CAE09}"/>
            </a:ext>
          </a:extLst>
        </xdr:cNvPr>
        <xdr:cNvSpPr/>
      </xdr:nvSpPr>
      <xdr:spPr>
        <a:xfrm>
          <a:off x="0" y="1470660"/>
          <a:ext cx="1790700" cy="205740"/>
        </a:xfrm>
        <a:prstGeom prst="roundRect">
          <a:avLst>
            <a:gd name="adj" fmla="val 0"/>
          </a:avLst>
        </a:prstGeom>
        <a:solidFill>
          <a:schemeClr val="accent6">
            <a:lumMod val="60000"/>
            <a:lumOff val="4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bg1"/>
              </a:solidFill>
            </a:rPr>
            <a:t>Top</a:t>
          </a:r>
          <a:r>
            <a:rPr lang="en-IN" sz="1200" b="1" baseline="0">
              <a:solidFill>
                <a:schemeClr val="bg1"/>
              </a:solidFill>
            </a:rPr>
            <a:t> 10 Products</a:t>
          </a:r>
          <a:endParaRPr lang="en-IN" sz="1100" b="1" baseline="0">
            <a:solidFill>
              <a:schemeClr val="bg1"/>
            </a:solidFill>
          </a:endParaRPr>
        </a:p>
        <a:p>
          <a:pPr algn="l"/>
          <a:endParaRPr lang="en-IN" sz="1100">
            <a:solidFill>
              <a:schemeClr val="bg1"/>
            </a:solidFill>
          </a:endParaRPr>
        </a:p>
      </xdr:txBody>
    </xdr:sp>
    <xdr:clientData/>
  </xdr:twoCellAnchor>
  <xdr:twoCellAnchor>
    <xdr:from>
      <xdr:col>0</xdr:col>
      <xdr:colOff>0</xdr:colOff>
      <xdr:row>10</xdr:row>
      <xdr:rowOff>0</xdr:rowOff>
    </xdr:from>
    <xdr:to>
      <xdr:col>2</xdr:col>
      <xdr:colOff>0</xdr:colOff>
      <xdr:row>11</xdr:row>
      <xdr:rowOff>60960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AC8241B8-3500-4550-8C27-FEE28E155177}"/>
            </a:ext>
          </a:extLst>
        </xdr:cNvPr>
        <xdr:cNvSpPr/>
      </xdr:nvSpPr>
      <xdr:spPr>
        <a:xfrm>
          <a:off x="0" y="1828800"/>
          <a:ext cx="2072640" cy="243840"/>
        </a:xfrm>
        <a:prstGeom prst="roundRect">
          <a:avLst>
            <a:gd name="adj" fmla="val 0"/>
          </a:avLst>
        </a:prstGeom>
        <a:solidFill>
          <a:schemeClr val="accent4">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tx1"/>
              </a:solidFill>
            </a:rPr>
            <a:t>Bottom 10 Products</a:t>
          </a:r>
          <a:endParaRPr lang="en-IN" sz="1100" b="1">
            <a:solidFill>
              <a:schemeClr val="tx1"/>
            </a:solidFill>
          </a:endParaRPr>
        </a:p>
        <a:p>
          <a:pPr algn="l"/>
          <a:endParaRPr lang="en-IN" sz="1100"/>
        </a:p>
      </xdr:txBody>
    </xdr:sp>
    <xdr:clientData/>
  </xdr:twoCellAnchor>
  <xdr:twoCellAnchor editAs="oneCell">
    <xdr:from>
      <xdr:col>0</xdr:col>
      <xdr:colOff>1729740</xdr:colOff>
      <xdr:row>9</xdr:row>
      <xdr:rowOff>167640</xdr:rowOff>
    </xdr:from>
    <xdr:to>
      <xdr:col>1</xdr:col>
      <xdr:colOff>259080</xdr:colOff>
      <xdr:row>11</xdr:row>
      <xdr:rowOff>106680</xdr:rowOff>
    </xdr:to>
    <xdr:pic>
      <xdr:nvPicPr>
        <xdr:cNvPr id="7" name="Graphic 6" descr="Bar graph with downward trend">
          <a:extLst>
            <a:ext uri="{FF2B5EF4-FFF2-40B4-BE49-F238E27FC236}">
              <a16:creationId xmlns:a16="http://schemas.microsoft.com/office/drawing/2014/main" id="{3E98627E-7060-2FB1-77AD-5D9B2AA6592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29740" y="1813560"/>
          <a:ext cx="304800" cy="304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sh" refreshedDate="45206.806418171298" createdVersion="8" refreshedVersion="8" minRefreshableVersion="3" recordCount="300" xr:uid="{96039787-A337-4584-803D-796AA5533F4C}">
  <cacheSource type="worksheet">
    <worksheetSource name="Bakery_data"/>
  </cacheSource>
  <cacheFields count="12">
    <cacheField name="Sales Person" numFmtId="0">
      <sharedItems count="10">
        <s v="Ches Bonnell"/>
        <s v="Gigi Bohling"/>
        <s v="Carla Molina"/>
        <s v="Gunar Cockshoot"/>
        <s v="Oby Sorrel"/>
        <s v="Barr Faughny"/>
        <s v="Ram Mahesh"/>
        <s v="Brien Boise"/>
        <s v="Curtice Advani"/>
        <s v="Husein Augar"/>
      </sharedItems>
    </cacheField>
    <cacheField name="Geography" numFmtId="0">
      <sharedItems count="6">
        <s v="Australia"/>
        <s v="New Zealand"/>
        <s v="UK"/>
        <s v="USA"/>
        <s v="India"/>
        <s v="Canada"/>
      </sharedItems>
    </cacheField>
    <cacheField name="Product" numFmtId="0">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Sales" numFmtId="164">
      <sharedItems containsSemiMixedTypes="0" containsString="0" containsNumber="1" containsInteger="1" minValue="0" maxValue="16184"/>
    </cacheField>
    <cacheField name="Units sold" numFmtId="3">
      <sharedItems containsSemiMixedTypes="0" containsString="0" containsNumber="1" containsInteger="1" minValue="0" maxValue="525"/>
    </cacheField>
    <cacheField name="Sales per Unit" numFmtId="3">
      <sharedItems containsSemiMixedTypes="0" containsString="0" containsNumber="1" minValue="0" maxValue="2037"/>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 name="Profit per Unit" numFmtId="3">
      <sharedItems containsSemiMixedTypes="0" containsString="0" containsNumber="1" minValue="-15.192427745664741" maxValue="2030.53"/>
    </cacheField>
    <cacheField name="Sales per Unit2" numFmtId="0" formula="#NAME?/#NAME?" databaseField="0"/>
    <cacheField name="Profit" numFmtId="0" formula="Sales-Cost" databaseField="0"/>
    <cacheField name="Profit Percentage" numFmtId="0" formula="Profit/Sales" databaseField="0"/>
  </cacheFields>
  <extLst>
    <ext xmlns:x14="http://schemas.microsoft.com/office/spreadsheetml/2009/9/main" uri="{725AE2AE-9491-48be-B2B4-4EB974FC3084}">
      <x14:pivotCacheDefinition pivotCacheId="631456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281"/>
    <n v="75"/>
    <n v="17.079999999999998"/>
    <n v="11.7"/>
    <n v="877.5"/>
    <n v="5.379999999999999"/>
  </r>
  <r>
    <x v="1"/>
    <x v="1"/>
    <x v="0"/>
    <n v="4991"/>
    <n v="12"/>
    <n v="415.91666666666669"/>
    <n v="11.7"/>
    <n v="140.39999999999998"/>
    <n v="404.2166666666667"/>
  </r>
  <r>
    <x v="2"/>
    <x v="2"/>
    <x v="0"/>
    <n v="3976"/>
    <n v="72"/>
    <n v="55.222222222222221"/>
    <n v="11.7"/>
    <n v="842.4"/>
    <n v="43.522222222222226"/>
  </r>
  <r>
    <x v="3"/>
    <x v="3"/>
    <x v="0"/>
    <n v="2415"/>
    <n v="255"/>
    <n v="9.4705882352941178"/>
    <n v="11.7"/>
    <n v="2983.5"/>
    <n v="-2.2294117647058815"/>
  </r>
  <r>
    <x v="4"/>
    <x v="0"/>
    <x v="0"/>
    <n v="5586"/>
    <n v="525"/>
    <n v="10.64"/>
    <n v="11.7"/>
    <n v="6142.5"/>
    <n v="-1.0599999999999987"/>
  </r>
  <r>
    <x v="0"/>
    <x v="1"/>
    <x v="0"/>
    <n v="6608"/>
    <n v="225"/>
    <n v="29.36888888888889"/>
    <n v="11.7"/>
    <n v="2632.5"/>
    <n v="17.66888888888889"/>
  </r>
  <r>
    <x v="0"/>
    <x v="3"/>
    <x v="0"/>
    <n v="4606"/>
    <n v="63"/>
    <n v="73.111111111111114"/>
    <n v="11.7"/>
    <n v="737.09999999999991"/>
    <n v="61.411111111111111"/>
  </r>
  <r>
    <x v="3"/>
    <x v="4"/>
    <x v="0"/>
    <n v="7259"/>
    <n v="276"/>
    <n v="26.30072463768116"/>
    <n v="11.7"/>
    <n v="3229.2"/>
    <n v="14.600724637681161"/>
  </r>
  <r>
    <x v="0"/>
    <x v="4"/>
    <x v="0"/>
    <n v="1932"/>
    <n v="369"/>
    <n v="5.2357723577235769"/>
    <n v="11.7"/>
    <n v="4317.3"/>
    <n v="-6.4642276422764224"/>
  </r>
  <r>
    <x v="5"/>
    <x v="1"/>
    <x v="0"/>
    <n v="1057"/>
    <n v="54"/>
    <n v="19.574074074074073"/>
    <n v="11.7"/>
    <n v="631.79999999999995"/>
    <n v="7.8740740740740733"/>
  </r>
  <r>
    <x v="4"/>
    <x v="3"/>
    <x v="0"/>
    <n v="3472"/>
    <n v="96"/>
    <n v="36.166666666666664"/>
    <n v="11.7"/>
    <n v="1123.1999999999998"/>
    <n v="24.466666666666665"/>
  </r>
  <r>
    <x v="6"/>
    <x v="1"/>
    <x v="1"/>
    <n v="1624"/>
    <n v="114"/>
    <n v="14.245614035087719"/>
    <n v="14.49"/>
    <n v="1651.8600000000001"/>
    <n v="-0.24438596491228104"/>
  </r>
  <r>
    <x v="7"/>
    <x v="2"/>
    <x v="1"/>
    <n v="7021"/>
    <n v="183"/>
    <n v="38.366120218579233"/>
    <n v="14.49"/>
    <n v="2651.67"/>
    <n v="23.876120218579231"/>
  </r>
  <r>
    <x v="0"/>
    <x v="3"/>
    <x v="1"/>
    <n v="6755"/>
    <n v="252"/>
    <n v="26.805555555555557"/>
    <n v="14.49"/>
    <n v="3651.48"/>
    <n v="12.315555555555557"/>
  </r>
  <r>
    <x v="2"/>
    <x v="1"/>
    <x v="1"/>
    <n v="1526"/>
    <n v="240"/>
    <n v="6.3583333333333334"/>
    <n v="14.49"/>
    <n v="3477.6"/>
    <n v="-8.1316666666666677"/>
  </r>
  <r>
    <x v="7"/>
    <x v="1"/>
    <x v="1"/>
    <n v="42"/>
    <n v="150"/>
    <n v="0.28000000000000003"/>
    <n v="14.49"/>
    <n v="2173.5"/>
    <n v="-14.21"/>
  </r>
  <r>
    <x v="8"/>
    <x v="4"/>
    <x v="1"/>
    <n v="3402"/>
    <n v="366"/>
    <n v="9.2950819672131146"/>
    <n v="14.49"/>
    <n v="5303.34"/>
    <n v="-5.1949180327868856"/>
  </r>
  <r>
    <x v="6"/>
    <x v="3"/>
    <x v="1"/>
    <n v="2275"/>
    <n v="447"/>
    <n v="5.089485458612975"/>
    <n v="14.49"/>
    <n v="6477.03"/>
    <n v="-9.4005145413870252"/>
  </r>
  <r>
    <x v="8"/>
    <x v="1"/>
    <x v="1"/>
    <n v="560"/>
    <n v="81"/>
    <n v="6.9135802469135799"/>
    <n v="14.49"/>
    <n v="1173.69"/>
    <n v="-7.5764197530864204"/>
  </r>
  <r>
    <x v="7"/>
    <x v="3"/>
    <x v="1"/>
    <n v="3598"/>
    <n v="81"/>
    <n v="44.419753086419753"/>
    <n v="14.49"/>
    <n v="1173.69"/>
    <n v="29.929753086419751"/>
  </r>
  <r>
    <x v="1"/>
    <x v="5"/>
    <x v="1"/>
    <n v="1526"/>
    <n v="105"/>
    <n v="14.533333333333333"/>
    <n v="14.49"/>
    <n v="1521.45"/>
    <n v="4.3333333333333002E-2"/>
  </r>
  <r>
    <x v="8"/>
    <x v="2"/>
    <x v="1"/>
    <n v="1638"/>
    <n v="63"/>
    <n v="26"/>
    <n v="14.49"/>
    <n v="912.87"/>
    <n v="11.51"/>
  </r>
  <r>
    <x v="2"/>
    <x v="5"/>
    <x v="1"/>
    <n v="6118"/>
    <n v="174"/>
    <n v="35.160919540229884"/>
    <n v="14.49"/>
    <n v="2521.2600000000002"/>
    <n v="20.670919540229882"/>
  </r>
  <r>
    <x v="9"/>
    <x v="5"/>
    <x v="1"/>
    <n v="9051"/>
    <n v="57"/>
    <n v="158.78947368421052"/>
    <n v="14.49"/>
    <n v="825.93000000000006"/>
    <n v="144.29947368421051"/>
  </r>
  <r>
    <x v="0"/>
    <x v="0"/>
    <x v="1"/>
    <n v="10129"/>
    <n v="312"/>
    <n v="32.464743589743591"/>
    <n v="14.49"/>
    <n v="4520.88"/>
    <n v="17.974743589743589"/>
  </r>
  <r>
    <x v="8"/>
    <x v="3"/>
    <x v="1"/>
    <n v="4781"/>
    <n v="123"/>
    <n v="38.869918699186989"/>
    <n v="14.49"/>
    <n v="1782.27"/>
    <n v="24.379918699186987"/>
  </r>
  <r>
    <x v="0"/>
    <x v="1"/>
    <x v="1"/>
    <n v="6454"/>
    <n v="54"/>
    <n v="119.51851851851852"/>
    <n v="14.49"/>
    <n v="782.46"/>
    <n v="105.02851851851852"/>
  </r>
  <r>
    <x v="2"/>
    <x v="1"/>
    <x v="2"/>
    <n v="6398"/>
    <n v="102"/>
    <n v="62.725490196078432"/>
    <n v="4.97"/>
    <n v="506.94"/>
    <n v="57.755490196078433"/>
  </r>
  <r>
    <x v="0"/>
    <x v="3"/>
    <x v="2"/>
    <n v="2793"/>
    <n v="114"/>
    <n v="24.5"/>
    <n v="4.97"/>
    <n v="566.57999999999993"/>
    <n v="19.53"/>
  </r>
  <r>
    <x v="0"/>
    <x v="4"/>
    <x v="2"/>
    <n v="8862"/>
    <n v="189"/>
    <n v="46.888888888888886"/>
    <n v="4.97"/>
    <n v="939.32999999999993"/>
    <n v="41.918888888888887"/>
  </r>
  <r>
    <x v="6"/>
    <x v="0"/>
    <x v="2"/>
    <n v="623"/>
    <n v="51"/>
    <n v="12.215686274509803"/>
    <n v="4.97"/>
    <n v="253.47"/>
    <n v="7.2456862745098034"/>
  </r>
  <r>
    <x v="1"/>
    <x v="2"/>
    <x v="2"/>
    <n v="4018"/>
    <n v="171"/>
    <n v="23.497076023391813"/>
    <n v="4.97"/>
    <n v="849.87"/>
    <n v="18.527076023391814"/>
  </r>
  <r>
    <x v="9"/>
    <x v="2"/>
    <x v="2"/>
    <n v="3920"/>
    <n v="306"/>
    <n v="12.81045751633987"/>
    <n v="4.97"/>
    <n v="1520.82"/>
    <n v="7.8404575163398702"/>
  </r>
  <r>
    <x v="9"/>
    <x v="0"/>
    <x v="2"/>
    <n v="4137"/>
    <n v="60"/>
    <n v="68.95"/>
    <n v="4.97"/>
    <n v="298.2"/>
    <n v="63.980000000000004"/>
  </r>
  <r>
    <x v="6"/>
    <x v="3"/>
    <x v="2"/>
    <n v="1638"/>
    <n v="48"/>
    <n v="34.125"/>
    <n v="4.97"/>
    <n v="238.56"/>
    <n v="29.155000000000001"/>
  </r>
  <r>
    <x v="8"/>
    <x v="2"/>
    <x v="2"/>
    <n v="2989"/>
    <n v="3"/>
    <n v="996.33333333333337"/>
    <n v="4.97"/>
    <n v="14.91"/>
    <n v="991.36333333333334"/>
  </r>
  <r>
    <x v="7"/>
    <x v="1"/>
    <x v="3"/>
    <n v="1771"/>
    <n v="204"/>
    <n v="8.6813725490196081"/>
    <n v="7.64"/>
    <n v="1558.56"/>
    <n v="1.0413725490196084"/>
  </r>
  <r>
    <x v="5"/>
    <x v="3"/>
    <x v="3"/>
    <n v="553"/>
    <n v="15"/>
    <n v="36.866666666666667"/>
    <n v="7.64"/>
    <n v="114.6"/>
    <n v="29.226666666666667"/>
  </r>
  <r>
    <x v="5"/>
    <x v="1"/>
    <x v="3"/>
    <n v="238"/>
    <n v="18"/>
    <n v="13.222222222222221"/>
    <n v="7.64"/>
    <n v="137.51999999999998"/>
    <n v="5.5822222222222218"/>
  </r>
  <r>
    <x v="6"/>
    <x v="4"/>
    <x v="3"/>
    <n v="4018"/>
    <n v="162"/>
    <n v="24.802469135802468"/>
    <n v="7.64"/>
    <n v="1237.6799999999998"/>
    <n v="17.162469135802468"/>
  </r>
  <r>
    <x v="1"/>
    <x v="4"/>
    <x v="3"/>
    <n v="861"/>
    <n v="195"/>
    <n v="4.4153846153846157"/>
    <n v="7.64"/>
    <n v="1489.8"/>
    <n v="-3.224615384615384"/>
  </r>
  <r>
    <x v="6"/>
    <x v="1"/>
    <x v="3"/>
    <n v="7693"/>
    <n v="21"/>
    <n v="366.33333333333331"/>
    <n v="7.64"/>
    <n v="160.44"/>
    <n v="358.69333333333333"/>
  </r>
  <r>
    <x v="3"/>
    <x v="5"/>
    <x v="3"/>
    <n v="1281"/>
    <n v="18"/>
    <n v="71.166666666666671"/>
    <n v="7.64"/>
    <n v="137.51999999999998"/>
    <n v="63.526666666666671"/>
  </r>
  <r>
    <x v="0"/>
    <x v="5"/>
    <x v="3"/>
    <n v="2870"/>
    <n v="300"/>
    <n v="9.5666666666666664"/>
    <n v="7.64"/>
    <n v="2292"/>
    <n v="1.9266666666666667"/>
  </r>
  <r>
    <x v="2"/>
    <x v="5"/>
    <x v="3"/>
    <n v="1925"/>
    <n v="192"/>
    <n v="10.026041666666666"/>
    <n v="7.64"/>
    <n v="1466.8799999999999"/>
    <n v="2.3860416666666664"/>
  </r>
  <r>
    <x v="0"/>
    <x v="3"/>
    <x v="3"/>
    <n v="4585"/>
    <n v="240"/>
    <n v="19.104166666666668"/>
    <n v="7.64"/>
    <n v="1833.6"/>
    <n v="11.464166666666667"/>
  </r>
  <r>
    <x v="4"/>
    <x v="4"/>
    <x v="3"/>
    <n v="5355"/>
    <n v="204"/>
    <n v="26.25"/>
    <n v="7.64"/>
    <n v="1558.56"/>
    <n v="18.61"/>
  </r>
  <r>
    <x v="1"/>
    <x v="0"/>
    <x v="3"/>
    <n v="5474"/>
    <n v="168"/>
    <n v="32.583333333333336"/>
    <n v="7.64"/>
    <n v="1283.52"/>
    <n v="24.943333333333335"/>
  </r>
  <r>
    <x v="2"/>
    <x v="3"/>
    <x v="3"/>
    <n v="609"/>
    <n v="99"/>
    <n v="6.1515151515151514"/>
    <n v="7.64"/>
    <n v="756.36"/>
    <n v="-1.4884848484848483"/>
  </r>
  <r>
    <x v="5"/>
    <x v="4"/>
    <x v="3"/>
    <n v="7511"/>
    <n v="120"/>
    <n v="62.591666666666669"/>
    <n v="7.64"/>
    <n v="916.8"/>
    <n v="54.951666666666668"/>
  </r>
  <r>
    <x v="7"/>
    <x v="3"/>
    <x v="4"/>
    <n v="5012"/>
    <n v="210"/>
    <n v="23.866666666666667"/>
    <n v="9.77"/>
    <n v="2051.6999999999998"/>
    <n v="14.096666666666668"/>
  </r>
  <r>
    <x v="2"/>
    <x v="4"/>
    <x v="4"/>
    <n v="336"/>
    <n v="144"/>
    <n v="2.3333333333333335"/>
    <n v="9.77"/>
    <n v="1406.8799999999999"/>
    <n v="-7.4366666666666656"/>
  </r>
  <r>
    <x v="4"/>
    <x v="0"/>
    <x v="4"/>
    <n v="2205"/>
    <n v="141"/>
    <n v="15.638297872340425"/>
    <n v="9.77"/>
    <n v="1377.57"/>
    <n v="5.8682978723404258"/>
  </r>
  <r>
    <x v="6"/>
    <x v="2"/>
    <x v="4"/>
    <n v="5817"/>
    <n v="12"/>
    <n v="484.75"/>
    <n v="9.77"/>
    <n v="117.24"/>
    <n v="474.98"/>
  </r>
  <r>
    <x v="7"/>
    <x v="0"/>
    <x v="4"/>
    <n v="168"/>
    <n v="84"/>
    <n v="2"/>
    <n v="9.77"/>
    <n v="820.68"/>
    <n v="-7.77"/>
  </r>
  <r>
    <x v="1"/>
    <x v="1"/>
    <x v="4"/>
    <n v="518"/>
    <n v="75"/>
    <n v="6.9066666666666663"/>
    <n v="9.77"/>
    <n v="732.75"/>
    <n v="-2.8633333333333333"/>
  </r>
  <r>
    <x v="0"/>
    <x v="5"/>
    <x v="4"/>
    <n v="8435"/>
    <n v="42"/>
    <n v="200.83333333333334"/>
    <n v="9.77"/>
    <n v="410.34"/>
    <n v="191.06333333333333"/>
  </r>
  <r>
    <x v="5"/>
    <x v="2"/>
    <x v="4"/>
    <n v="1568"/>
    <n v="141"/>
    <n v="11.120567375886525"/>
    <n v="9.77"/>
    <n v="1377.57"/>
    <n v="1.3505673758865253"/>
  </r>
  <r>
    <x v="7"/>
    <x v="1"/>
    <x v="4"/>
    <n v="1890"/>
    <n v="195"/>
    <n v="9.6923076923076916"/>
    <n v="9.77"/>
    <n v="1905.1499999999999"/>
    <n v="-7.7692307692307949E-2"/>
  </r>
  <r>
    <x v="6"/>
    <x v="3"/>
    <x v="4"/>
    <n v="6853"/>
    <n v="372"/>
    <n v="18.422043010752688"/>
    <n v="9.77"/>
    <n v="3634.44"/>
    <n v="8.6520430107526884"/>
  </r>
  <r>
    <x v="0"/>
    <x v="1"/>
    <x v="4"/>
    <n v="9835"/>
    <n v="207"/>
    <n v="47.512077294685987"/>
    <n v="9.77"/>
    <n v="2022.3899999999999"/>
    <n v="37.742077294685984"/>
  </r>
  <r>
    <x v="1"/>
    <x v="2"/>
    <x v="4"/>
    <n v="6909"/>
    <n v="81"/>
    <n v="85.296296296296291"/>
    <n v="9.77"/>
    <n v="791.37"/>
    <n v="75.526296296296294"/>
  </r>
  <r>
    <x v="2"/>
    <x v="0"/>
    <x v="4"/>
    <n v="5915"/>
    <n v="3"/>
    <n v="1971.6666666666667"/>
    <n v="9.77"/>
    <n v="29.31"/>
    <n v="1961.8966666666668"/>
  </r>
  <r>
    <x v="1"/>
    <x v="4"/>
    <x v="4"/>
    <n v="6279"/>
    <n v="237"/>
    <n v="26.49367088607595"/>
    <n v="9.77"/>
    <n v="2315.4899999999998"/>
    <n v="16.723670886075951"/>
  </r>
  <r>
    <x v="1"/>
    <x v="3"/>
    <x v="4"/>
    <n v="490"/>
    <n v="84"/>
    <n v="5.833333333333333"/>
    <n v="9.77"/>
    <n v="820.68"/>
    <n v="-3.9366666666666665"/>
  </r>
  <r>
    <x v="4"/>
    <x v="4"/>
    <x v="4"/>
    <n v="4053"/>
    <n v="24"/>
    <n v="168.875"/>
    <n v="9.77"/>
    <n v="234.48"/>
    <n v="159.10499999999999"/>
  </r>
  <r>
    <x v="9"/>
    <x v="3"/>
    <x v="5"/>
    <n v="959"/>
    <n v="147"/>
    <n v="6.5238095238095237"/>
    <n v="11.88"/>
    <n v="1746.3600000000001"/>
    <n v="-5.3561904761904771"/>
  </r>
  <r>
    <x v="1"/>
    <x v="3"/>
    <x v="5"/>
    <n v="2744"/>
    <n v="9"/>
    <n v="304.88888888888891"/>
    <n v="11.88"/>
    <n v="106.92"/>
    <n v="293.00888888888892"/>
  </r>
  <r>
    <x v="8"/>
    <x v="4"/>
    <x v="5"/>
    <n v="525"/>
    <n v="48"/>
    <n v="10.9375"/>
    <n v="11.88"/>
    <n v="570.24"/>
    <n v="-0.94250000000000078"/>
  </r>
  <r>
    <x v="6"/>
    <x v="0"/>
    <x v="5"/>
    <n v="6125"/>
    <n v="102"/>
    <n v="60.049019607843135"/>
    <n v="11.88"/>
    <n v="1211.76"/>
    <n v="48.169019607843133"/>
  </r>
  <r>
    <x v="9"/>
    <x v="1"/>
    <x v="5"/>
    <n v="259"/>
    <n v="207"/>
    <n v="1.251207729468599"/>
    <n v="11.88"/>
    <n v="2459.1600000000003"/>
    <n v="-10.628792270531402"/>
  </r>
  <r>
    <x v="8"/>
    <x v="5"/>
    <x v="5"/>
    <n v="10073"/>
    <n v="120"/>
    <n v="83.941666666666663"/>
    <n v="11.88"/>
    <n v="1425.6000000000001"/>
    <n v="72.061666666666667"/>
  </r>
  <r>
    <x v="5"/>
    <x v="0"/>
    <x v="5"/>
    <n v="3549"/>
    <n v="3"/>
    <n v="1183"/>
    <n v="11.88"/>
    <n v="35.64"/>
    <n v="1171.1199999999999"/>
  </r>
  <r>
    <x v="8"/>
    <x v="3"/>
    <x v="5"/>
    <n v="1302"/>
    <n v="402"/>
    <n v="3.2388059701492535"/>
    <n v="11.88"/>
    <n v="4775.76"/>
    <n v="-8.6411940298507481"/>
  </r>
  <r>
    <x v="6"/>
    <x v="5"/>
    <x v="5"/>
    <n v="217"/>
    <n v="36"/>
    <n v="6.0277777777777777"/>
    <n v="11.88"/>
    <n v="427.68"/>
    <n v="-5.8522222222222231"/>
  </r>
  <r>
    <x v="4"/>
    <x v="0"/>
    <x v="5"/>
    <n v="6860"/>
    <n v="126"/>
    <n v="54.444444444444443"/>
    <n v="11.88"/>
    <n v="1496.88"/>
    <n v="42.56444444444444"/>
  </r>
  <r>
    <x v="3"/>
    <x v="1"/>
    <x v="5"/>
    <n v="938"/>
    <n v="366"/>
    <n v="2.5628415300546448"/>
    <n v="11.88"/>
    <n v="4348.08"/>
    <n v="-9.3171584699453565"/>
  </r>
  <r>
    <x v="9"/>
    <x v="3"/>
    <x v="6"/>
    <n v="98"/>
    <n v="159"/>
    <n v="0.61635220125786161"/>
    <n v="5.6"/>
    <n v="890.4"/>
    <n v="-4.9836477987421377"/>
  </r>
  <r>
    <x v="3"/>
    <x v="4"/>
    <x v="6"/>
    <n v="3108"/>
    <n v="54"/>
    <n v="57.555555555555557"/>
    <n v="5.6"/>
    <n v="302.39999999999998"/>
    <n v="51.955555555555556"/>
  </r>
  <r>
    <x v="6"/>
    <x v="4"/>
    <x v="6"/>
    <n v="6748"/>
    <n v="48"/>
    <n v="140.58333333333334"/>
    <n v="5.6"/>
    <n v="268.79999999999995"/>
    <n v="134.98333333333335"/>
  </r>
  <r>
    <x v="1"/>
    <x v="2"/>
    <x v="6"/>
    <n v="5236"/>
    <n v="51"/>
    <n v="102.66666666666667"/>
    <n v="5.6"/>
    <n v="285.59999999999997"/>
    <n v="97.066666666666677"/>
  </r>
  <r>
    <x v="8"/>
    <x v="4"/>
    <x v="6"/>
    <n v="8008"/>
    <n v="456"/>
    <n v="17.561403508771932"/>
    <n v="5.6"/>
    <n v="2553.6"/>
    <n v="11.961403508771932"/>
  </r>
  <r>
    <x v="2"/>
    <x v="5"/>
    <x v="6"/>
    <n v="98"/>
    <n v="204"/>
    <n v="0.48039215686274511"/>
    <n v="5.6"/>
    <n v="1142.3999999999999"/>
    <n v="-5.1196078431372545"/>
  </r>
  <r>
    <x v="4"/>
    <x v="4"/>
    <x v="6"/>
    <n v="4991"/>
    <n v="9"/>
    <n v="554.55555555555554"/>
    <n v="5.6"/>
    <n v="50.4"/>
    <n v="548.95555555555552"/>
  </r>
  <r>
    <x v="7"/>
    <x v="2"/>
    <x v="6"/>
    <n v="1561"/>
    <n v="27"/>
    <n v="57.814814814814817"/>
    <n v="5.6"/>
    <n v="151.19999999999999"/>
    <n v="52.214814814814815"/>
  </r>
  <r>
    <x v="2"/>
    <x v="1"/>
    <x v="6"/>
    <n v="2324"/>
    <n v="177"/>
    <n v="13.129943502824858"/>
    <n v="5.6"/>
    <n v="991.19999999999993"/>
    <n v="7.5299435028248585"/>
  </r>
  <r>
    <x v="3"/>
    <x v="2"/>
    <x v="6"/>
    <n v="4956"/>
    <n v="171"/>
    <n v="28.982456140350877"/>
    <n v="5.6"/>
    <n v="957.59999999999991"/>
    <n v="23.382456140350875"/>
  </r>
  <r>
    <x v="7"/>
    <x v="1"/>
    <x v="6"/>
    <n v="6279"/>
    <n v="45"/>
    <n v="139.53333333333333"/>
    <n v="5.6"/>
    <n v="251.99999999999997"/>
    <n v="133.93333333333334"/>
  </r>
  <r>
    <x v="9"/>
    <x v="1"/>
    <x v="6"/>
    <n v="2856"/>
    <n v="246"/>
    <n v="11.609756097560975"/>
    <n v="5.6"/>
    <n v="1377.6"/>
    <n v="6.0097560975609756"/>
  </r>
  <r>
    <x v="0"/>
    <x v="1"/>
    <x v="6"/>
    <n v="5306"/>
    <n v="0"/>
    <n v="0"/>
    <n v="5.6"/>
    <n v="0"/>
    <n v="-5.6"/>
  </r>
  <r>
    <x v="6"/>
    <x v="0"/>
    <x v="6"/>
    <n v="609"/>
    <n v="87"/>
    <n v="7"/>
    <n v="5.6"/>
    <n v="487.2"/>
    <n v="1.4000000000000004"/>
  </r>
  <r>
    <x v="9"/>
    <x v="0"/>
    <x v="6"/>
    <n v="2436"/>
    <n v="99"/>
    <n v="24.606060606060606"/>
    <n v="5.6"/>
    <n v="554.4"/>
    <n v="19.006060606060608"/>
  </r>
  <r>
    <x v="8"/>
    <x v="1"/>
    <x v="6"/>
    <n v="6818"/>
    <n v="6"/>
    <n v="1136.3333333333333"/>
    <n v="5.6"/>
    <n v="33.599999999999994"/>
    <n v="1130.7333333333333"/>
  </r>
  <r>
    <x v="3"/>
    <x v="0"/>
    <x v="6"/>
    <n v="8841"/>
    <n v="303"/>
    <n v="29.178217821782177"/>
    <n v="5.6"/>
    <n v="1696.8"/>
    <n v="23.578217821782175"/>
  </r>
  <r>
    <x v="5"/>
    <x v="2"/>
    <x v="7"/>
    <n v="6027"/>
    <n v="144"/>
    <n v="41.854166666666664"/>
    <n v="10.38"/>
    <n v="1494.72"/>
    <n v="31.474166666666662"/>
  </r>
  <r>
    <x v="5"/>
    <x v="0"/>
    <x v="7"/>
    <n v="6580"/>
    <n v="183"/>
    <n v="35.956284153005463"/>
    <n v="10.38"/>
    <n v="1899.5400000000002"/>
    <n v="25.57628415300546"/>
  </r>
  <r>
    <x v="9"/>
    <x v="4"/>
    <x v="7"/>
    <n v="14329"/>
    <n v="150"/>
    <n v="95.526666666666671"/>
    <n v="10.38"/>
    <n v="1557.0000000000002"/>
    <n v="85.146666666666675"/>
  </r>
  <r>
    <x v="2"/>
    <x v="5"/>
    <x v="7"/>
    <n v="854"/>
    <n v="309"/>
    <n v="2.7637540453074432"/>
    <n v="10.38"/>
    <n v="3207.42"/>
    <n v="-7.6162459546925572"/>
  </r>
  <r>
    <x v="3"/>
    <x v="5"/>
    <x v="7"/>
    <n v="973"/>
    <n v="162"/>
    <n v="6.0061728395061724"/>
    <n v="10.38"/>
    <n v="1681.5600000000002"/>
    <n v="-4.3738271604938284"/>
  </r>
  <r>
    <x v="2"/>
    <x v="3"/>
    <x v="7"/>
    <n v="7455"/>
    <n v="216"/>
    <n v="34.513888888888886"/>
    <n v="10.38"/>
    <n v="2242.0800000000004"/>
    <n v="24.133888888888883"/>
  </r>
  <r>
    <x v="3"/>
    <x v="4"/>
    <x v="7"/>
    <n v="3689"/>
    <n v="312"/>
    <n v="11.823717948717949"/>
    <n v="10.38"/>
    <n v="3238.5600000000004"/>
    <n v="1.4437179487179481"/>
  </r>
  <r>
    <x v="0"/>
    <x v="0"/>
    <x v="7"/>
    <n v="5677"/>
    <n v="258"/>
    <n v="22.003875968992247"/>
    <n v="10.38"/>
    <n v="2678.0400000000004"/>
    <n v="11.623875968992246"/>
  </r>
  <r>
    <x v="8"/>
    <x v="1"/>
    <x v="7"/>
    <n v="3556"/>
    <n v="459"/>
    <n v="7.7472766884531588"/>
    <n v="10.38"/>
    <n v="4764.42"/>
    <n v="-2.632723311546842"/>
  </r>
  <r>
    <x v="4"/>
    <x v="1"/>
    <x v="7"/>
    <n v="3059"/>
    <n v="27"/>
    <n v="113.29629629629629"/>
    <n v="10.38"/>
    <n v="280.26000000000005"/>
    <n v="102.9162962962963"/>
  </r>
  <r>
    <x v="6"/>
    <x v="2"/>
    <x v="7"/>
    <n v="3101"/>
    <n v="225"/>
    <n v="13.782222222222222"/>
    <n v="10.38"/>
    <n v="2335.5"/>
    <n v="3.4022222222222211"/>
  </r>
  <r>
    <x v="9"/>
    <x v="1"/>
    <x v="7"/>
    <n v="2919"/>
    <n v="45"/>
    <n v="64.86666666666666"/>
    <n v="10.38"/>
    <n v="467.1"/>
    <n v="54.486666666666657"/>
  </r>
  <r>
    <x v="3"/>
    <x v="1"/>
    <x v="7"/>
    <n v="7308"/>
    <n v="327"/>
    <n v="22.348623853211009"/>
    <n v="10.38"/>
    <n v="3394.26"/>
    <n v="11.968623853211009"/>
  </r>
  <r>
    <x v="0"/>
    <x v="3"/>
    <x v="7"/>
    <n v="5194"/>
    <n v="288"/>
    <n v="18.034722222222221"/>
    <n v="10.38"/>
    <n v="2989.44"/>
    <n v="7.6547222222222207"/>
  </r>
  <r>
    <x v="3"/>
    <x v="2"/>
    <x v="7"/>
    <n v="1652"/>
    <n v="102"/>
    <n v="16.196078431372548"/>
    <n v="10.38"/>
    <n v="1058.76"/>
    <n v="5.8160784313725475"/>
  </r>
  <r>
    <x v="7"/>
    <x v="3"/>
    <x v="8"/>
    <n v="6706"/>
    <n v="459"/>
    <n v="14.610021786492375"/>
    <n v="8.65"/>
    <n v="3970.3500000000004"/>
    <n v="5.9600217864923746"/>
  </r>
  <r>
    <x v="0"/>
    <x v="4"/>
    <x v="8"/>
    <n v="3262"/>
    <n v="75"/>
    <n v="43.493333333333332"/>
    <n v="8.65"/>
    <n v="648.75"/>
    <n v="34.843333333333334"/>
  </r>
  <r>
    <x v="1"/>
    <x v="0"/>
    <x v="8"/>
    <n v="5075"/>
    <n v="21"/>
    <n v="241.66666666666666"/>
    <n v="8.65"/>
    <n v="181.65"/>
    <n v="233.01666666666665"/>
  </r>
  <r>
    <x v="3"/>
    <x v="4"/>
    <x v="8"/>
    <n v="7777"/>
    <n v="504"/>
    <n v="15.430555555555555"/>
    <n v="8.65"/>
    <n v="4359.6000000000004"/>
    <n v="6.780555555555555"/>
  </r>
  <r>
    <x v="8"/>
    <x v="5"/>
    <x v="8"/>
    <n v="6118"/>
    <n v="9"/>
    <n v="679.77777777777783"/>
    <n v="8.65"/>
    <n v="77.850000000000009"/>
    <n v="671.12777777777785"/>
  </r>
  <r>
    <x v="6"/>
    <x v="3"/>
    <x v="8"/>
    <n v="12348"/>
    <n v="234"/>
    <n v="52.769230769230766"/>
    <n v="8.65"/>
    <n v="2024.1000000000001"/>
    <n v="44.119230769230768"/>
  </r>
  <r>
    <x v="4"/>
    <x v="5"/>
    <x v="8"/>
    <n v="6657"/>
    <n v="303"/>
    <n v="21.970297029702969"/>
    <n v="8.65"/>
    <n v="2620.9500000000003"/>
    <n v="13.320297029702969"/>
  </r>
  <r>
    <x v="7"/>
    <x v="0"/>
    <x v="8"/>
    <n v="3752"/>
    <n v="213"/>
    <n v="17.615023474178404"/>
    <n v="8.65"/>
    <n v="1842.45"/>
    <n v="8.9650234741784036"/>
  </r>
  <r>
    <x v="2"/>
    <x v="5"/>
    <x v="8"/>
    <n v="10304"/>
    <n v="84"/>
    <n v="122.66666666666667"/>
    <n v="8.65"/>
    <n v="726.6"/>
    <n v="114.01666666666667"/>
  </r>
  <r>
    <x v="9"/>
    <x v="5"/>
    <x v="8"/>
    <n v="2954"/>
    <n v="189"/>
    <n v="15.62962962962963"/>
    <n v="8.65"/>
    <n v="1634.8500000000001"/>
    <n v="6.9796296296296294"/>
  </r>
  <r>
    <x v="0"/>
    <x v="5"/>
    <x v="8"/>
    <n v="280"/>
    <n v="87"/>
    <n v="3.2183908045977012"/>
    <n v="8.65"/>
    <n v="752.55000000000007"/>
    <n v="-5.4316091954022987"/>
  </r>
  <r>
    <x v="8"/>
    <x v="4"/>
    <x v="8"/>
    <n v="6734"/>
    <n v="123"/>
    <n v="54.747967479674799"/>
    <n v="8.65"/>
    <n v="1063.95"/>
    <n v="46.0979674796748"/>
  </r>
  <r>
    <x v="2"/>
    <x v="5"/>
    <x v="9"/>
    <n v="9632"/>
    <n v="288"/>
    <n v="33.444444444444443"/>
    <n v="6.47"/>
    <n v="1863.36"/>
    <n v="26.974444444444444"/>
  </r>
  <r>
    <x v="1"/>
    <x v="3"/>
    <x v="9"/>
    <n v="2415"/>
    <n v="15"/>
    <n v="161"/>
    <n v="6.47"/>
    <n v="97.05"/>
    <n v="154.53"/>
  </r>
  <r>
    <x v="4"/>
    <x v="3"/>
    <x v="9"/>
    <n v="3808"/>
    <n v="279"/>
    <n v="13.648745519713261"/>
    <n v="6.47"/>
    <n v="1805.1299999999999"/>
    <n v="7.178745519713261"/>
  </r>
  <r>
    <x v="8"/>
    <x v="1"/>
    <x v="9"/>
    <n v="1505"/>
    <n v="102"/>
    <n v="14.754901960784315"/>
    <n v="6.47"/>
    <n v="659.93999999999994"/>
    <n v="8.284901960784314"/>
  </r>
  <r>
    <x v="5"/>
    <x v="1"/>
    <x v="9"/>
    <n v="11571"/>
    <n v="138"/>
    <n v="83.847826086956516"/>
    <n v="6.47"/>
    <n v="892.86"/>
    <n v="77.377826086956517"/>
  </r>
  <r>
    <x v="0"/>
    <x v="5"/>
    <x v="9"/>
    <n v="2646"/>
    <n v="177"/>
    <n v="14.949152542372881"/>
    <n v="6.47"/>
    <n v="1145.19"/>
    <n v="8.47915254237288"/>
  </r>
  <r>
    <x v="9"/>
    <x v="2"/>
    <x v="9"/>
    <n v="2639"/>
    <n v="204"/>
    <n v="12.936274509803921"/>
    <n v="6.47"/>
    <n v="1319.8799999999999"/>
    <n v="6.4662745098039212"/>
  </r>
  <r>
    <x v="0"/>
    <x v="0"/>
    <x v="9"/>
    <n v="1778"/>
    <n v="270"/>
    <n v="6.5851851851851855"/>
    <n v="6.47"/>
    <n v="1746.8999999999999"/>
    <n v="0.11518518518518572"/>
  </r>
  <r>
    <x v="1"/>
    <x v="2"/>
    <x v="9"/>
    <n v="385"/>
    <n v="249"/>
    <n v="1.5461847389558232"/>
    <n v="6.47"/>
    <n v="1611.03"/>
    <n v="-4.9238152610441768"/>
  </r>
  <r>
    <x v="1"/>
    <x v="5"/>
    <x v="9"/>
    <n v="6111"/>
    <n v="3"/>
    <n v="2037"/>
    <n v="6.47"/>
    <n v="19.41"/>
    <n v="2030.53"/>
  </r>
  <r>
    <x v="7"/>
    <x v="2"/>
    <x v="9"/>
    <n v="9660"/>
    <n v="27"/>
    <n v="357.77777777777777"/>
    <n v="6.47"/>
    <n v="174.69"/>
    <n v="351.30777777777774"/>
  </r>
  <r>
    <x v="3"/>
    <x v="1"/>
    <x v="10"/>
    <n v="3983"/>
    <n v="144"/>
    <n v="27.659722222222221"/>
    <n v="3.11"/>
    <n v="447.84"/>
    <n v="24.549722222222222"/>
  </r>
  <r>
    <x v="6"/>
    <x v="4"/>
    <x v="10"/>
    <n v="5019"/>
    <n v="156"/>
    <n v="32.17307692307692"/>
    <n v="3.11"/>
    <n v="485.15999999999997"/>
    <n v="29.06307692307692"/>
  </r>
  <r>
    <x v="2"/>
    <x v="4"/>
    <x v="10"/>
    <n v="1463"/>
    <n v="39"/>
    <n v="37.512820512820511"/>
    <n v="3.11"/>
    <n v="121.28999999999999"/>
    <n v="34.402820512820512"/>
  </r>
  <r>
    <x v="0"/>
    <x v="1"/>
    <x v="10"/>
    <n v="4487"/>
    <n v="111"/>
    <n v="40.423423423423422"/>
    <n v="3.11"/>
    <n v="345.21"/>
    <n v="37.313423423423423"/>
  </r>
  <r>
    <x v="8"/>
    <x v="5"/>
    <x v="10"/>
    <n v="4970"/>
    <n v="156"/>
    <n v="31.858974358974358"/>
    <n v="3.11"/>
    <n v="485.15999999999997"/>
    <n v="28.748974358974358"/>
  </r>
  <r>
    <x v="9"/>
    <x v="0"/>
    <x v="10"/>
    <n v="2408"/>
    <n v="9"/>
    <n v="267.55555555555554"/>
    <n v="3.11"/>
    <n v="27.99"/>
    <n v="264.44555555555553"/>
  </r>
  <r>
    <x v="0"/>
    <x v="2"/>
    <x v="10"/>
    <n v="4438"/>
    <n v="246"/>
    <n v="18.040650406504064"/>
    <n v="3.11"/>
    <n v="765.06"/>
    <n v="14.930650406504064"/>
  </r>
  <r>
    <x v="0"/>
    <x v="4"/>
    <x v="10"/>
    <n v="7777"/>
    <n v="39"/>
    <n v="199.41025641025641"/>
    <n v="3.11"/>
    <n v="121.28999999999999"/>
    <n v="196.3002564102564"/>
  </r>
  <r>
    <x v="1"/>
    <x v="5"/>
    <x v="10"/>
    <n v="3339"/>
    <n v="348"/>
    <n v="9.5948275862068968"/>
    <n v="3.11"/>
    <n v="1082.28"/>
    <n v="6.4848275862068974"/>
  </r>
  <r>
    <x v="8"/>
    <x v="2"/>
    <x v="10"/>
    <n v="6048"/>
    <n v="27"/>
    <n v="224"/>
    <n v="3.11"/>
    <n v="83.97"/>
    <n v="220.89"/>
  </r>
  <r>
    <x v="5"/>
    <x v="1"/>
    <x v="10"/>
    <n v="9926"/>
    <n v="201"/>
    <n v="49.383084577114431"/>
    <n v="3.11"/>
    <n v="625.11"/>
    <n v="46.273084577114432"/>
  </r>
  <r>
    <x v="9"/>
    <x v="4"/>
    <x v="10"/>
    <n v="707"/>
    <n v="174"/>
    <n v="4.0632183908045976"/>
    <n v="3.11"/>
    <n v="541.14"/>
    <n v="0.95321839080459769"/>
  </r>
  <r>
    <x v="4"/>
    <x v="4"/>
    <x v="10"/>
    <n v="700"/>
    <n v="87"/>
    <n v="8.0459770114942533"/>
    <n v="3.11"/>
    <n v="270.57"/>
    <n v="4.9359770114942538"/>
  </r>
  <r>
    <x v="8"/>
    <x v="4"/>
    <x v="10"/>
    <n v="3759"/>
    <n v="150"/>
    <n v="25.06"/>
    <n v="3.11"/>
    <n v="466.5"/>
    <n v="21.95"/>
  </r>
  <r>
    <x v="5"/>
    <x v="3"/>
    <x v="10"/>
    <n v="1589"/>
    <n v="303"/>
    <n v="5.2442244224422438"/>
    <n v="3.11"/>
    <n v="942.32999999999993"/>
    <n v="2.134224422442244"/>
  </r>
  <r>
    <x v="5"/>
    <x v="5"/>
    <x v="10"/>
    <n v="189"/>
    <n v="48"/>
    <n v="3.9375"/>
    <n v="3.11"/>
    <n v="149.28"/>
    <n v="0.82750000000000012"/>
  </r>
  <r>
    <x v="3"/>
    <x v="4"/>
    <x v="10"/>
    <n v="2919"/>
    <n v="93"/>
    <n v="31.387096774193548"/>
    <n v="3.11"/>
    <n v="289.22999999999996"/>
    <n v="28.277096774193549"/>
  </r>
  <r>
    <x v="9"/>
    <x v="4"/>
    <x v="11"/>
    <n v="8155"/>
    <n v="90"/>
    <n v="90.611111111111114"/>
    <n v="6.49"/>
    <n v="584.1"/>
    <n v="84.121111111111119"/>
  </r>
  <r>
    <x v="7"/>
    <x v="0"/>
    <x v="11"/>
    <n v="1701"/>
    <n v="234"/>
    <n v="7.2692307692307692"/>
    <n v="6.49"/>
    <n v="1518.66"/>
    <n v="0.77923076923076895"/>
  </r>
  <r>
    <x v="1"/>
    <x v="5"/>
    <x v="11"/>
    <n v="6314"/>
    <n v="15"/>
    <n v="420.93333333333334"/>
    <n v="6.49"/>
    <n v="97.350000000000009"/>
    <n v="414.44333333333333"/>
  </r>
  <r>
    <x v="4"/>
    <x v="1"/>
    <x v="11"/>
    <n v="4683"/>
    <n v="30"/>
    <n v="156.1"/>
    <n v="6.49"/>
    <n v="194.70000000000002"/>
    <n v="149.60999999999999"/>
  </r>
  <r>
    <x v="5"/>
    <x v="0"/>
    <x v="11"/>
    <n v="4417"/>
    <n v="153"/>
    <n v="28.869281045751634"/>
    <n v="6.49"/>
    <n v="992.97"/>
    <n v="22.379281045751632"/>
  </r>
  <r>
    <x v="8"/>
    <x v="1"/>
    <x v="11"/>
    <n v="4949"/>
    <n v="189"/>
    <n v="26.185185185185187"/>
    <n v="6.49"/>
    <n v="1226.6100000000001"/>
    <n v="19.695185185185188"/>
  </r>
  <r>
    <x v="4"/>
    <x v="5"/>
    <x v="11"/>
    <n v="2317"/>
    <n v="261"/>
    <n v="8.8773946360153264"/>
    <n v="6.49"/>
    <n v="1693.89"/>
    <n v="2.3873946360153262"/>
  </r>
  <r>
    <x v="3"/>
    <x v="5"/>
    <x v="11"/>
    <n v="3773"/>
    <n v="165"/>
    <n v="22.866666666666667"/>
    <n v="6.49"/>
    <n v="1070.8500000000001"/>
    <n v="16.376666666666665"/>
  </r>
  <r>
    <x v="9"/>
    <x v="1"/>
    <x v="11"/>
    <n v="2737"/>
    <n v="93"/>
    <n v="29.43010752688172"/>
    <n v="6.49"/>
    <n v="603.57000000000005"/>
    <n v="22.940107526881718"/>
  </r>
  <r>
    <x v="6"/>
    <x v="4"/>
    <x v="11"/>
    <n v="2779"/>
    <n v="75"/>
    <n v="37.053333333333335"/>
    <n v="6.49"/>
    <n v="486.75"/>
    <n v="30.563333333333333"/>
  </r>
  <r>
    <x v="3"/>
    <x v="3"/>
    <x v="11"/>
    <n v="2023"/>
    <n v="78"/>
    <n v="25.935897435897434"/>
    <n v="6.49"/>
    <n v="506.22"/>
    <n v="19.445897435897436"/>
  </r>
  <r>
    <x v="3"/>
    <x v="4"/>
    <x v="11"/>
    <n v="2212"/>
    <n v="117"/>
    <n v="18.905982905982906"/>
    <n v="6.49"/>
    <n v="759.33"/>
    <n v="12.415982905982906"/>
  </r>
  <r>
    <x v="7"/>
    <x v="5"/>
    <x v="11"/>
    <n v="5019"/>
    <n v="150"/>
    <n v="33.46"/>
    <n v="6.49"/>
    <n v="973.5"/>
    <n v="26.97"/>
  </r>
  <r>
    <x v="2"/>
    <x v="4"/>
    <x v="11"/>
    <n v="4935"/>
    <n v="126"/>
    <n v="39.166666666666664"/>
    <n v="6.49"/>
    <n v="817.74"/>
    <n v="32.676666666666662"/>
  </r>
  <r>
    <x v="5"/>
    <x v="2"/>
    <x v="11"/>
    <n v="630"/>
    <n v="36"/>
    <n v="17.5"/>
    <n v="6.49"/>
    <n v="233.64000000000001"/>
    <n v="11.01"/>
  </r>
  <r>
    <x v="3"/>
    <x v="3"/>
    <x v="12"/>
    <n v="2114"/>
    <n v="66"/>
    <n v="32.030303030303031"/>
    <n v="7.16"/>
    <n v="472.56"/>
    <n v="24.870303030303031"/>
  </r>
  <r>
    <x v="8"/>
    <x v="4"/>
    <x v="12"/>
    <n v="3339"/>
    <n v="75"/>
    <n v="44.52"/>
    <n v="7.16"/>
    <n v="537"/>
    <n v="37.36"/>
  </r>
  <r>
    <x v="5"/>
    <x v="5"/>
    <x v="12"/>
    <n v="8211"/>
    <n v="75"/>
    <n v="109.48"/>
    <n v="7.16"/>
    <n v="537"/>
    <n v="102.32000000000001"/>
  </r>
  <r>
    <x v="9"/>
    <x v="1"/>
    <x v="12"/>
    <n v="1085"/>
    <n v="273"/>
    <n v="3.9743589743589745"/>
    <n v="7.16"/>
    <n v="1954.68"/>
    <n v="-3.1856410256410257"/>
  </r>
  <r>
    <x v="1"/>
    <x v="4"/>
    <x v="12"/>
    <n v="2891"/>
    <n v="102"/>
    <n v="28.343137254901961"/>
    <n v="7.16"/>
    <n v="730.32"/>
    <n v="21.183137254901961"/>
  </r>
  <r>
    <x v="4"/>
    <x v="5"/>
    <x v="12"/>
    <n v="2471"/>
    <n v="342"/>
    <n v="7.2251461988304095"/>
    <n v="7.16"/>
    <n v="2448.7200000000003"/>
    <n v="6.5146198830409396E-2"/>
  </r>
  <r>
    <x v="7"/>
    <x v="3"/>
    <x v="12"/>
    <n v="2023"/>
    <n v="168"/>
    <n v="12.041666666666666"/>
    <n v="7.16"/>
    <n v="1202.8800000000001"/>
    <n v="4.8816666666666659"/>
  </r>
  <r>
    <x v="0"/>
    <x v="5"/>
    <x v="12"/>
    <n v="5551"/>
    <n v="252"/>
    <n v="22.027777777777779"/>
    <n v="7.16"/>
    <n v="1804.32"/>
    <n v="14.867777777777778"/>
  </r>
  <r>
    <x v="1"/>
    <x v="3"/>
    <x v="12"/>
    <n v="4480"/>
    <n v="357"/>
    <n v="12.549019607843137"/>
    <n v="7.16"/>
    <n v="2556.12"/>
    <n v="5.3890196078431369"/>
  </r>
  <r>
    <x v="8"/>
    <x v="2"/>
    <x v="12"/>
    <n v="3052"/>
    <n v="378"/>
    <n v="8.0740740740740744"/>
    <n v="7.16"/>
    <n v="2706.48"/>
    <n v="0.91407407407407426"/>
  </r>
  <r>
    <x v="6"/>
    <x v="2"/>
    <x v="12"/>
    <n v="0"/>
    <n v="135"/>
    <n v="0"/>
    <n v="7.16"/>
    <n v="966.6"/>
    <n v="-7.16"/>
  </r>
  <r>
    <x v="3"/>
    <x v="1"/>
    <x v="12"/>
    <n v="4592"/>
    <n v="324"/>
    <n v="14.17283950617284"/>
    <n v="7.16"/>
    <n v="2319.84"/>
    <n v="7.0128395061728401"/>
  </r>
  <r>
    <x v="6"/>
    <x v="0"/>
    <x v="12"/>
    <n v="2541"/>
    <n v="45"/>
    <n v="56.466666666666669"/>
    <n v="7.16"/>
    <n v="322.2"/>
    <n v="49.306666666666672"/>
  </r>
  <r>
    <x v="6"/>
    <x v="3"/>
    <x v="12"/>
    <n v="1617"/>
    <n v="126"/>
    <n v="12.833333333333334"/>
    <n v="7.16"/>
    <n v="902.16"/>
    <n v="5.6733333333333338"/>
  </r>
  <r>
    <x v="6"/>
    <x v="1"/>
    <x v="12"/>
    <n v="9002"/>
    <n v="72"/>
    <n v="125.02777777777777"/>
    <n v="7.16"/>
    <n v="515.52"/>
    <n v="117.86777777777777"/>
  </r>
  <r>
    <x v="8"/>
    <x v="5"/>
    <x v="12"/>
    <n v="1400"/>
    <n v="135"/>
    <n v="10.37037037037037"/>
    <n v="7.16"/>
    <n v="966.6"/>
    <n v="3.2103703703703701"/>
  </r>
  <r>
    <x v="3"/>
    <x v="2"/>
    <x v="12"/>
    <n v="3640"/>
    <n v="51"/>
    <n v="71.372549019607845"/>
    <n v="7.16"/>
    <n v="365.16"/>
    <n v="64.212549019607849"/>
  </r>
  <r>
    <x v="5"/>
    <x v="4"/>
    <x v="13"/>
    <n v="252"/>
    <n v="54"/>
    <n v="4.666666666666667"/>
    <n v="9.33"/>
    <n v="503.82"/>
    <n v="-4.6633333333333331"/>
  </r>
  <r>
    <x v="2"/>
    <x v="5"/>
    <x v="13"/>
    <n v="10311"/>
    <n v="231"/>
    <n v="44.636363636363633"/>
    <n v="9.33"/>
    <n v="2155.23"/>
    <n v="35.306363636363635"/>
  </r>
  <r>
    <x v="2"/>
    <x v="3"/>
    <x v="13"/>
    <n v="4760"/>
    <n v="69"/>
    <n v="68.985507246376812"/>
    <n v="9.33"/>
    <n v="643.77"/>
    <n v="59.655507246376814"/>
  </r>
  <r>
    <x v="5"/>
    <x v="0"/>
    <x v="13"/>
    <n v="56"/>
    <n v="51"/>
    <n v="1.0980392156862746"/>
    <n v="9.33"/>
    <n v="475.83"/>
    <n v="-8.2319607843137259"/>
  </r>
  <r>
    <x v="4"/>
    <x v="0"/>
    <x v="13"/>
    <n v="63"/>
    <n v="123"/>
    <n v="0.51219512195121952"/>
    <n v="9.33"/>
    <n v="1147.5899999999999"/>
    <n v="-8.817804878048781"/>
  </r>
  <r>
    <x v="1"/>
    <x v="0"/>
    <x v="13"/>
    <n v="7189"/>
    <n v="54"/>
    <n v="133.12962962962962"/>
    <n v="9.33"/>
    <n v="503.82"/>
    <n v="123.79962962962962"/>
  </r>
  <r>
    <x v="7"/>
    <x v="0"/>
    <x v="13"/>
    <n v="819"/>
    <n v="510"/>
    <n v="1.6058823529411765"/>
    <n v="9.33"/>
    <n v="4758.3"/>
    <n v="-7.724117647058824"/>
  </r>
  <r>
    <x v="6"/>
    <x v="0"/>
    <x v="13"/>
    <n v="5670"/>
    <n v="297"/>
    <n v="19.09090909090909"/>
    <n v="9.33"/>
    <n v="2771.01"/>
    <n v="9.7609090909090899"/>
  </r>
  <r>
    <x v="8"/>
    <x v="0"/>
    <x v="13"/>
    <n v="2317"/>
    <n v="123"/>
    <n v="18.837398373983739"/>
    <n v="9.33"/>
    <n v="1147.5899999999999"/>
    <n v="9.5073983739837384"/>
  </r>
  <r>
    <x v="1"/>
    <x v="5"/>
    <x v="13"/>
    <n v="6146"/>
    <n v="63"/>
    <n v="97.555555555555557"/>
    <n v="9.33"/>
    <n v="587.79"/>
    <n v="88.225555555555559"/>
  </r>
  <r>
    <x v="8"/>
    <x v="5"/>
    <x v="13"/>
    <n v="4319"/>
    <n v="30"/>
    <n v="143.96666666666667"/>
    <n v="9.33"/>
    <n v="279.89999999999998"/>
    <n v="134.63666666666666"/>
  </r>
  <r>
    <x v="4"/>
    <x v="5"/>
    <x v="13"/>
    <n v="945"/>
    <n v="75"/>
    <n v="12.6"/>
    <n v="9.33"/>
    <n v="699.75"/>
    <n v="3.2699999999999996"/>
  </r>
  <r>
    <x v="6"/>
    <x v="5"/>
    <x v="13"/>
    <n v="4424"/>
    <n v="201"/>
    <n v="22.009950248756219"/>
    <n v="9.33"/>
    <n v="1875.33"/>
    <n v="12.679950248756219"/>
  </r>
  <r>
    <x v="9"/>
    <x v="0"/>
    <x v="14"/>
    <n v="2646"/>
    <n v="120"/>
    <n v="22.05"/>
    <n v="8.7899999999999991"/>
    <n v="1054.8"/>
    <n v="13.260000000000002"/>
  </r>
  <r>
    <x v="3"/>
    <x v="2"/>
    <x v="14"/>
    <n v="21"/>
    <n v="168"/>
    <n v="0.125"/>
    <n v="8.7899999999999991"/>
    <n v="1476.7199999999998"/>
    <n v="-8.6649999999999991"/>
  </r>
  <r>
    <x v="8"/>
    <x v="1"/>
    <x v="14"/>
    <n v="1904"/>
    <n v="405"/>
    <n v="4.7012345679012348"/>
    <n v="8.7899999999999991"/>
    <n v="3559.95"/>
    <n v="-4.0887654320987643"/>
  </r>
  <r>
    <x v="3"/>
    <x v="5"/>
    <x v="14"/>
    <n v="9198"/>
    <n v="36"/>
    <n v="255.5"/>
    <n v="8.7899999999999991"/>
    <n v="316.43999999999994"/>
    <n v="246.71"/>
  </r>
  <r>
    <x v="1"/>
    <x v="5"/>
    <x v="14"/>
    <n v="16184"/>
    <n v="39"/>
    <n v="414.97435897435895"/>
    <n v="8.7899999999999991"/>
    <n v="342.80999999999995"/>
    <n v="406.18435897435893"/>
  </r>
  <r>
    <x v="8"/>
    <x v="0"/>
    <x v="14"/>
    <n v="938"/>
    <n v="6"/>
    <n v="156.33333333333334"/>
    <n v="8.7899999999999991"/>
    <n v="52.739999999999995"/>
    <n v="147.54333333333335"/>
  </r>
  <r>
    <x v="5"/>
    <x v="5"/>
    <x v="14"/>
    <n v="11417"/>
    <n v="21"/>
    <n v="543.66666666666663"/>
    <n v="8.7899999999999991"/>
    <n v="184.58999999999997"/>
    <n v="534.87666666666667"/>
  </r>
  <r>
    <x v="5"/>
    <x v="2"/>
    <x v="14"/>
    <n v="2016"/>
    <n v="117"/>
    <n v="17.23076923076923"/>
    <n v="8.7899999999999991"/>
    <n v="1028.4299999999998"/>
    <n v="8.4407692307692308"/>
  </r>
  <r>
    <x v="0"/>
    <x v="3"/>
    <x v="14"/>
    <n v="2135"/>
    <n v="27"/>
    <n v="79.074074074074076"/>
    <n v="8.7899999999999991"/>
    <n v="237.32999999999998"/>
    <n v="70.284074074074084"/>
  </r>
  <r>
    <x v="7"/>
    <x v="4"/>
    <x v="14"/>
    <n v="2009"/>
    <n v="219"/>
    <n v="9.173515981735159"/>
    <n v="8.7899999999999991"/>
    <n v="1925.0099999999998"/>
    <n v="0.38351598173515988"/>
  </r>
  <r>
    <x v="6"/>
    <x v="3"/>
    <x v="14"/>
    <n v="4725"/>
    <n v="174"/>
    <n v="27.155172413793103"/>
    <n v="8.7899999999999991"/>
    <n v="1529.4599999999998"/>
    <n v="18.365172413793104"/>
  </r>
  <r>
    <x v="2"/>
    <x v="4"/>
    <x v="14"/>
    <n v="1274"/>
    <n v="225"/>
    <n v="5.6622222222222218"/>
    <n v="8.7899999999999991"/>
    <n v="1977.7499999999998"/>
    <n v="-3.1277777777777773"/>
  </r>
  <r>
    <x v="9"/>
    <x v="4"/>
    <x v="14"/>
    <n v="938"/>
    <n v="189"/>
    <n v="4.9629629629629628"/>
    <n v="8.7899999999999991"/>
    <n v="1661.31"/>
    <n v="-3.8270370370370363"/>
  </r>
  <r>
    <x v="8"/>
    <x v="4"/>
    <x v="14"/>
    <n v="2219"/>
    <n v="75"/>
    <n v="29.586666666666666"/>
    <n v="8.7899999999999991"/>
    <n v="659.24999999999989"/>
    <n v="20.796666666666667"/>
  </r>
  <r>
    <x v="0"/>
    <x v="1"/>
    <x v="14"/>
    <n v="4487"/>
    <n v="333"/>
    <n v="13.474474474474475"/>
    <n v="8.7899999999999991"/>
    <n v="2927.0699999999997"/>
    <n v="4.6844744744744755"/>
  </r>
  <r>
    <x v="1"/>
    <x v="4"/>
    <x v="15"/>
    <n v="15610"/>
    <n v="339"/>
    <n v="46.047197640117993"/>
    <n v="10.62"/>
    <n v="3600.18"/>
    <n v="35.427197640117996"/>
  </r>
  <r>
    <x v="5"/>
    <x v="2"/>
    <x v="15"/>
    <n v="9443"/>
    <n v="162"/>
    <n v="58.290123456790127"/>
    <n v="10.62"/>
    <n v="1720.4399999999998"/>
    <n v="47.67012345679013"/>
  </r>
  <r>
    <x v="4"/>
    <x v="3"/>
    <x v="15"/>
    <n v="1974"/>
    <n v="195"/>
    <n v="10.123076923076923"/>
    <n v="10.62"/>
    <n v="2070.8999999999996"/>
    <n v="-0.49692307692307658"/>
  </r>
  <r>
    <x v="0"/>
    <x v="4"/>
    <x v="15"/>
    <n v="2205"/>
    <n v="138"/>
    <n v="15.978260869565217"/>
    <n v="10.62"/>
    <n v="1465.56"/>
    <n v="5.3582608695652176"/>
  </r>
  <r>
    <x v="9"/>
    <x v="4"/>
    <x v="15"/>
    <n v="8463"/>
    <n v="492"/>
    <n v="17.201219512195124"/>
    <n v="10.62"/>
    <n v="5225.04"/>
    <n v="6.5812195121951245"/>
  </r>
  <r>
    <x v="3"/>
    <x v="4"/>
    <x v="15"/>
    <n v="2583"/>
    <n v="18"/>
    <n v="143.5"/>
    <n v="10.62"/>
    <n v="191.16"/>
    <n v="132.88"/>
  </r>
  <r>
    <x v="2"/>
    <x v="1"/>
    <x v="15"/>
    <n v="3388"/>
    <n v="123"/>
    <n v="27.54471544715447"/>
    <n v="10.62"/>
    <n v="1306.26"/>
    <n v="16.924715447154469"/>
  </r>
  <r>
    <x v="9"/>
    <x v="1"/>
    <x v="15"/>
    <n v="7273"/>
    <n v="96"/>
    <n v="75.760416666666671"/>
    <n v="10.62"/>
    <n v="1019.52"/>
    <n v="65.140416666666667"/>
  </r>
  <r>
    <x v="7"/>
    <x v="3"/>
    <x v="15"/>
    <n v="2702"/>
    <n v="363"/>
    <n v="7.443526170798898"/>
    <n v="10.62"/>
    <n v="3855.0599999999995"/>
    <n v="-3.1764738292011012"/>
  </r>
  <r>
    <x v="8"/>
    <x v="3"/>
    <x v="15"/>
    <n v="1071"/>
    <n v="270"/>
    <n v="3.9666666666666668"/>
    <n v="10.62"/>
    <n v="2867.3999999999996"/>
    <n v="-6.6533333333333324"/>
  </r>
  <r>
    <x v="8"/>
    <x v="0"/>
    <x v="16"/>
    <n v="1134"/>
    <n v="282"/>
    <n v="4.0212765957446805"/>
    <n v="16.73"/>
    <n v="4717.8599999999997"/>
    <n v="-12.70872340425532"/>
  </r>
  <r>
    <x v="6"/>
    <x v="4"/>
    <x v="16"/>
    <n v="2289"/>
    <n v="135"/>
    <n v="16.955555555555556"/>
    <n v="16.73"/>
    <n v="2258.5500000000002"/>
    <n v="0.22555555555555529"/>
  </r>
  <r>
    <x v="1"/>
    <x v="4"/>
    <x v="16"/>
    <n v="6986"/>
    <n v="21"/>
    <n v="332.66666666666669"/>
    <n v="16.73"/>
    <n v="351.33"/>
    <n v="315.93666666666667"/>
  </r>
  <r>
    <x v="8"/>
    <x v="4"/>
    <x v="16"/>
    <n v="4242"/>
    <n v="207"/>
    <n v="20.492753623188406"/>
    <n v="16.73"/>
    <n v="3463.11"/>
    <n v="3.7627536231884058"/>
  </r>
  <r>
    <x v="5"/>
    <x v="2"/>
    <x v="16"/>
    <n v="7812"/>
    <n v="81"/>
    <n v="96.444444444444443"/>
    <n v="16.73"/>
    <n v="1355.13"/>
    <n v="79.714444444444439"/>
  </r>
  <r>
    <x v="5"/>
    <x v="5"/>
    <x v="16"/>
    <n v="798"/>
    <n v="519"/>
    <n v="1.5375722543352601"/>
    <n v="16.73"/>
    <n v="8682.8700000000008"/>
    <n v="-15.192427745664741"/>
  </r>
  <r>
    <x v="4"/>
    <x v="5"/>
    <x v="16"/>
    <n v="1407"/>
    <n v="72"/>
    <n v="19.541666666666668"/>
    <n v="16.73"/>
    <n v="1204.56"/>
    <n v="2.8116666666666674"/>
  </r>
  <r>
    <x v="2"/>
    <x v="3"/>
    <x v="16"/>
    <n v="847"/>
    <n v="129"/>
    <n v="6.5658914728682172"/>
    <n v="16.73"/>
    <n v="2158.17"/>
    <n v="-10.164108527131784"/>
  </r>
  <r>
    <x v="7"/>
    <x v="3"/>
    <x v="16"/>
    <n v="4753"/>
    <n v="300"/>
    <n v="15.843333333333334"/>
    <n v="16.73"/>
    <n v="5019"/>
    <n v="-0.88666666666666671"/>
  </r>
  <r>
    <x v="0"/>
    <x v="3"/>
    <x v="16"/>
    <n v="2478"/>
    <n v="21"/>
    <n v="118"/>
    <n v="16.73"/>
    <n v="351.33"/>
    <n v="101.27"/>
  </r>
  <r>
    <x v="9"/>
    <x v="5"/>
    <x v="16"/>
    <n v="11522"/>
    <n v="204"/>
    <n v="56.480392156862742"/>
    <n v="16.73"/>
    <n v="3412.92"/>
    <n v="39.750392156862745"/>
  </r>
  <r>
    <x v="8"/>
    <x v="3"/>
    <x v="16"/>
    <n v="3864"/>
    <n v="177"/>
    <n v="21.83050847457627"/>
    <n v="16.73"/>
    <n v="2961.21"/>
    <n v="5.1005084745762694"/>
  </r>
  <r>
    <x v="0"/>
    <x v="2"/>
    <x v="16"/>
    <n v="966"/>
    <n v="198"/>
    <n v="4.8787878787878789"/>
    <n v="16.73"/>
    <n v="3312.54"/>
    <n v="-11.851212121212122"/>
  </r>
  <r>
    <x v="6"/>
    <x v="2"/>
    <x v="16"/>
    <n v="6370"/>
    <n v="30"/>
    <n v="212.33333333333334"/>
    <n v="16.73"/>
    <n v="501.90000000000003"/>
    <n v="195.60333333333335"/>
  </r>
  <r>
    <x v="6"/>
    <x v="5"/>
    <x v="16"/>
    <n v="3164"/>
    <n v="306"/>
    <n v="10.339869281045752"/>
    <n v="16.73"/>
    <n v="5119.38"/>
    <n v="-6.3901307189542482"/>
  </r>
  <r>
    <x v="6"/>
    <x v="1"/>
    <x v="16"/>
    <n v="6132"/>
    <n v="93"/>
    <n v="65.935483870967744"/>
    <n v="16.73"/>
    <n v="1555.89"/>
    <n v="49.20548387096774"/>
  </r>
  <r>
    <x v="7"/>
    <x v="0"/>
    <x v="16"/>
    <n v="2268"/>
    <n v="63"/>
    <n v="36"/>
    <n v="16.73"/>
    <n v="1053.99"/>
    <n v="19.27"/>
  </r>
  <r>
    <x v="9"/>
    <x v="3"/>
    <x v="16"/>
    <n v="2429"/>
    <n v="144"/>
    <n v="16.868055555555557"/>
    <n v="16.73"/>
    <n v="2409.12"/>
    <n v="0.13805555555555671"/>
  </r>
  <r>
    <x v="6"/>
    <x v="3"/>
    <x v="17"/>
    <n v="8869"/>
    <n v="432"/>
    <n v="20.530092592592592"/>
    <n v="12.37"/>
    <n v="5343.8399999999992"/>
    <n v="8.1600925925925925"/>
  </r>
  <r>
    <x v="0"/>
    <x v="4"/>
    <x v="17"/>
    <n v="2226"/>
    <n v="48"/>
    <n v="46.375"/>
    <n v="12.37"/>
    <n v="593.76"/>
    <n v="34.005000000000003"/>
  </r>
  <r>
    <x v="6"/>
    <x v="5"/>
    <x v="17"/>
    <n v="9772"/>
    <n v="90"/>
    <n v="108.57777777777778"/>
    <n v="12.37"/>
    <n v="1113.3"/>
    <n v="96.207777777777778"/>
  </r>
  <r>
    <x v="8"/>
    <x v="0"/>
    <x v="17"/>
    <n v="959"/>
    <n v="135"/>
    <n v="7.1037037037037036"/>
    <n v="12.37"/>
    <n v="1669.9499999999998"/>
    <n v="-5.2662962962962956"/>
  </r>
  <r>
    <x v="0"/>
    <x v="1"/>
    <x v="17"/>
    <n v="6391"/>
    <n v="48"/>
    <n v="133.14583333333334"/>
    <n v="12.37"/>
    <n v="593.76"/>
    <n v="120.77583333333334"/>
  </r>
  <r>
    <x v="2"/>
    <x v="4"/>
    <x v="17"/>
    <n v="7847"/>
    <n v="174"/>
    <n v="45.097701149425291"/>
    <n v="12.37"/>
    <n v="2152.3799999999997"/>
    <n v="32.727701149425293"/>
  </r>
  <r>
    <x v="7"/>
    <x v="3"/>
    <x v="17"/>
    <n v="357"/>
    <n v="126"/>
    <n v="2.8333333333333335"/>
    <n v="12.37"/>
    <n v="1558.62"/>
    <n v="-9.5366666666666653"/>
  </r>
  <r>
    <x v="4"/>
    <x v="2"/>
    <x v="17"/>
    <n v="12950"/>
    <n v="30"/>
    <n v="431.66666666666669"/>
    <n v="12.37"/>
    <n v="371.09999999999997"/>
    <n v="419.29666666666668"/>
  </r>
  <r>
    <x v="6"/>
    <x v="4"/>
    <x v="17"/>
    <n v="3794"/>
    <n v="159"/>
    <n v="23.861635220125788"/>
    <n v="12.37"/>
    <n v="1966.83"/>
    <n v="11.491635220125788"/>
  </r>
  <r>
    <x v="3"/>
    <x v="3"/>
    <x v="17"/>
    <n v="819"/>
    <n v="306"/>
    <n v="2.6764705882352939"/>
    <n v="12.37"/>
    <n v="3785.22"/>
    <n v="-9.6935294117647057"/>
  </r>
  <r>
    <x v="1"/>
    <x v="4"/>
    <x v="17"/>
    <n v="1652"/>
    <n v="93"/>
    <n v="17.763440860215052"/>
    <n v="12.37"/>
    <n v="1150.4099999999999"/>
    <n v="5.393440860215053"/>
  </r>
  <r>
    <x v="9"/>
    <x v="0"/>
    <x v="17"/>
    <n v="9506"/>
    <n v="87"/>
    <n v="109.26436781609195"/>
    <n v="12.37"/>
    <n v="1076.1899999999998"/>
    <n v="96.894367816091943"/>
  </r>
  <r>
    <x v="5"/>
    <x v="2"/>
    <x v="17"/>
    <n v="4018"/>
    <n v="126"/>
    <n v="31.888888888888889"/>
    <n v="12.37"/>
    <n v="1558.62"/>
    <n v="19.518888888888888"/>
  </r>
  <r>
    <x v="2"/>
    <x v="3"/>
    <x v="18"/>
    <n v="2114"/>
    <n v="186"/>
    <n v="11.365591397849462"/>
    <n v="11.73"/>
    <n v="2181.7800000000002"/>
    <n v="-0.36440860215053839"/>
  </r>
  <r>
    <x v="8"/>
    <x v="4"/>
    <x v="18"/>
    <n v="1442"/>
    <n v="15"/>
    <n v="96.13333333333334"/>
    <n v="11.73"/>
    <n v="175.95000000000002"/>
    <n v="84.403333333333336"/>
  </r>
  <r>
    <x v="7"/>
    <x v="1"/>
    <x v="18"/>
    <n v="9709"/>
    <n v="30"/>
    <n v="323.63333333333333"/>
    <n v="11.73"/>
    <n v="351.90000000000003"/>
    <n v="311.90333333333331"/>
  </r>
  <r>
    <x v="1"/>
    <x v="3"/>
    <x v="18"/>
    <n v="13391"/>
    <n v="201"/>
    <n v="66.621890547263675"/>
    <n v="11.73"/>
    <n v="2357.73"/>
    <n v="54.891890547263671"/>
  </r>
  <r>
    <x v="1"/>
    <x v="4"/>
    <x v="18"/>
    <n v="7280"/>
    <n v="201"/>
    <n v="36.218905472636813"/>
    <n v="11.73"/>
    <n v="2357.73"/>
    <n v="24.488905472636812"/>
  </r>
  <r>
    <x v="9"/>
    <x v="3"/>
    <x v="18"/>
    <n v="7833"/>
    <n v="243"/>
    <n v="32.23456790123457"/>
    <n v="11.73"/>
    <n v="2850.3900000000003"/>
    <n v="20.504567901234569"/>
  </r>
  <r>
    <x v="5"/>
    <x v="2"/>
    <x v="18"/>
    <n v="4802"/>
    <n v="36"/>
    <n v="133.38888888888889"/>
    <n v="11.73"/>
    <n v="422.28000000000003"/>
    <n v="121.65888888888888"/>
  </r>
  <r>
    <x v="4"/>
    <x v="3"/>
    <x v="18"/>
    <n v="2562"/>
    <n v="6"/>
    <n v="427"/>
    <n v="11.73"/>
    <n v="70.38"/>
    <n v="415.27"/>
  </r>
  <r>
    <x v="0"/>
    <x v="4"/>
    <x v="18"/>
    <n v="3829"/>
    <n v="24"/>
    <n v="159.54166666666666"/>
    <n v="11.73"/>
    <n v="281.52"/>
    <n v="147.81166666666667"/>
  </r>
  <r>
    <x v="6"/>
    <x v="2"/>
    <x v="18"/>
    <n v="5775"/>
    <n v="42"/>
    <n v="137.5"/>
    <n v="11.73"/>
    <n v="492.66"/>
    <n v="125.77"/>
  </r>
  <r>
    <x v="5"/>
    <x v="1"/>
    <x v="18"/>
    <n v="2863"/>
    <n v="42"/>
    <n v="68.166666666666671"/>
    <n v="11.73"/>
    <n v="492.66"/>
    <n v="56.436666666666667"/>
  </r>
  <r>
    <x v="3"/>
    <x v="3"/>
    <x v="18"/>
    <n v="6657"/>
    <n v="276"/>
    <n v="24.119565217391305"/>
    <n v="11.73"/>
    <n v="3237.48"/>
    <n v="12.389565217391304"/>
  </r>
  <r>
    <x v="2"/>
    <x v="1"/>
    <x v="18"/>
    <n v="714"/>
    <n v="231"/>
    <n v="3.0909090909090908"/>
    <n v="11.73"/>
    <n v="2709.63"/>
    <n v="-8.6390909090909105"/>
  </r>
  <r>
    <x v="8"/>
    <x v="0"/>
    <x v="19"/>
    <n v="2681"/>
    <n v="54"/>
    <n v="49.648148148148145"/>
    <n v="5.79"/>
    <n v="312.66000000000003"/>
    <n v="43.858148148148146"/>
  </r>
  <r>
    <x v="8"/>
    <x v="1"/>
    <x v="19"/>
    <n v="7693"/>
    <n v="87"/>
    <n v="88.425287356321846"/>
    <n v="5.79"/>
    <n v="503.73"/>
    <n v="82.63528735632184"/>
  </r>
  <r>
    <x v="1"/>
    <x v="1"/>
    <x v="19"/>
    <n v="182"/>
    <n v="48"/>
    <n v="3.7916666666666665"/>
    <n v="5.79"/>
    <n v="277.92"/>
    <n v="-1.9983333333333335"/>
  </r>
  <r>
    <x v="7"/>
    <x v="2"/>
    <x v="19"/>
    <n v="8890"/>
    <n v="210"/>
    <n v="42.333333333333336"/>
    <n v="5.79"/>
    <n v="1215.9000000000001"/>
    <n v="36.543333333333337"/>
  </r>
  <r>
    <x v="7"/>
    <x v="4"/>
    <x v="19"/>
    <n v="3507"/>
    <n v="288"/>
    <n v="12.177083333333334"/>
    <n v="5.79"/>
    <n v="1667.52"/>
    <n v="6.3870833333333339"/>
  </r>
  <r>
    <x v="6"/>
    <x v="0"/>
    <x v="19"/>
    <n v="1988"/>
    <n v="39"/>
    <n v="50.974358974358971"/>
    <n v="5.79"/>
    <n v="225.81"/>
    <n v="45.184358974358972"/>
  </r>
  <r>
    <x v="5"/>
    <x v="5"/>
    <x v="19"/>
    <n v="3094"/>
    <n v="246"/>
    <n v="12.577235772357724"/>
    <n v="5.79"/>
    <n v="1424.34"/>
    <n v="6.7872357723577244"/>
  </r>
  <r>
    <x v="1"/>
    <x v="3"/>
    <x v="19"/>
    <n v="4753"/>
    <n v="246"/>
    <n v="19.321138211382113"/>
    <n v="5.79"/>
    <n v="1424.34"/>
    <n v="13.531138211382114"/>
  </r>
  <r>
    <x v="5"/>
    <x v="0"/>
    <x v="19"/>
    <n v="4326"/>
    <n v="348"/>
    <n v="12.431034482758621"/>
    <n v="5.79"/>
    <n v="2014.92"/>
    <n v="6.641034482758621"/>
  </r>
  <r>
    <x v="0"/>
    <x v="5"/>
    <x v="19"/>
    <n v="2149"/>
    <n v="117"/>
    <n v="18.367521367521366"/>
    <n v="5.79"/>
    <n v="677.43"/>
    <n v="12.577521367521367"/>
  </r>
  <r>
    <x v="8"/>
    <x v="5"/>
    <x v="20"/>
    <n v="497"/>
    <n v="63"/>
    <n v="7.8888888888888893"/>
    <n v="9"/>
    <n v="567"/>
    <n v="-1.1111111111111107"/>
  </r>
  <r>
    <x v="4"/>
    <x v="3"/>
    <x v="20"/>
    <n v="567"/>
    <n v="228"/>
    <n v="2.486842105263158"/>
    <n v="9"/>
    <n v="2052"/>
    <n v="-6.5131578947368425"/>
  </r>
  <r>
    <x v="2"/>
    <x v="1"/>
    <x v="20"/>
    <n v="2933"/>
    <n v="9"/>
    <n v="325.88888888888891"/>
    <n v="9"/>
    <n v="81"/>
    <n v="316.88888888888891"/>
  </r>
  <r>
    <x v="9"/>
    <x v="4"/>
    <x v="20"/>
    <n v="6832"/>
    <n v="27"/>
    <n v="253.03703703703704"/>
    <n v="9"/>
    <n v="243"/>
    <n v="244.03703703703704"/>
  </r>
  <r>
    <x v="8"/>
    <x v="0"/>
    <x v="20"/>
    <n v="7322"/>
    <n v="36"/>
    <n v="203.38888888888889"/>
    <n v="9"/>
    <n v="324"/>
    <n v="194.38888888888889"/>
  </r>
  <r>
    <x v="5"/>
    <x v="2"/>
    <x v="20"/>
    <n v="7651"/>
    <n v="213"/>
    <n v="35.920187793427232"/>
    <n v="9"/>
    <n v="1917"/>
    <n v="26.920187793427232"/>
  </r>
  <r>
    <x v="4"/>
    <x v="2"/>
    <x v="20"/>
    <n v="4858"/>
    <n v="279"/>
    <n v="17.412186379928315"/>
    <n v="9"/>
    <n v="2511"/>
    <n v="8.4121863799283148"/>
  </r>
  <r>
    <x v="4"/>
    <x v="1"/>
    <x v="20"/>
    <n v="245"/>
    <n v="288"/>
    <n v="0.85069444444444442"/>
    <n v="9"/>
    <n v="2592"/>
    <n v="-8.1493055555555554"/>
  </r>
  <r>
    <x v="7"/>
    <x v="1"/>
    <x v="20"/>
    <n v="434"/>
    <n v="87"/>
    <n v="4.9885057471264371"/>
    <n v="9"/>
    <n v="783"/>
    <n v="-4.0114942528735629"/>
  </r>
  <r>
    <x v="7"/>
    <x v="0"/>
    <x v="20"/>
    <n v="6433"/>
    <n v="78"/>
    <n v="82.474358974358978"/>
    <n v="9"/>
    <n v="702"/>
    <n v="73.474358974358978"/>
  </r>
  <r>
    <x v="8"/>
    <x v="2"/>
    <x v="21"/>
    <n v="2100"/>
    <n v="414"/>
    <n v="5.0724637681159424"/>
    <n v="13.15"/>
    <n v="5444.1"/>
    <n v="-8.0775362318840571"/>
  </r>
  <r>
    <x v="5"/>
    <x v="2"/>
    <x v="21"/>
    <n v="1785"/>
    <n v="462"/>
    <n v="3.8636363636363638"/>
    <n v="13.15"/>
    <n v="6075.3"/>
    <n v="-9.286363636363637"/>
  </r>
  <r>
    <x v="3"/>
    <x v="3"/>
    <x v="21"/>
    <n v="2464"/>
    <n v="234"/>
    <n v="10.52991452991453"/>
    <n v="13.15"/>
    <n v="3077.1"/>
    <n v="-2.6200854700854705"/>
  </r>
  <r>
    <x v="6"/>
    <x v="5"/>
    <x v="21"/>
    <n v="5439"/>
    <n v="30"/>
    <n v="181.3"/>
    <n v="13.15"/>
    <n v="394.5"/>
    <n v="168.15"/>
  </r>
  <r>
    <x v="3"/>
    <x v="5"/>
    <x v="21"/>
    <n v="3339"/>
    <n v="39"/>
    <n v="85.615384615384613"/>
    <n v="13.15"/>
    <n v="512.85"/>
    <n v="72.465384615384608"/>
  </r>
  <r>
    <x v="8"/>
    <x v="0"/>
    <x v="21"/>
    <n v="469"/>
    <n v="75"/>
    <n v="6.253333333333333"/>
    <n v="13.15"/>
    <n v="986.25"/>
    <n v="-6.8966666666666674"/>
  </r>
  <r>
    <x v="9"/>
    <x v="1"/>
    <x v="21"/>
    <n v="4305"/>
    <n v="156"/>
    <n v="27.596153846153847"/>
    <n v="13.15"/>
    <n v="2051.4"/>
    <n v="14.446153846153846"/>
  </r>
  <r>
    <x v="0"/>
    <x v="4"/>
    <x v="21"/>
    <n v="1568"/>
    <n v="96"/>
    <n v="16.333333333333332"/>
    <n v="13.15"/>
    <n v="1262.4000000000001"/>
    <n v="3.1833333333333318"/>
  </r>
  <r>
    <x v="4"/>
    <x v="4"/>
    <x v="21"/>
    <n v="1428"/>
    <n v="93"/>
    <n v="15.35483870967742"/>
    <n v="13.15"/>
    <n v="1222.95"/>
    <n v="2.2048387096774196"/>
  </r>
  <r>
    <x v="6"/>
    <x v="0"/>
    <x v="21"/>
    <n v="2541"/>
    <n v="90"/>
    <n v="28.233333333333334"/>
    <n v="13.15"/>
    <n v="1183.5"/>
    <n v="15.083333333333334"/>
  </r>
  <r>
    <x v="9"/>
    <x v="2"/>
    <x v="21"/>
    <n v="3192"/>
    <n v="72"/>
    <n v="44.333333333333336"/>
    <n v="13.15"/>
    <n v="946.80000000000007"/>
    <n v="31.183333333333337"/>
  </r>
  <r>
    <x v="3"/>
    <x v="4"/>
    <x v="21"/>
    <n v="6300"/>
    <n v="42"/>
    <n v="150"/>
    <n v="13.15"/>
    <n v="552.30000000000007"/>
    <n v="136.85"/>
  </r>
  <r>
    <x v="2"/>
    <x v="0"/>
    <x v="21"/>
    <n v="154"/>
    <n v="21"/>
    <n v="7.333333333333333"/>
    <n v="13.15"/>
    <n v="276.15000000000003"/>
    <n v="-5.8166666666666673"/>
  </r>
  <r>
    <x v="1"/>
    <x v="1"/>
    <x v="21"/>
    <n v="8813"/>
    <n v="21"/>
    <n v="419.66666666666669"/>
    <n v="13.15"/>
    <n v="276.15000000000003"/>
    <n v="406.51666666666671"/>
  </r>
  <r>
    <x v="1"/>
    <x v="0"/>
    <x v="21"/>
    <n v="7483"/>
    <n v="45"/>
    <n v="166.28888888888889"/>
    <n v="13.15"/>
    <n v="591.75"/>
    <n v="153.13888888888889"/>
  </r>
  <r>
    <x v="9"/>
    <x v="5"/>
    <x v="21"/>
    <n v="2142"/>
    <n v="114"/>
    <n v="18.789473684210527"/>
    <n v="13.15"/>
    <n v="1499.1000000000001"/>
    <n v="5.6394736842105271"/>
  </r>
  <r>
    <x v="9"/>
    <x v="0"/>
    <x v="21"/>
    <n v="3850"/>
    <n v="102"/>
    <n v="37.745098039215684"/>
    <n v="13.15"/>
    <n v="1341.3"/>
    <n v="24.5950980392156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555C5-5912-461B-8ED7-05C20F13F6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E26" firstHeaderRow="0" firstDataRow="1" firstDataCol="1"/>
  <pivotFields count="12">
    <pivotField showAll="0"/>
    <pivotField showAll="0">
      <items count="7">
        <item h="1" x="0"/>
        <item h="1" x="5"/>
        <item x="4"/>
        <item h="1" x="1"/>
        <item h="1" x="2"/>
        <item h="1" x="3"/>
        <item t="default"/>
      </items>
    </pivotField>
    <pivotField axis="axisRow" showAll="0" sortType="ascending">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numFmtId="164" showAll="0"/>
    <pivotField dataField="1" numFmtId="3" showAll="0"/>
    <pivotField numFmtId="3" showAll="0"/>
    <pivotField showAll="0"/>
    <pivotField showAll="0"/>
    <pivotField numFmtId="3" showAl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22">
    <i>
      <x v="13"/>
    </i>
    <i>
      <x v="5"/>
    </i>
    <i>
      <x v="1"/>
    </i>
    <i>
      <x v="19"/>
    </i>
    <i>
      <x v="12"/>
    </i>
    <i>
      <x v="14"/>
    </i>
    <i>
      <x v="20"/>
    </i>
    <i>
      <x v="2"/>
    </i>
    <i>
      <x/>
    </i>
    <i>
      <x v="21"/>
    </i>
    <i>
      <x v="4"/>
    </i>
    <i>
      <x v="18"/>
    </i>
    <i>
      <x v="16"/>
    </i>
    <i>
      <x v="17"/>
    </i>
    <i>
      <x v="3"/>
    </i>
    <i>
      <x v="8"/>
    </i>
    <i>
      <x v="7"/>
    </i>
    <i>
      <x v="11"/>
    </i>
    <i>
      <x v="10"/>
    </i>
    <i>
      <x v="6"/>
    </i>
    <i>
      <x v="15"/>
    </i>
    <i t="grand">
      <x/>
    </i>
  </rowItems>
  <colFields count="1">
    <field x="-2"/>
  </colFields>
  <colItems count="4">
    <i>
      <x/>
    </i>
    <i i="1">
      <x v="1"/>
    </i>
    <i i="2">
      <x v="2"/>
    </i>
    <i i="3">
      <x v="3"/>
    </i>
  </colItems>
  <dataFields count="4">
    <dataField name="Sum of Sales" fld="3" baseField="0" baseItem="0"/>
    <dataField name="Sum of Units sold" fld="4" baseField="0" baseItem="0"/>
    <dataField name="Sum of Profit" fld="10" baseField="0" baseItem="0" numFmtId="164"/>
    <dataField name="Sum of Profit Percentage" fld="11" baseField="0" baseItem="0" numFmtId="9"/>
  </dataFields>
  <formats count="14">
    <format dxfId="13">
      <pivotArea dataOnly="0" labelOnly="1" outline="0" fieldPosition="0">
        <references count="1">
          <reference field="4294967294" count="1">
            <x v="3"/>
          </reference>
        </references>
      </pivotArea>
    </format>
    <format dxfId="12">
      <pivotArea outline="0" collapsedLevelsAreSubtotals="1" fieldPosition="0">
        <references count="1">
          <reference field="4294967294" count="1" selected="0">
            <x v="3"/>
          </reference>
        </references>
      </pivotArea>
    </format>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20">
            <x v="0"/>
            <x v="1"/>
            <x v="2"/>
            <x v="3"/>
            <x v="4"/>
            <x v="5"/>
            <x v="6"/>
            <x v="7"/>
            <x v="8"/>
            <x v="9"/>
            <x v="10"/>
            <x v="11"/>
            <x v="12"/>
            <x v="13"/>
            <x v="14"/>
            <x v="16"/>
            <x v="17"/>
            <x v="19"/>
            <x v="20"/>
            <x v="21"/>
          </reference>
        </references>
      </pivotArea>
    </format>
    <format dxfId="7">
      <pivotArea dataOnly="0" labelOnly="1" grandRow="1" outline="0"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20">
            <x v="0"/>
            <x v="1"/>
            <x v="2"/>
            <x v="3"/>
            <x v="4"/>
            <x v="5"/>
            <x v="6"/>
            <x v="7"/>
            <x v="8"/>
            <x v="9"/>
            <x v="10"/>
            <x v="11"/>
            <x v="12"/>
            <x v="13"/>
            <x v="14"/>
            <x v="16"/>
            <x v="17"/>
            <x v="19"/>
            <x v="20"/>
            <x v="21"/>
          </reference>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conditionalFormats count="1">
    <conditionalFormat priority="2">
      <pivotAreas count="1">
        <pivotArea type="data" collapsedLevelsAreSubtotals="1" fieldPosition="0">
          <references count="2">
            <reference field="4294967294" count="1" selected="0">
              <x v="3"/>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2C6933-0BEF-4F38-B82A-37CBBD26E2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E11" firstHeaderRow="0" firstDataRow="1" firstDataCol="1"/>
  <pivotFields count="12">
    <pivotField showAll="0"/>
    <pivotField axis="axisRow" showAll="0">
      <items count="7">
        <item x="0"/>
        <item x="5"/>
        <item x="4"/>
        <item x="1"/>
        <item x="2"/>
        <item x="3"/>
        <item t="default"/>
      </items>
    </pivotField>
    <pivotField showAll="0"/>
    <pivotField dataField="1" numFmtId="164" showAll="0"/>
    <pivotField dataField="1" numFmtId="3" showAll="0"/>
    <pivotField numFmtId="3" showAll="0"/>
    <pivotField showAll="0"/>
    <pivotField showAll="0"/>
    <pivotField numFmtId="3"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Fields count="1">
    <field x="-2"/>
  </colFields>
  <colItems count="2">
    <i>
      <x/>
    </i>
    <i i="1">
      <x v="1"/>
    </i>
  </colItems>
  <dataFields count="2">
    <dataField name="Sum of Sales" fld="3" baseField="0" baseItem="0"/>
    <dataField name="Sum of Units sold" fld="4" baseField="0" baseItem="0"/>
  </dataField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1575F-4FE1-436F-9ABC-17F26618EA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E15" firstHeaderRow="0" firstDataRow="1" firstDataCol="1"/>
  <pivotFields count="12">
    <pivotField axis="axisRow" showAll="0">
      <items count="11">
        <item x="5"/>
        <item x="7"/>
        <item x="2"/>
        <item x="0"/>
        <item x="8"/>
        <item x="1"/>
        <item x="3"/>
        <item x="9"/>
        <item x="4"/>
        <item x="6"/>
        <item t="default"/>
      </items>
    </pivotField>
    <pivotField showAll="0"/>
    <pivotField showAll="0"/>
    <pivotField dataField="1" numFmtId="164" showAll="0"/>
    <pivotField dataField="1" numFmtId="3" showAll="0"/>
    <pivotField numFmtId="3" showAll="0"/>
    <pivotField showAll="0"/>
    <pivotField showAll="0"/>
    <pivotField numFmtId="3"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Sales" fld="3" baseField="0" baseItem="0"/>
    <dataField name="Sum of Units sold" fld="4" baseField="0" baseItem="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FEE2AB-1CF9-45F1-AD8E-FF47A4436A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E15" firstHeaderRow="0" firstDataRow="1" firstDataCol="1"/>
  <pivotFields count="12">
    <pivotField showAll="0"/>
    <pivotField showAll="0"/>
    <pivotField axis="axisRow" showAll="0" measureFilter="1" sortType="descending">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numFmtId="164" showAll="0"/>
    <pivotField dataField="1" numFmtId="3" showAll="0"/>
    <pivotField numFmtId="3" showAll="0"/>
    <pivotField showAll="0"/>
    <pivotField showAll="0"/>
    <pivotField numFmtId="3"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v="7"/>
    </i>
    <i>
      <x v="8"/>
    </i>
    <i>
      <x v="6"/>
    </i>
    <i>
      <x v="16"/>
    </i>
    <i>
      <x v="17"/>
    </i>
    <i>
      <x v="18"/>
    </i>
    <i>
      <x v="1"/>
    </i>
    <i>
      <x v="4"/>
    </i>
    <i>
      <x v="10"/>
    </i>
    <i>
      <x v="14"/>
    </i>
    <i t="grand">
      <x/>
    </i>
  </rowItems>
  <colFields count="1">
    <field x="-2"/>
  </colFields>
  <colItems count="2">
    <i>
      <x/>
    </i>
    <i i="1">
      <x v="1"/>
    </i>
  </colItems>
  <dataFields count="2">
    <dataField name="Sum of Sales" fld="3" baseField="0" baseItem="0"/>
    <dataField name="Sum of Units sold" fld="4" baseField="0" baseItem="0"/>
  </dataFields>
  <pivotTableStyleInfo name="PivotStyleDark7"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3D3A01-5226-4519-8BE5-39256970C7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E27" firstHeaderRow="0" firstDataRow="1" firstDataCol="1"/>
  <pivotFields count="12">
    <pivotField showAll="0"/>
    <pivotField showAll="0"/>
    <pivotField axis="axisRow" showAll="0" sortType="descending">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numFmtId="164" showAll="0"/>
    <pivotField dataField="1" numFmtId="3" showAll="0"/>
    <pivotField numFmtId="3" showAll="0"/>
    <pivotField showAll="0"/>
    <pivotField showAll="0"/>
    <pivotField numFmtId="3"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23">
    <i>
      <x v="7"/>
    </i>
    <i>
      <x v="8"/>
    </i>
    <i>
      <x v="6"/>
    </i>
    <i>
      <x v="16"/>
    </i>
    <i>
      <x v="17"/>
    </i>
    <i>
      <x v="18"/>
    </i>
    <i>
      <x v="1"/>
    </i>
    <i>
      <x v="4"/>
    </i>
    <i>
      <x v="10"/>
    </i>
    <i>
      <x v="14"/>
    </i>
    <i>
      <x v="12"/>
    </i>
    <i>
      <x v="21"/>
    </i>
    <i>
      <x v="11"/>
    </i>
    <i>
      <x v="15"/>
    </i>
    <i>
      <x v="9"/>
    </i>
    <i>
      <x v="13"/>
    </i>
    <i>
      <x v="3"/>
    </i>
    <i>
      <x/>
    </i>
    <i>
      <x v="19"/>
    </i>
    <i>
      <x v="20"/>
    </i>
    <i>
      <x v="2"/>
    </i>
    <i>
      <x v="5"/>
    </i>
    <i t="grand">
      <x/>
    </i>
  </rowItems>
  <colFields count="1">
    <field x="-2"/>
  </colFields>
  <colItems count="2">
    <i>
      <x/>
    </i>
    <i i="1">
      <x v="1"/>
    </i>
  </colItems>
  <dataFields count="2">
    <dataField name="Sum of Sales" fld="3" baseField="0" baseItem="0"/>
    <dataField name="Sum of Units sold" fld="4" baseField="0" baseItem="0"/>
  </dataField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2D4147A-7AE3-42CE-9264-EC9FDF6571A6}" sourceName="Geography">
  <pivotTables>
    <pivotTable tabId="5" name="PivotTable1"/>
  </pivotTables>
  <data>
    <tabular pivotCacheId="631456967">
      <items count="6">
        <i x="0"/>
        <i x="5"/>
        <i x="4"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203B135E-5A33-4F48-B551-0A390396419A}" cache="Slicer_Geography" caption="Geograph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sortState xmlns:xlrd2="http://schemas.microsoft.com/office/spreadsheetml/2017/richdata2" ref="Y12:Z33">
    <sortCondition ref="Y11:Y33"/>
  </sortState>
  <tableColumns count="2">
    <tableColumn id="1" xr3:uid="{1B8963D1-E60F-4400-A175-651A513B826F}" name="Product"/>
    <tableColumn id="2" xr3:uid="{1798A7DA-FB9F-46D3-AA0A-B6BCA4A81AC3}" name="Cost per unit"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A0089-4FD7-4B1E-AE78-3AB40CF0EAE9}" name="Bakery_data" displayName="Bakery_data" ref="C11:K311" totalsRowShown="0" headerRowDxfId="39">
  <sortState xmlns:xlrd2="http://schemas.microsoft.com/office/spreadsheetml/2017/richdata2" ref="C12:G311">
    <sortCondition ref="E11:E311"/>
  </sortState>
  <tableColumns count="9">
    <tableColumn id="1" xr3:uid="{9C98AB45-0F12-4658-8D37-36CD379D12EA}" name="Sales Person"/>
    <tableColumn id="2" xr3:uid="{985A0CD1-5FB6-433A-8D64-CECBE28D85B8}" name="Geography"/>
    <tableColumn id="3" xr3:uid="{8403E13F-9B91-4E5E-9BCD-4EE04C15AEC3}" name="Product"/>
    <tableColumn id="4" xr3:uid="{15053B03-44D5-418A-8FAC-700B127ECCCD}" name="Sales" dataDxfId="38"/>
    <tableColumn id="5" xr3:uid="{3DE62B23-E474-4C76-9E19-8165A78CF636}" name="Units sold" dataDxfId="37"/>
    <tableColumn id="11" xr3:uid="{CE146D37-280F-4933-9104-998BFFEBAAA1}" name="Sales per Unit" dataDxfId="36">
      <calculatedColumnFormula>IFERROR(Bakery_data[[#This Row],[Sales]]/Bakery_data[[#This Row],[Units sold]],0)</calculatedColumnFormula>
    </tableColumn>
    <tableColumn id="6" xr3:uid="{6A0A968A-BAFF-43C0-995A-5E5ECA04EC36}" name="Cost per unit" dataDxfId="35">
      <calculatedColumnFormula>VLOOKUP(Bakery_data[[#This Row],[Product]],products[],2,)</calculatedColumnFormula>
    </tableColumn>
    <tableColumn id="7" xr3:uid="{32297FD3-12F1-44CF-99D6-843364D04C63}" name="Cost" dataDxfId="34">
      <calculatedColumnFormula>Bakery_data[[#This Row],[Units sold]]*Bakery_data[[#This Row],[Cost per unit]]</calculatedColumnFormula>
    </tableColumn>
    <tableColumn id="8" xr3:uid="{A02B12E8-7956-4363-ADB5-2803CA6C2D8E}" name="Profit per Unit" dataDxfId="33">
      <calculatedColumnFormula>IFERROR(Bakery_data[[#This Row],[Sales per Unit]]-Bakery_data[[#This Row],[Cost per unit]],0)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BDACA5-CDA5-4FFB-81D2-F6322DEC8AD2}" name="Data" displayName="Data" ref="B2:J302" totalsRowShown="0" headerRowDxfId="32">
  <tableColumns count="9">
    <tableColumn id="1" xr3:uid="{F33CEFA8-E042-4790-92C0-D844C1BBEE07}" name="Sales Person"/>
    <tableColumn id="2" xr3:uid="{4E175342-5DB4-4C7A-BE90-3BF34FC753EA}" name="Geography"/>
    <tableColumn id="3" xr3:uid="{5829E990-51E4-4C6F-B7DB-2C098DE4BDA7}" name="Product"/>
    <tableColumn id="7" xr3:uid="{CDED014C-80A3-4D2F-9953-7C17334093DD}" name="Column1" dataDxfId="31"/>
    <tableColumn id="4" xr3:uid="{B174B566-79B6-46DB-BE6B-F38276596F19}" name="Revenue" dataDxfId="30"/>
    <tableColumn id="5" xr3:uid="{AD817B87-26AE-4EAC-A28C-820F9AAEB564}" name="Units" dataDxfId="29"/>
    <tableColumn id="8" xr3:uid="{25C12AA1-DFEA-4C2E-A647-F7377277F07C}" name="Cost per unit" dataDxfId="28">
      <calculatedColumnFormula>VLOOKUP(Data[[#This Row],[Product]],products[],2,)</calculatedColumnFormula>
    </tableColumn>
    <tableColumn id="9" xr3:uid="{B9508D86-32FE-4BEB-9574-C7FB730C5976}" name="Cost" dataDxfId="27">
      <calculatedColumnFormula>Data[[#This Row],[Cost per unit]]*Data[[#This Row],[Units]]</calculatedColumnFormula>
    </tableColumn>
    <tableColumn id="10" xr3:uid="{5BA9A6F9-4588-4143-98A5-B288087A65A9}" name="Profit" dataDxfId="26" dataCellStyle="Currency">
      <calculatedColumnFormula>Data[[#This Row],[Revenue]]-Data[[#This Row],[Cost]]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264715-37C7-44EC-A9A5-99D52577C113}" name="Table5" displayName="Table5" ref="L16:T39" totalsRowCount="1">
  <sortState xmlns:xlrd2="http://schemas.microsoft.com/office/spreadsheetml/2017/richdata2" ref="L17:Q38">
    <sortCondition ref="L16:L38"/>
  </sortState>
  <tableColumns count="9">
    <tableColumn id="1" xr3:uid="{E1FDBB03-A591-471D-B8F9-DF69FD44E405}" name="Products"/>
    <tableColumn id="2" xr3:uid="{B18B46F2-D68D-4B84-8D9E-7BB611E1F717}" name="Sales" totalsRowFunction="sum" dataDxfId="25" totalsRowDxfId="24" dataCellStyle="Currency">
      <calculatedColumnFormula>SUMIF(Data[[Product]:[Revenue]],L17,Data[Revenue])</calculatedColumnFormula>
    </tableColumn>
    <tableColumn id="3" xr3:uid="{23469353-C275-40DC-B0E8-7BA31439DCAE}" name="units sold" dataDxfId="23">
      <calculatedColumnFormula>SUMIF(Data[[Product]:[Units]],Table5[[#This Row],[Products]],Data[Units])</calculatedColumnFormula>
    </tableColumn>
    <tableColumn id="8" xr3:uid="{E8E285F9-C68C-4436-9EB6-4BC0B48AAA76}" name="Column1" dataDxfId="22"/>
    <tableColumn id="4" xr3:uid="{8FD369EE-695B-4C67-AFF4-8B66D8C66A8F}" name="Sales per unit" dataDxfId="21">
      <calculatedColumnFormula>Table5[[#This Row],[Sales]]/Table5[[#This Row],[units sold]]</calculatedColumnFormula>
    </tableColumn>
    <tableColumn id="5" xr3:uid="{7022BB23-5A42-47EE-A198-E2120E5A0BDF}" name="Cost per Unit" dataDxfId="20"/>
    <tableColumn id="9" xr3:uid="{71C9890C-C7DF-42B1-9BBD-81249BC57116}" name="Column2" dataDxfId="19"/>
    <tableColumn id="6" xr3:uid="{EE8AEE1E-A8C2-4E30-BAF7-30D581B4FA05}" name="Cost" dataDxfId="18" totalsRowDxfId="17" dataCellStyle="Currency" totalsRowCellStyle="Currency">
      <calculatedColumnFormula>Table5[[#This Row],[Cost per Unit]]*Table5[[#This Row],[units sold]]</calculatedColumnFormula>
    </tableColumn>
    <tableColumn id="7" xr3:uid="{78897871-8C93-4E85-BF5A-54978FC69189}" name="Profit" totalsRowFunction="sum" dataDxfId="16" totalsRowDxfId="15">
      <calculatedColumnFormula>Table5[[#This Row],[Sales]]-Table5[[#This Row],[Cost]]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A2" zoomScale="93" zoomScaleNormal="100" workbookViewId="0">
      <selection activeCell="M25" sqref="M25"/>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3.6640625" customWidth="1"/>
    <col min="8" max="8" width="16.21875" customWidth="1"/>
    <col min="9" max="11" width="13.88671875" customWidth="1"/>
    <col min="13" max="13" width="16.5546875" customWidth="1"/>
    <col min="14" max="14" width="14" customWidth="1"/>
    <col min="25" max="25" width="21.88671875" bestFit="1" customWidth="1"/>
    <col min="26" max="26" width="14.44140625" customWidth="1"/>
    <col min="31" max="31" width="21.88671875" customWidth="1"/>
  </cols>
  <sheetData>
    <row r="1" spans="1:26" s="2" customFormat="1" ht="52.5" customHeight="1" x14ac:dyDescent="0.3">
      <c r="A1" s="1"/>
      <c r="C1" s="3" t="s">
        <v>42</v>
      </c>
    </row>
    <row r="11" spans="1:26" x14ac:dyDescent="0.3">
      <c r="C11" s="6" t="s">
        <v>11</v>
      </c>
      <c r="D11" s="6" t="s">
        <v>12</v>
      </c>
      <c r="E11" s="6" t="s">
        <v>0</v>
      </c>
      <c r="F11" s="10" t="s">
        <v>65</v>
      </c>
      <c r="G11" s="10" t="s">
        <v>57</v>
      </c>
      <c r="H11" s="10" t="s">
        <v>81</v>
      </c>
      <c r="I11" s="6" t="s">
        <v>51</v>
      </c>
      <c r="J11" s="6" t="s">
        <v>74</v>
      </c>
      <c r="K11" s="6" t="s">
        <v>80</v>
      </c>
      <c r="N11" s="9" t="s">
        <v>43</v>
      </c>
      <c r="O11" s="2"/>
      <c r="Y11" t="s">
        <v>0</v>
      </c>
      <c r="Z11" t="s">
        <v>51</v>
      </c>
    </row>
    <row r="12" spans="1:26" x14ac:dyDescent="0.3">
      <c r="C12" t="s">
        <v>7</v>
      </c>
      <c r="D12" t="s">
        <v>38</v>
      </c>
      <c r="E12" t="s">
        <v>14</v>
      </c>
      <c r="F12" s="4">
        <v>1281</v>
      </c>
      <c r="G12" s="5">
        <v>75</v>
      </c>
      <c r="H12" s="5">
        <f>IFERROR(Bakery_data[[#This Row],[Sales]]/Bakery_data[[#This Row],[Units sold]],0)</f>
        <v>17.079999999999998</v>
      </c>
      <c r="I12">
        <f>VLOOKUP(Bakery_data[[#This Row],[Product]],products[],2,)</f>
        <v>11.7</v>
      </c>
      <c r="J12">
        <f>Bakery_data[[#This Row],[Units sold]]*Bakery_data[[#This Row],[Cost per unit]]</f>
        <v>877.5</v>
      </c>
      <c r="K12" s="5">
        <f>IFERROR(Bakery_data[[#This Row],[Sales per Unit]]-Bakery_data[[#This Row],[Cost per unit]],0)</f>
        <v>5.379999999999999</v>
      </c>
      <c r="N12" s="7">
        <v>1</v>
      </c>
      <c r="O12" s="8" t="s">
        <v>44</v>
      </c>
      <c r="Y12" t="s">
        <v>14</v>
      </c>
      <c r="Z12" s="11">
        <v>11.7</v>
      </c>
    </row>
    <row r="13" spans="1:26" x14ac:dyDescent="0.3">
      <c r="C13" t="s">
        <v>5</v>
      </c>
      <c r="D13" t="s">
        <v>37</v>
      </c>
      <c r="E13" t="s">
        <v>14</v>
      </c>
      <c r="F13" s="4">
        <v>4991</v>
      </c>
      <c r="G13" s="5">
        <v>12</v>
      </c>
      <c r="H13" s="5">
        <f>IFERROR(Bakery_data[[#This Row],[Sales]]/Bakery_data[[#This Row],[Units sold]],0)</f>
        <v>415.91666666666669</v>
      </c>
      <c r="I13">
        <f>VLOOKUP(Bakery_data[[#This Row],[Product]],products[],2,)</f>
        <v>11.7</v>
      </c>
      <c r="J13">
        <f>Bakery_data[[#This Row],[Units sold]]*Bakery_data[[#This Row],[Cost per unit]]</f>
        <v>140.39999999999998</v>
      </c>
      <c r="K13" s="5">
        <f>IFERROR(Bakery_data[[#This Row],[Sales per Unit]]-Bakery_data[[#This Row],[Cost per unit]],0)</f>
        <v>404.2166666666667</v>
      </c>
      <c r="N13" s="7">
        <v>2</v>
      </c>
      <c r="O13" s="8" t="s">
        <v>53</v>
      </c>
      <c r="Y13" t="s">
        <v>30</v>
      </c>
      <c r="Z13" s="11">
        <v>14.49</v>
      </c>
    </row>
    <row r="14" spans="1:26" x14ac:dyDescent="0.3">
      <c r="C14" t="s">
        <v>41</v>
      </c>
      <c r="D14" t="s">
        <v>39</v>
      </c>
      <c r="E14" t="s">
        <v>14</v>
      </c>
      <c r="F14" s="4">
        <v>3976</v>
      </c>
      <c r="G14" s="5">
        <v>72</v>
      </c>
      <c r="H14" s="5">
        <f>IFERROR(Bakery_data[[#This Row],[Sales]]/Bakery_data[[#This Row],[Units sold]],0)</f>
        <v>55.222222222222221</v>
      </c>
      <c r="I14">
        <f>VLOOKUP(Bakery_data[[#This Row],[Product]],products[],2,)</f>
        <v>11.7</v>
      </c>
      <c r="J14">
        <f>Bakery_data[[#This Row],[Units sold]]*Bakery_data[[#This Row],[Cost per unit]]</f>
        <v>842.4</v>
      </c>
      <c r="K14" s="5">
        <f>IFERROR(Bakery_data[[#This Row],[Sales per Unit]]-Bakery_data[[#This Row],[Cost per unit]],0)</f>
        <v>43.522222222222226</v>
      </c>
      <c r="N14" s="7">
        <v>3</v>
      </c>
      <c r="O14" s="8" t="s">
        <v>45</v>
      </c>
      <c r="Y14" t="s">
        <v>24</v>
      </c>
      <c r="Z14" s="11">
        <v>4.97</v>
      </c>
    </row>
    <row r="15" spans="1:26" x14ac:dyDescent="0.3">
      <c r="C15" t="s">
        <v>3</v>
      </c>
      <c r="D15" t="s">
        <v>35</v>
      </c>
      <c r="E15" t="s">
        <v>14</v>
      </c>
      <c r="F15" s="4">
        <v>2415</v>
      </c>
      <c r="G15" s="5">
        <v>255</v>
      </c>
      <c r="H15" s="5">
        <f>IFERROR(Bakery_data[[#This Row],[Sales]]/Bakery_data[[#This Row],[Units sold]],0)</f>
        <v>9.4705882352941178</v>
      </c>
      <c r="I15">
        <f>VLOOKUP(Bakery_data[[#This Row],[Product]],products[],2,)</f>
        <v>11.7</v>
      </c>
      <c r="J15">
        <f>Bakery_data[[#This Row],[Units sold]]*Bakery_data[[#This Row],[Cost per unit]]</f>
        <v>2983.5</v>
      </c>
      <c r="K15" s="5">
        <f>IFERROR(Bakery_data[[#This Row],[Sales per Unit]]-Bakery_data[[#This Row],[Cost per unit]],0)</f>
        <v>-2.2294117647058815</v>
      </c>
      <c r="N15" s="7">
        <v>4</v>
      </c>
      <c r="O15" s="8" t="s">
        <v>46</v>
      </c>
      <c r="Y15" t="s">
        <v>19</v>
      </c>
      <c r="Z15" s="11">
        <v>7.64</v>
      </c>
    </row>
    <row r="16" spans="1:26" x14ac:dyDescent="0.3">
      <c r="C16" t="s">
        <v>10</v>
      </c>
      <c r="D16" t="s">
        <v>38</v>
      </c>
      <c r="E16" t="s">
        <v>14</v>
      </c>
      <c r="F16" s="4">
        <v>5586</v>
      </c>
      <c r="G16" s="5">
        <v>525</v>
      </c>
      <c r="H16" s="5">
        <f>IFERROR(Bakery_data[[#This Row],[Sales]]/Bakery_data[[#This Row],[Units sold]],0)</f>
        <v>10.64</v>
      </c>
      <c r="I16">
        <f>VLOOKUP(Bakery_data[[#This Row],[Product]],products[],2,)</f>
        <v>11.7</v>
      </c>
      <c r="J16">
        <f>Bakery_data[[#This Row],[Units sold]]*Bakery_data[[#This Row],[Cost per unit]]</f>
        <v>6142.5</v>
      </c>
      <c r="K16" s="5">
        <f>IFERROR(Bakery_data[[#This Row],[Sales per Unit]]-Bakery_data[[#This Row],[Cost per unit]],0)</f>
        <v>-1.0599999999999987</v>
      </c>
      <c r="N16" s="7">
        <v>5</v>
      </c>
      <c r="O16" s="8" t="s">
        <v>54</v>
      </c>
      <c r="Y16" t="s">
        <v>22</v>
      </c>
      <c r="Z16" s="11">
        <v>9.77</v>
      </c>
    </row>
    <row r="17" spans="3:26" x14ac:dyDescent="0.3">
      <c r="C17" t="s">
        <v>7</v>
      </c>
      <c r="D17" t="s">
        <v>37</v>
      </c>
      <c r="E17" t="s">
        <v>14</v>
      </c>
      <c r="F17" s="4">
        <v>6608</v>
      </c>
      <c r="G17" s="5">
        <v>225</v>
      </c>
      <c r="H17" s="5">
        <f>IFERROR(Bakery_data[[#This Row],[Sales]]/Bakery_data[[#This Row],[Units sold]],0)</f>
        <v>29.36888888888889</v>
      </c>
      <c r="I17">
        <f>VLOOKUP(Bakery_data[[#This Row],[Product]],products[],2,)</f>
        <v>11.7</v>
      </c>
      <c r="J17">
        <f>Bakery_data[[#This Row],[Units sold]]*Bakery_data[[#This Row],[Cost per unit]]</f>
        <v>2632.5</v>
      </c>
      <c r="K17" s="5">
        <f>IFERROR(Bakery_data[[#This Row],[Sales per Unit]]-Bakery_data[[#This Row],[Cost per unit]],0)</f>
        <v>17.66888888888889</v>
      </c>
      <c r="N17" s="7">
        <v>6</v>
      </c>
      <c r="O17" s="8" t="s">
        <v>55</v>
      </c>
      <c r="Y17" t="s">
        <v>4</v>
      </c>
      <c r="Z17" s="11">
        <v>11.88</v>
      </c>
    </row>
    <row r="18" spans="3:26" x14ac:dyDescent="0.3">
      <c r="C18" t="s">
        <v>7</v>
      </c>
      <c r="D18" t="s">
        <v>35</v>
      </c>
      <c r="E18" t="s">
        <v>14</v>
      </c>
      <c r="F18" s="4">
        <v>4606</v>
      </c>
      <c r="G18" s="5">
        <v>63</v>
      </c>
      <c r="H18" s="5">
        <f>IFERROR(Bakery_data[[#This Row],[Sales]]/Bakery_data[[#This Row],[Units sold]],0)</f>
        <v>73.111111111111114</v>
      </c>
      <c r="I18">
        <f>VLOOKUP(Bakery_data[[#This Row],[Product]],products[],2,)</f>
        <v>11.7</v>
      </c>
      <c r="J18">
        <f>Bakery_data[[#This Row],[Units sold]]*Bakery_data[[#This Row],[Cost per unit]]</f>
        <v>737.09999999999991</v>
      </c>
      <c r="K18" s="5">
        <f>IFERROR(Bakery_data[[#This Row],[Sales per Unit]]-Bakery_data[[#This Row],[Cost per unit]],0)</f>
        <v>61.411111111111111</v>
      </c>
      <c r="N18" s="7">
        <v>7</v>
      </c>
      <c r="O18" s="8" t="s">
        <v>49</v>
      </c>
      <c r="Y18" t="s">
        <v>26</v>
      </c>
      <c r="Z18" s="11">
        <v>5.6</v>
      </c>
    </row>
    <row r="19" spans="3:26" x14ac:dyDescent="0.3">
      <c r="C19" t="s">
        <v>3</v>
      </c>
      <c r="D19" t="s">
        <v>34</v>
      </c>
      <c r="E19" t="s">
        <v>14</v>
      </c>
      <c r="F19" s="4">
        <v>7259</v>
      </c>
      <c r="G19" s="5">
        <v>276</v>
      </c>
      <c r="H19" s="5">
        <f>IFERROR(Bakery_data[[#This Row],[Sales]]/Bakery_data[[#This Row],[Units sold]],0)</f>
        <v>26.30072463768116</v>
      </c>
      <c r="I19">
        <f>VLOOKUP(Bakery_data[[#This Row],[Product]],products[],2,)</f>
        <v>11.7</v>
      </c>
      <c r="J19">
        <f>Bakery_data[[#This Row],[Units sold]]*Bakery_data[[#This Row],[Cost per unit]]</f>
        <v>3229.2</v>
      </c>
      <c r="K19" s="5">
        <f>IFERROR(Bakery_data[[#This Row],[Sales per Unit]]-Bakery_data[[#This Row],[Cost per unit]],0)</f>
        <v>14.600724637681161</v>
      </c>
      <c r="N19" s="7">
        <v>8</v>
      </c>
      <c r="O19" s="8" t="s">
        <v>52</v>
      </c>
      <c r="Y19" t="s">
        <v>28</v>
      </c>
      <c r="Z19" s="11">
        <v>10.38</v>
      </c>
    </row>
    <row r="20" spans="3:26" x14ac:dyDescent="0.3">
      <c r="C20" t="s">
        <v>7</v>
      </c>
      <c r="D20" t="s">
        <v>34</v>
      </c>
      <c r="E20" t="s">
        <v>14</v>
      </c>
      <c r="F20" s="4">
        <v>1932</v>
      </c>
      <c r="G20" s="5">
        <v>369</v>
      </c>
      <c r="H20" s="5">
        <f>IFERROR(Bakery_data[[#This Row],[Sales]]/Bakery_data[[#This Row],[Units sold]],0)</f>
        <v>5.2357723577235769</v>
      </c>
      <c r="I20">
        <f>VLOOKUP(Bakery_data[[#This Row],[Product]],products[],2,)</f>
        <v>11.7</v>
      </c>
      <c r="J20">
        <f>Bakery_data[[#This Row],[Units sold]]*Bakery_data[[#This Row],[Cost per unit]]</f>
        <v>4317.3</v>
      </c>
      <c r="K20" s="5">
        <f>IFERROR(Bakery_data[[#This Row],[Sales per Unit]]-Bakery_data[[#This Row],[Cost per unit]],0)</f>
        <v>-6.4642276422764224</v>
      </c>
      <c r="N20" s="7">
        <v>9</v>
      </c>
      <c r="O20" s="8" t="s">
        <v>47</v>
      </c>
      <c r="Y20" t="s">
        <v>32</v>
      </c>
      <c r="Z20" s="11">
        <v>8.65</v>
      </c>
    </row>
    <row r="21" spans="3:26" x14ac:dyDescent="0.3">
      <c r="C21" t="s">
        <v>2</v>
      </c>
      <c r="D21" t="s">
        <v>37</v>
      </c>
      <c r="E21" t="s">
        <v>14</v>
      </c>
      <c r="F21" s="4">
        <v>1057</v>
      </c>
      <c r="G21" s="5">
        <v>54</v>
      </c>
      <c r="H21" s="5">
        <f>IFERROR(Bakery_data[[#This Row],[Sales]]/Bakery_data[[#This Row],[Units sold]],0)</f>
        <v>19.574074074074073</v>
      </c>
      <c r="I21">
        <f>VLOOKUP(Bakery_data[[#This Row],[Product]],products[],2,)</f>
        <v>11.7</v>
      </c>
      <c r="J21">
        <f>Bakery_data[[#This Row],[Units sold]]*Bakery_data[[#This Row],[Cost per unit]]</f>
        <v>631.79999999999995</v>
      </c>
      <c r="K21" s="5">
        <f>IFERROR(Bakery_data[[#This Row],[Sales per Unit]]-Bakery_data[[#This Row],[Cost per unit]],0)</f>
        <v>7.8740740740740733</v>
      </c>
      <c r="N21" s="7">
        <v>10</v>
      </c>
      <c r="O21" s="8" t="s">
        <v>48</v>
      </c>
      <c r="Y21" t="s">
        <v>18</v>
      </c>
      <c r="Z21" s="11">
        <v>6.47</v>
      </c>
    </row>
    <row r="22" spans="3:26" x14ac:dyDescent="0.3">
      <c r="C22" t="s">
        <v>10</v>
      </c>
      <c r="D22" t="s">
        <v>35</v>
      </c>
      <c r="E22" t="s">
        <v>14</v>
      </c>
      <c r="F22" s="4">
        <v>3472</v>
      </c>
      <c r="G22" s="5">
        <v>96</v>
      </c>
      <c r="H22" s="5">
        <f>IFERROR(Bakery_data[[#This Row],[Sales]]/Bakery_data[[#This Row],[Units sold]],0)</f>
        <v>36.166666666666664</v>
      </c>
      <c r="I22">
        <f>VLOOKUP(Bakery_data[[#This Row],[Product]],products[],2,)</f>
        <v>11.7</v>
      </c>
      <c r="J22">
        <f>Bakery_data[[#This Row],[Units sold]]*Bakery_data[[#This Row],[Cost per unit]]</f>
        <v>1123.1999999999998</v>
      </c>
      <c r="K22" s="5">
        <f>IFERROR(Bakery_data[[#This Row],[Sales per Unit]]-Bakery_data[[#This Row],[Cost per unit]],0)</f>
        <v>24.466666666666665</v>
      </c>
      <c r="Y22" t="s">
        <v>17</v>
      </c>
      <c r="Z22" s="11">
        <v>3.11</v>
      </c>
    </row>
    <row r="23" spans="3:26" x14ac:dyDescent="0.3">
      <c r="C23" t="s">
        <v>40</v>
      </c>
      <c r="D23" t="s">
        <v>37</v>
      </c>
      <c r="E23" t="s">
        <v>30</v>
      </c>
      <c r="F23" s="4">
        <v>1624</v>
      </c>
      <c r="G23" s="5">
        <v>114</v>
      </c>
      <c r="H23" s="5">
        <f>IFERROR(Bakery_data[[#This Row],[Sales]]/Bakery_data[[#This Row],[Units sold]],0)</f>
        <v>14.245614035087719</v>
      </c>
      <c r="I23">
        <f>VLOOKUP(Bakery_data[[#This Row],[Product]],products[],2,)</f>
        <v>14.49</v>
      </c>
      <c r="J23">
        <f>Bakery_data[[#This Row],[Units sold]]*Bakery_data[[#This Row],[Cost per unit]]</f>
        <v>1651.8600000000001</v>
      </c>
      <c r="K23" s="5">
        <f>IFERROR(Bakery_data[[#This Row],[Sales per Unit]]-Bakery_data[[#This Row],[Cost per unit]],0)</f>
        <v>-0.24438596491228104</v>
      </c>
      <c r="Y23" t="s">
        <v>23</v>
      </c>
      <c r="Z23" s="11">
        <v>6.49</v>
      </c>
    </row>
    <row r="24" spans="3:26" x14ac:dyDescent="0.3">
      <c r="C24" t="s">
        <v>8</v>
      </c>
      <c r="D24" t="s">
        <v>39</v>
      </c>
      <c r="E24" t="s">
        <v>30</v>
      </c>
      <c r="F24" s="4">
        <v>7021</v>
      </c>
      <c r="G24" s="5">
        <v>183</v>
      </c>
      <c r="H24" s="5">
        <f>IFERROR(Bakery_data[[#This Row],[Sales]]/Bakery_data[[#This Row],[Units sold]],0)</f>
        <v>38.366120218579233</v>
      </c>
      <c r="I24">
        <f>VLOOKUP(Bakery_data[[#This Row],[Product]],products[],2,)</f>
        <v>14.49</v>
      </c>
      <c r="J24">
        <f>Bakery_data[[#This Row],[Units sold]]*Bakery_data[[#This Row],[Cost per unit]]</f>
        <v>2651.67</v>
      </c>
      <c r="K24" s="5">
        <f>IFERROR(Bakery_data[[#This Row],[Sales per Unit]]-Bakery_data[[#This Row],[Cost per unit]],0)</f>
        <v>23.876120218579231</v>
      </c>
      <c r="Y24" t="s">
        <v>29</v>
      </c>
      <c r="Z24" s="11">
        <v>7.16</v>
      </c>
    </row>
    <row r="25" spans="3:26" x14ac:dyDescent="0.3">
      <c r="C25" t="s">
        <v>7</v>
      </c>
      <c r="D25" t="s">
        <v>35</v>
      </c>
      <c r="E25" t="s">
        <v>30</v>
      </c>
      <c r="F25" s="4">
        <v>6755</v>
      </c>
      <c r="G25" s="5">
        <v>252</v>
      </c>
      <c r="H25" s="5">
        <f>IFERROR(Bakery_data[[#This Row],[Sales]]/Bakery_data[[#This Row],[Units sold]],0)</f>
        <v>26.805555555555557</v>
      </c>
      <c r="I25">
        <f>VLOOKUP(Bakery_data[[#This Row],[Product]],products[],2,)</f>
        <v>14.49</v>
      </c>
      <c r="J25">
        <f>Bakery_data[[#This Row],[Units sold]]*Bakery_data[[#This Row],[Cost per unit]]</f>
        <v>3651.48</v>
      </c>
      <c r="K25" s="5">
        <f>IFERROR(Bakery_data[[#This Row],[Sales per Unit]]-Bakery_data[[#This Row],[Cost per unit]],0)</f>
        <v>12.315555555555557</v>
      </c>
      <c r="Y25" t="s">
        <v>13</v>
      </c>
      <c r="Z25" s="11">
        <v>9.33</v>
      </c>
    </row>
    <row r="26" spans="3:26" x14ac:dyDescent="0.3">
      <c r="C26" t="s">
        <v>41</v>
      </c>
      <c r="D26" t="s">
        <v>37</v>
      </c>
      <c r="E26" t="s">
        <v>30</v>
      </c>
      <c r="F26" s="4">
        <v>1526</v>
      </c>
      <c r="G26" s="5">
        <v>240</v>
      </c>
      <c r="H26" s="5">
        <f>IFERROR(Bakery_data[[#This Row],[Sales]]/Bakery_data[[#This Row],[Units sold]],0)</f>
        <v>6.3583333333333334</v>
      </c>
      <c r="I26">
        <f>VLOOKUP(Bakery_data[[#This Row],[Product]],products[],2,)</f>
        <v>14.49</v>
      </c>
      <c r="J26">
        <f>Bakery_data[[#This Row],[Units sold]]*Bakery_data[[#This Row],[Cost per unit]]</f>
        <v>3477.6</v>
      </c>
      <c r="K26" s="5">
        <f>IFERROR(Bakery_data[[#This Row],[Sales per Unit]]-Bakery_data[[#This Row],[Cost per unit]],0)</f>
        <v>-8.1316666666666677</v>
      </c>
      <c r="Y26" t="s">
        <v>16</v>
      </c>
      <c r="Z26" s="11">
        <v>8.7899999999999991</v>
      </c>
    </row>
    <row r="27" spans="3:26" x14ac:dyDescent="0.3">
      <c r="C27" t="s">
        <v>8</v>
      </c>
      <c r="D27" t="s">
        <v>37</v>
      </c>
      <c r="E27" t="s">
        <v>30</v>
      </c>
      <c r="F27" s="4">
        <v>42</v>
      </c>
      <c r="G27" s="5">
        <v>150</v>
      </c>
      <c r="H27" s="5">
        <f>IFERROR(Bakery_data[[#This Row],[Sales]]/Bakery_data[[#This Row],[Units sold]],0)</f>
        <v>0.28000000000000003</v>
      </c>
      <c r="I27">
        <f>VLOOKUP(Bakery_data[[#This Row],[Product]],products[],2,)</f>
        <v>14.49</v>
      </c>
      <c r="J27">
        <f>Bakery_data[[#This Row],[Units sold]]*Bakery_data[[#This Row],[Cost per unit]]</f>
        <v>2173.5</v>
      </c>
      <c r="K27" s="5">
        <f>IFERROR(Bakery_data[[#This Row],[Sales per Unit]]-Bakery_data[[#This Row],[Cost per unit]],0)</f>
        <v>-14.21</v>
      </c>
      <c r="Y27" t="s">
        <v>20</v>
      </c>
      <c r="Z27" s="11">
        <v>10.62</v>
      </c>
    </row>
    <row r="28" spans="3:26" x14ac:dyDescent="0.3">
      <c r="C28" t="s">
        <v>6</v>
      </c>
      <c r="D28" t="s">
        <v>34</v>
      </c>
      <c r="E28" t="s">
        <v>30</v>
      </c>
      <c r="F28" s="4">
        <v>3402</v>
      </c>
      <c r="G28" s="5">
        <v>366</v>
      </c>
      <c r="H28" s="5">
        <f>IFERROR(Bakery_data[[#This Row],[Sales]]/Bakery_data[[#This Row],[Units sold]],0)</f>
        <v>9.2950819672131146</v>
      </c>
      <c r="I28">
        <f>VLOOKUP(Bakery_data[[#This Row],[Product]],products[],2,)</f>
        <v>14.49</v>
      </c>
      <c r="J28">
        <f>Bakery_data[[#This Row],[Units sold]]*Bakery_data[[#This Row],[Cost per unit]]</f>
        <v>5303.34</v>
      </c>
      <c r="K28" s="5">
        <f>IFERROR(Bakery_data[[#This Row],[Sales per Unit]]-Bakery_data[[#This Row],[Cost per unit]],0)</f>
        <v>-5.1949180327868856</v>
      </c>
      <c r="Y28" t="s">
        <v>27</v>
      </c>
      <c r="Z28" s="11">
        <v>16.73</v>
      </c>
    </row>
    <row r="29" spans="3:26" x14ac:dyDescent="0.3">
      <c r="C29" t="s">
        <v>40</v>
      </c>
      <c r="D29" t="s">
        <v>35</v>
      </c>
      <c r="E29" t="s">
        <v>30</v>
      </c>
      <c r="F29" s="4">
        <v>2275</v>
      </c>
      <c r="G29" s="5">
        <v>447</v>
      </c>
      <c r="H29" s="5">
        <f>IFERROR(Bakery_data[[#This Row],[Sales]]/Bakery_data[[#This Row],[Units sold]],0)</f>
        <v>5.089485458612975</v>
      </c>
      <c r="I29">
        <f>VLOOKUP(Bakery_data[[#This Row],[Product]],products[],2,)</f>
        <v>14.49</v>
      </c>
      <c r="J29">
        <f>Bakery_data[[#This Row],[Units sold]]*Bakery_data[[#This Row],[Cost per unit]]</f>
        <v>6477.03</v>
      </c>
      <c r="K29" s="5">
        <f>IFERROR(Bakery_data[[#This Row],[Sales per Unit]]-Bakery_data[[#This Row],[Cost per unit]],0)</f>
        <v>-9.4005145413870252</v>
      </c>
      <c r="Y29" t="s">
        <v>33</v>
      </c>
      <c r="Z29" s="11">
        <v>12.37</v>
      </c>
    </row>
    <row r="30" spans="3:26" x14ac:dyDescent="0.3">
      <c r="C30" t="s">
        <v>6</v>
      </c>
      <c r="D30" t="s">
        <v>37</v>
      </c>
      <c r="E30" t="s">
        <v>30</v>
      </c>
      <c r="F30" s="4">
        <v>560</v>
      </c>
      <c r="G30" s="5">
        <v>81</v>
      </c>
      <c r="H30" s="5">
        <f>IFERROR(Bakery_data[[#This Row],[Sales]]/Bakery_data[[#This Row],[Units sold]],0)</f>
        <v>6.9135802469135799</v>
      </c>
      <c r="I30">
        <f>VLOOKUP(Bakery_data[[#This Row],[Product]],products[],2,)</f>
        <v>14.49</v>
      </c>
      <c r="J30">
        <f>Bakery_data[[#This Row],[Units sold]]*Bakery_data[[#This Row],[Cost per unit]]</f>
        <v>1173.69</v>
      </c>
      <c r="K30" s="5">
        <f>IFERROR(Bakery_data[[#This Row],[Sales per Unit]]-Bakery_data[[#This Row],[Cost per unit]],0)</f>
        <v>-7.5764197530864204</v>
      </c>
      <c r="Y30" t="s">
        <v>15</v>
      </c>
      <c r="Z30" s="11">
        <v>11.73</v>
      </c>
    </row>
    <row r="31" spans="3:26" x14ac:dyDescent="0.3">
      <c r="C31" t="s">
        <v>8</v>
      </c>
      <c r="D31" t="s">
        <v>35</v>
      </c>
      <c r="E31" t="s">
        <v>30</v>
      </c>
      <c r="F31" s="4">
        <v>3598</v>
      </c>
      <c r="G31" s="5">
        <v>81</v>
      </c>
      <c r="H31" s="5">
        <f>IFERROR(Bakery_data[[#This Row],[Sales]]/Bakery_data[[#This Row],[Units sold]],0)</f>
        <v>44.419753086419753</v>
      </c>
      <c r="I31">
        <f>VLOOKUP(Bakery_data[[#This Row],[Product]],products[],2,)</f>
        <v>14.49</v>
      </c>
      <c r="J31">
        <f>Bakery_data[[#This Row],[Units sold]]*Bakery_data[[#This Row],[Cost per unit]]</f>
        <v>1173.69</v>
      </c>
      <c r="K31" s="5">
        <f>IFERROR(Bakery_data[[#This Row],[Sales per Unit]]-Bakery_data[[#This Row],[Cost per unit]],0)</f>
        <v>29.929753086419751</v>
      </c>
      <c r="Y31" t="s">
        <v>31</v>
      </c>
      <c r="Z31" s="11">
        <v>5.79</v>
      </c>
    </row>
    <row r="32" spans="3:26" x14ac:dyDescent="0.3">
      <c r="C32" t="s">
        <v>5</v>
      </c>
      <c r="D32" t="s">
        <v>36</v>
      </c>
      <c r="E32" t="s">
        <v>30</v>
      </c>
      <c r="F32" s="4">
        <v>1526</v>
      </c>
      <c r="G32" s="5">
        <v>105</v>
      </c>
      <c r="H32" s="5">
        <f>IFERROR(Bakery_data[[#This Row],[Sales]]/Bakery_data[[#This Row],[Units sold]],0)</f>
        <v>14.533333333333333</v>
      </c>
      <c r="I32">
        <f>VLOOKUP(Bakery_data[[#This Row],[Product]],products[],2,)</f>
        <v>14.49</v>
      </c>
      <c r="J32">
        <f>Bakery_data[[#This Row],[Units sold]]*Bakery_data[[#This Row],[Cost per unit]]</f>
        <v>1521.45</v>
      </c>
      <c r="K32" s="5">
        <f>IFERROR(Bakery_data[[#This Row],[Sales per Unit]]-Bakery_data[[#This Row],[Cost per unit]],0)</f>
        <v>4.3333333333333002E-2</v>
      </c>
      <c r="Y32" t="s">
        <v>21</v>
      </c>
      <c r="Z32" s="11">
        <v>9</v>
      </c>
    </row>
    <row r="33" spans="3:26" x14ac:dyDescent="0.3">
      <c r="C33" t="s">
        <v>6</v>
      </c>
      <c r="D33" t="s">
        <v>39</v>
      </c>
      <c r="E33" t="s">
        <v>30</v>
      </c>
      <c r="F33" s="4">
        <v>1638</v>
      </c>
      <c r="G33" s="5">
        <v>63</v>
      </c>
      <c r="H33" s="5">
        <f>IFERROR(Bakery_data[[#This Row],[Sales]]/Bakery_data[[#This Row],[Units sold]],0)</f>
        <v>26</v>
      </c>
      <c r="I33">
        <f>VLOOKUP(Bakery_data[[#This Row],[Product]],products[],2,)</f>
        <v>14.49</v>
      </c>
      <c r="J33">
        <f>Bakery_data[[#This Row],[Units sold]]*Bakery_data[[#This Row],[Cost per unit]]</f>
        <v>912.87</v>
      </c>
      <c r="K33" s="5">
        <f>IFERROR(Bakery_data[[#This Row],[Sales per Unit]]-Bakery_data[[#This Row],[Cost per unit]],0)</f>
        <v>11.51</v>
      </c>
      <c r="Y33" t="s">
        <v>25</v>
      </c>
      <c r="Z33" s="11">
        <v>13.15</v>
      </c>
    </row>
    <row r="34" spans="3:26" x14ac:dyDescent="0.3">
      <c r="C34" t="s">
        <v>41</v>
      </c>
      <c r="D34" t="s">
        <v>36</v>
      </c>
      <c r="E34" t="s">
        <v>30</v>
      </c>
      <c r="F34" s="4">
        <v>6118</v>
      </c>
      <c r="G34" s="5">
        <v>174</v>
      </c>
      <c r="H34" s="5">
        <f>IFERROR(Bakery_data[[#This Row],[Sales]]/Bakery_data[[#This Row],[Units sold]],0)</f>
        <v>35.160919540229884</v>
      </c>
      <c r="I34">
        <f>VLOOKUP(Bakery_data[[#This Row],[Product]],products[],2,)</f>
        <v>14.49</v>
      </c>
      <c r="J34">
        <f>Bakery_data[[#This Row],[Units sold]]*Bakery_data[[#This Row],[Cost per unit]]</f>
        <v>2521.2600000000002</v>
      </c>
      <c r="K34" s="5">
        <f>IFERROR(Bakery_data[[#This Row],[Sales per Unit]]-Bakery_data[[#This Row],[Cost per unit]],0)</f>
        <v>20.670919540229882</v>
      </c>
    </row>
    <row r="35" spans="3:26" x14ac:dyDescent="0.3">
      <c r="C35" t="s">
        <v>9</v>
      </c>
      <c r="D35" t="s">
        <v>36</v>
      </c>
      <c r="E35" t="s">
        <v>30</v>
      </c>
      <c r="F35" s="4">
        <v>9051</v>
      </c>
      <c r="G35" s="5">
        <v>57</v>
      </c>
      <c r="H35" s="5">
        <f>IFERROR(Bakery_data[[#This Row],[Sales]]/Bakery_data[[#This Row],[Units sold]],0)</f>
        <v>158.78947368421052</v>
      </c>
      <c r="I35">
        <f>VLOOKUP(Bakery_data[[#This Row],[Product]],products[],2,)</f>
        <v>14.49</v>
      </c>
      <c r="J35">
        <f>Bakery_data[[#This Row],[Units sold]]*Bakery_data[[#This Row],[Cost per unit]]</f>
        <v>825.93000000000006</v>
      </c>
      <c r="K35" s="5">
        <f>IFERROR(Bakery_data[[#This Row],[Sales per Unit]]-Bakery_data[[#This Row],[Cost per unit]],0)</f>
        <v>144.29947368421051</v>
      </c>
    </row>
    <row r="36" spans="3:26" x14ac:dyDescent="0.3">
      <c r="C36" t="s">
        <v>7</v>
      </c>
      <c r="D36" t="s">
        <v>38</v>
      </c>
      <c r="E36" t="s">
        <v>30</v>
      </c>
      <c r="F36" s="4">
        <v>10129</v>
      </c>
      <c r="G36" s="5">
        <v>312</v>
      </c>
      <c r="H36" s="5">
        <f>IFERROR(Bakery_data[[#This Row],[Sales]]/Bakery_data[[#This Row],[Units sold]],0)</f>
        <v>32.464743589743591</v>
      </c>
      <c r="I36">
        <f>VLOOKUP(Bakery_data[[#This Row],[Product]],products[],2,)</f>
        <v>14.49</v>
      </c>
      <c r="J36">
        <f>Bakery_data[[#This Row],[Units sold]]*Bakery_data[[#This Row],[Cost per unit]]</f>
        <v>4520.88</v>
      </c>
      <c r="K36" s="5">
        <f>IFERROR(Bakery_data[[#This Row],[Sales per Unit]]-Bakery_data[[#This Row],[Cost per unit]],0)</f>
        <v>17.974743589743589</v>
      </c>
    </row>
    <row r="37" spans="3:26" x14ac:dyDescent="0.3">
      <c r="C37" t="s">
        <v>6</v>
      </c>
      <c r="D37" t="s">
        <v>35</v>
      </c>
      <c r="E37" t="s">
        <v>30</v>
      </c>
      <c r="F37" s="4">
        <v>4781</v>
      </c>
      <c r="G37" s="5">
        <v>123</v>
      </c>
      <c r="H37" s="5">
        <f>IFERROR(Bakery_data[[#This Row],[Sales]]/Bakery_data[[#This Row],[Units sold]],0)</f>
        <v>38.869918699186989</v>
      </c>
      <c r="I37">
        <f>VLOOKUP(Bakery_data[[#This Row],[Product]],products[],2,)</f>
        <v>14.49</v>
      </c>
      <c r="J37">
        <f>Bakery_data[[#This Row],[Units sold]]*Bakery_data[[#This Row],[Cost per unit]]</f>
        <v>1782.27</v>
      </c>
      <c r="K37" s="5">
        <f>IFERROR(Bakery_data[[#This Row],[Sales per Unit]]-Bakery_data[[#This Row],[Cost per unit]],0)</f>
        <v>24.379918699186987</v>
      </c>
    </row>
    <row r="38" spans="3:26" x14ac:dyDescent="0.3">
      <c r="C38" t="s">
        <v>7</v>
      </c>
      <c r="D38" t="s">
        <v>37</v>
      </c>
      <c r="E38" t="s">
        <v>30</v>
      </c>
      <c r="F38" s="4">
        <v>6454</v>
      </c>
      <c r="G38" s="5">
        <v>54</v>
      </c>
      <c r="H38" s="5">
        <f>IFERROR(Bakery_data[[#This Row],[Sales]]/Bakery_data[[#This Row],[Units sold]],0)</f>
        <v>119.51851851851852</v>
      </c>
      <c r="I38">
        <f>VLOOKUP(Bakery_data[[#This Row],[Product]],products[],2,)</f>
        <v>14.49</v>
      </c>
      <c r="J38">
        <f>Bakery_data[[#This Row],[Units sold]]*Bakery_data[[#This Row],[Cost per unit]]</f>
        <v>782.46</v>
      </c>
      <c r="K38" s="5">
        <f>IFERROR(Bakery_data[[#This Row],[Sales per Unit]]-Bakery_data[[#This Row],[Cost per unit]],0)</f>
        <v>105.02851851851852</v>
      </c>
    </row>
    <row r="39" spans="3:26" x14ac:dyDescent="0.3">
      <c r="C39" t="s">
        <v>41</v>
      </c>
      <c r="D39" t="s">
        <v>37</v>
      </c>
      <c r="E39" t="s">
        <v>24</v>
      </c>
      <c r="F39" s="4">
        <v>6398</v>
      </c>
      <c r="G39" s="5">
        <v>102</v>
      </c>
      <c r="H39" s="5">
        <f>IFERROR(Bakery_data[[#This Row],[Sales]]/Bakery_data[[#This Row],[Units sold]],0)</f>
        <v>62.725490196078432</v>
      </c>
      <c r="I39">
        <f>VLOOKUP(Bakery_data[[#This Row],[Product]],products[],2,)</f>
        <v>4.97</v>
      </c>
      <c r="J39">
        <f>Bakery_data[[#This Row],[Units sold]]*Bakery_data[[#This Row],[Cost per unit]]</f>
        <v>506.94</v>
      </c>
      <c r="K39" s="5">
        <f>IFERROR(Bakery_data[[#This Row],[Sales per Unit]]-Bakery_data[[#This Row],[Cost per unit]],0)</f>
        <v>57.755490196078433</v>
      </c>
    </row>
    <row r="40" spans="3:26" x14ac:dyDescent="0.3">
      <c r="C40" t="s">
        <v>7</v>
      </c>
      <c r="D40" t="s">
        <v>35</v>
      </c>
      <c r="E40" t="s">
        <v>24</v>
      </c>
      <c r="F40" s="4">
        <v>2793</v>
      </c>
      <c r="G40" s="5">
        <v>114</v>
      </c>
      <c r="H40" s="5">
        <f>IFERROR(Bakery_data[[#This Row],[Sales]]/Bakery_data[[#This Row],[Units sold]],0)</f>
        <v>24.5</v>
      </c>
      <c r="I40">
        <f>VLOOKUP(Bakery_data[[#This Row],[Product]],products[],2,)</f>
        <v>4.97</v>
      </c>
      <c r="J40">
        <f>Bakery_data[[#This Row],[Units sold]]*Bakery_data[[#This Row],[Cost per unit]]</f>
        <v>566.57999999999993</v>
      </c>
      <c r="K40" s="5">
        <f>IFERROR(Bakery_data[[#This Row],[Sales per Unit]]-Bakery_data[[#This Row],[Cost per unit]],0)</f>
        <v>19.53</v>
      </c>
    </row>
    <row r="41" spans="3:26" x14ac:dyDescent="0.3">
      <c r="C41" t="s">
        <v>7</v>
      </c>
      <c r="D41" t="s">
        <v>34</v>
      </c>
      <c r="E41" t="s">
        <v>24</v>
      </c>
      <c r="F41" s="4">
        <v>8862</v>
      </c>
      <c r="G41" s="5">
        <v>189</v>
      </c>
      <c r="H41" s="5">
        <f>IFERROR(Bakery_data[[#This Row],[Sales]]/Bakery_data[[#This Row],[Units sold]],0)</f>
        <v>46.888888888888886</v>
      </c>
      <c r="I41">
        <f>VLOOKUP(Bakery_data[[#This Row],[Product]],products[],2,)</f>
        <v>4.97</v>
      </c>
      <c r="J41">
        <f>Bakery_data[[#This Row],[Units sold]]*Bakery_data[[#This Row],[Cost per unit]]</f>
        <v>939.32999999999993</v>
      </c>
      <c r="K41" s="5">
        <f>IFERROR(Bakery_data[[#This Row],[Sales per Unit]]-Bakery_data[[#This Row],[Cost per unit]],0)</f>
        <v>41.918888888888887</v>
      </c>
    </row>
    <row r="42" spans="3:26" x14ac:dyDescent="0.3">
      <c r="C42" t="s">
        <v>40</v>
      </c>
      <c r="D42" t="s">
        <v>38</v>
      </c>
      <c r="E42" t="s">
        <v>24</v>
      </c>
      <c r="F42" s="4">
        <v>623</v>
      </c>
      <c r="G42" s="5">
        <v>51</v>
      </c>
      <c r="H42" s="5">
        <f>IFERROR(Bakery_data[[#This Row],[Sales]]/Bakery_data[[#This Row],[Units sold]],0)</f>
        <v>12.215686274509803</v>
      </c>
      <c r="I42">
        <f>VLOOKUP(Bakery_data[[#This Row],[Product]],products[],2,)</f>
        <v>4.97</v>
      </c>
      <c r="J42">
        <f>Bakery_data[[#This Row],[Units sold]]*Bakery_data[[#This Row],[Cost per unit]]</f>
        <v>253.47</v>
      </c>
      <c r="K42" s="5">
        <f>IFERROR(Bakery_data[[#This Row],[Sales per Unit]]-Bakery_data[[#This Row],[Cost per unit]],0)</f>
        <v>7.2456862745098034</v>
      </c>
    </row>
    <row r="43" spans="3:26" x14ac:dyDescent="0.3">
      <c r="C43" t="s">
        <v>5</v>
      </c>
      <c r="D43" t="s">
        <v>39</v>
      </c>
      <c r="E43" t="s">
        <v>24</v>
      </c>
      <c r="F43" s="4">
        <v>4018</v>
      </c>
      <c r="G43" s="5">
        <v>171</v>
      </c>
      <c r="H43" s="5">
        <f>IFERROR(Bakery_data[[#This Row],[Sales]]/Bakery_data[[#This Row],[Units sold]],0)</f>
        <v>23.497076023391813</v>
      </c>
      <c r="I43">
        <f>VLOOKUP(Bakery_data[[#This Row],[Product]],products[],2,)</f>
        <v>4.97</v>
      </c>
      <c r="J43">
        <f>Bakery_data[[#This Row],[Units sold]]*Bakery_data[[#This Row],[Cost per unit]]</f>
        <v>849.87</v>
      </c>
      <c r="K43" s="5">
        <f>IFERROR(Bakery_data[[#This Row],[Sales per Unit]]-Bakery_data[[#This Row],[Cost per unit]],0)</f>
        <v>18.527076023391814</v>
      </c>
    </row>
    <row r="44" spans="3:26" x14ac:dyDescent="0.3">
      <c r="C44" t="s">
        <v>9</v>
      </c>
      <c r="D44" t="s">
        <v>39</v>
      </c>
      <c r="E44" t="s">
        <v>24</v>
      </c>
      <c r="F44" s="4">
        <v>3920</v>
      </c>
      <c r="G44" s="5">
        <v>306</v>
      </c>
      <c r="H44" s="5">
        <f>IFERROR(Bakery_data[[#This Row],[Sales]]/Bakery_data[[#This Row],[Units sold]],0)</f>
        <v>12.81045751633987</v>
      </c>
      <c r="I44">
        <f>VLOOKUP(Bakery_data[[#This Row],[Product]],products[],2,)</f>
        <v>4.97</v>
      </c>
      <c r="J44">
        <f>Bakery_data[[#This Row],[Units sold]]*Bakery_data[[#This Row],[Cost per unit]]</f>
        <v>1520.82</v>
      </c>
      <c r="K44" s="5">
        <f>IFERROR(Bakery_data[[#This Row],[Sales per Unit]]-Bakery_data[[#This Row],[Cost per unit]],0)</f>
        <v>7.8404575163398702</v>
      </c>
    </row>
    <row r="45" spans="3:26" x14ac:dyDescent="0.3">
      <c r="C45" t="s">
        <v>9</v>
      </c>
      <c r="D45" t="s">
        <v>38</v>
      </c>
      <c r="E45" t="s">
        <v>24</v>
      </c>
      <c r="F45" s="4">
        <v>4137</v>
      </c>
      <c r="G45" s="5">
        <v>60</v>
      </c>
      <c r="H45" s="5">
        <f>IFERROR(Bakery_data[[#This Row],[Sales]]/Bakery_data[[#This Row],[Units sold]],0)</f>
        <v>68.95</v>
      </c>
      <c r="I45">
        <f>VLOOKUP(Bakery_data[[#This Row],[Product]],products[],2,)</f>
        <v>4.97</v>
      </c>
      <c r="J45">
        <f>Bakery_data[[#This Row],[Units sold]]*Bakery_data[[#This Row],[Cost per unit]]</f>
        <v>298.2</v>
      </c>
      <c r="K45" s="5">
        <f>IFERROR(Bakery_data[[#This Row],[Sales per Unit]]-Bakery_data[[#This Row],[Cost per unit]],0)</f>
        <v>63.980000000000004</v>
      </c>
    </row>
    <row r="46" spans="3:26" x14ac:dyDescent="0.3">
      <c r="C46" t="s">
        <v>40</v>
      </c>
      <c r="D46" t="s">
        <v>35</v>
      </c>
      <c r="E46" t="s">
        <v>24</v>
      </c>
      <c r="F46" s="4">
        <v>1638</v>
      </c>
      <c r="G46" s="5">
        <v>48</v>
      </c>
      <c r="H46" s="5">
        <f>IFERROR(Bakery_data[[#This Row],[Sales]]/Bakery_data[[#This Row],[Units sold]],0)</f>
        <v>34.125</v>
      </c>
      <c r="I46">
        <f>VLOOKUP(Bakery_data[[#This Row],[Product]],products[],2,)</f>
        <v>4.97</v>
      </c>
      <c r="J46">
        <f>Bakery_data[[#This Row],[Units sold]]*Bakery_data[[#This Row],[Cost per unit]]</f>
        <v>238.56</v>
      </c>
      <c r="K46" s="5">
        <f>IFERROR(Bakery_data[[#This Row],[Sales per Unit]]-Bakery_data[[#This Row],[Cost per unit]],0)</f>
        <v>29.155000000000001</v>
      </c>
    </row>
    <row r="47" spans="3:26" x14ac:dyDescent="0.3">
      <c r="C47" t="s">
        <v>6</v>
      </c>
      <c r="D47" t="s">
        <v>39</v>
      </c>
      <c r="E47" t="s">
        <v>24</v>
      </c>
      <c r="F47" s="4">
        <v>2989</v>
      </c>
      <c r="G47" s="5">
        <v>3</v>
      </c>
      <c r="H47" s="5">
        <f>IFERROR(Bakery_data[[#This Row],[Sales]]/Bakery_data[[#This Row],[Units sold]],0)</f>
        <v>996.33333333333337</v>
      </c>
      <c r="I47">
        <f>VLOOKUP(Bakery_data[[#This Row],[Product]],products[],2,)</f>
        <v>4.97</v>
      </c>
      <c r="J47">
        <f>Bakery_data[[#This Row],[Units sold]]*Bakery_data[[#This Row],[Cost per unit]]</f>
        <v>14.91</v>
      </c>
      <c r="K47" s="5">
        <f>IFERROR(Bakery_data[[#This Row],[Sales per Unit]]-Bakery_data[[#This Row],[Cost per unit]],0)</f>
        <v>991.36333333333334</v>
      </c>
    </row>
    <row r="48" spans="3:26" x14ac:dyDescent="0.3">
      <c r="C48" t="s">
        <v>8</v>
      </c>
      <c r="D48" t="s">
        <v>37</v>
      </c>
      <c r="E48" t="s">
        <v>19</v>
      </c>
      <c r="F48" s="4">
        <v>1771</v>
      </c>
      <c r="G48" s="5">
        <v>204</v>
      </c>
      <c r="H48" s="5">
        <f>IFERROR(Bakery_data[[#This Row],[Sales]]/Bakery_data[[#This Row],[Units sold]],0)</f>
        <v>8.6813725490196081</v>
      </c>
      <c r="I48">
        <f>VLOOKUP(Bakery_data[[#This Row],[Product]],products[],2,)</f>
        <v>7.64</v>
      </c>
      <c r="J48">
        <f>Bakery_data[[#This Row],[Units sold]]*Bakery_data[[#This Row],[Cost per unit]]</f>
        <v>1558.56</v>
      </c>
      <c r="K48" s="5">
        <f>IFERROR(Bakery_data[[#This Row],[Sales per Unit]]-Bakery_data[[#This Row],[Cost per unit]],0)</f>
        <v>1.0413725490196084</v>
      </c>
    </row>
    <row r="49" spans="3:11" x14ac:dyDescent="0.3">
      <c r="C49" t="s">
        <v>2</v>
      </c>
      <c r="D49" t="s">
        <v>35</v>
      </c>
      <c r="E49" t="s">
        <v>19</v>
      </c>
      <c r="F49" s="4">
        <v>553</v>
      </c>
      <c r="G49" s="5">
        <v>15</v>
      </c>
      <c r="H49" s="5">
        <f>IFERROR(Bakery_data[[#This Row],[Sales]]/Bakery_data[[#This Row],[Units sold]],0)</f>
        <v>36.866666666666667</v>
      </c>
      <c r="I49">
        <f>VLOOKUP(Bakery_data[[#This Row],[Product]],products[],2,)</f>
        <v>7.64</v>
      </c>
      <c r="J49">
        <f>Bakery_data[[#This Row],[Units sold]]*Bakery_data[[#This Row],[Cost per unit]]</f>
        <v>114.6</v>
      </c>
      <c r="K49" s="5">
        <f>IFERROR(Bakery_data[[#This Row],[Sales per Unit]]-Bakery_data[[#This Row],[Cost per unit]],0)</f>
        <v>29.226666666666667</v>
      </c>
    </row>
    <row r="50" spans="3:11" x14ac:dyDescent="0.3">
      <c r="C50" t="s">
        <v>2</v>
      </c>
      <c r="D50" t="s">
        <v>37</v>
      </c>
      <c r="E50" t="s">
        <v>19</v>
      </c>
      <c r="F50" s="4">
        <v>238</v>
      </c>
      <c r="G50" s="5">
        <v>18</v>
      </c>
      <c r="H50" s="5">
        <f>IFERROR(Bakery_data[[#This Row],[Sales]]/Bakery_data[[#This Row],[Units sold]],0)</f>
        <v>13.222222222222221</v>
      </c>
      <c r="I50">
        <f>VLOOKUP(Bakery_data[[#This Row],[Product]],products[],2,)</f>
        <v>7.64</v>
      </c>
      <c r="J50">
        <f>Bakery_data[[#This Row],[Units sold]]*Bakery_data[[#This Row],[Cost per unit]]</f>
        <v>137.51999999999998</v>
      </c>
      <c r="K50" s="5">
        <f>IFERROR(Bakery_data[[#This Row],[Sales per Unit]]-Bakery_data[[#This Row],[Cost per unit]],0)</f>
        <v>5.5822222222222218</v>
      </c>
    </row>
    <row r="51" spans="3:11" x14ac:dyDescent="0.3">
      <c r="C51" t="s">
        <v>40</v>
      </c>
      <c r="D51" t="s">
        <v>34</v>
      </c>
      <c r="E51" t="s">
        <v>19</v>
      </c>
      <c r="F51" s="4">
        <v>4018</v>
      </c>
      <c r="G51" s="5">
        <v>162</v>
      </c>
      <c r="H51" s="5">
        <f>IFERROR(Bakery_data[[#This Row],[Sales]]/Bakery_data[[#This Row],[Units sold]],0)</f>
        <v>24.802469135802468</v>
      </c>
      <c r="I51">
        <f>VLOOKUP(Bakery_data[[#This Row],[Product]],products[],2,)</f>
        <v>7.64</v>
      </c>
      <c r="J51">
        <f>Bakery_data[[#This Row],[Units sold]]*Bakery_data[[#This Row],[Cost per unit]]</f>
        <v>1237.6799999999998</v>
      </c>
      <c r="K51" s="5">
        <f>IFERROR(Bakery_data[[#This Row],[Sales per Unit]]-Bakery_data[[#This Row],[Cost per unit]],0)</f>
        <v>17.162469135802468</v>
      </c>
    </row>
    <row r="52" spans="3:11" x14ac:dyDescent="0.3">
      <c r="C52" t="s">
        <v>5</v>
      </c>
      <c r="D52" t="s">
        <v>34</v>
      </c>
      <c r="E52" t="s">
        <v>19</v>
      </c>
      <c r="F52" s="4">
        <v>861</v>
      </c>
      <c r="G52" s="5">
        <v>195</v>
      </c>
      <c r="H52" s="5">
        <f>IFERROR(Bakery_data[[#This Row],[Sales]]/Bakery_data[[#This Row],[Units sold]],0)</f>
        <v>4.4153846153846157</v>
      </c>
      <c r="I52">
        <f>VLOOKUP(Bakery_data[[#This Row],[Product]],products[],2,)</f>
        <v>7.64</v>
      </c>
      <c r="J52">
        <f>Bakery_data[[#This Row],[Units sold]]*Bakery_data[[#This Row],[Cost per unit]]</f>
        <v>1489.8</v>
      </c>
      <c r="K52" s="5">
        <f>IFERROR(Bakery_data[[#This Row],[Sales per Unit]]-Bakery_data[[#This Row],[Cost per unit]],0)</f>
        <v>-3.224615384615384</v>
      </c>
    </row>
    <row r="53" spans="3:11" x14ac:dyDescent="0.3">
      <c r="C53" t="s">
        <v>40</v>
      </c>
      <c r="D53" t="s">
        <v>37</v>
      </c>
      <c r="E53" t="s">
        <v>19</v>
      </c>
      <c r="F53" s="4">
        <v>7693</v>
      </c>
      <c r="G53" s="5">
        <v>21</v>
      </c>
      <c r="H53" s="5">
        <f>IFERROR(Bakery_data[[#This Row],[Sales]]/Bakery_data[[#This Row],[Units sold]],0)</f>
        <v>366.33333333333331</v>
      </c>
      <c r="I53">
        <f>VLOOKUP(Bakery_data[[#This Row],[Product]],products[],2,)</f>
        <v>7.64</v>
      </c>
      <c r="J53">
        <f>Bakery_data[[#This Row],[Units sold]]*Bakery_data[[#This Row],[Cost per unit]]</f>
        <v>160.44</v>
      </c>
      <c r="K53" s="5">
        <f>IFERROR(Bakery_data[[#This Row],[Sales per Unit]]-Bakery_data[[#This Row],[Cost per unit]],0)</f>
        <v>358.69333333333333</v>
      </c>
    </row>
    <row r="54" spans="3:11" x14ac:dyDescent="0.3">
      <c r="C54" t="s">
        <v>3</v>
      </c>
      <c r="D54" t="s">
        <v>36</v>
      </c>
      <c r="E54" t="s">
        <v>19</v>
      </c>
      <c r="F54" s="4">
        <v>1281</v>
      </c>
      <c r="G54" s="5">
        <v>18</v>
      </c>
      <c r="H54" s="5">
        <f>IFERROR(Bakery_data[[#This Row],[Sales]]/Bakery_data[[#This Row],[Units sold]],0)</f>
        <v>71.166666666666671</v>
      </c>
      <c r="I54">
        <f>VLOOKUP(Bakery_data[[#This Row],[Product]],products[],2,)</f>
        <v>7.64</v>
      </c>
      <c r="J54">
        <f>Bakery_data[[#This Row],[Units sold]]*Bakery_data[[#This Row],[Cost per unit]]</f>
        <v>137.51999999999998</v>
      </c>
      <c r="K54" s="5">
        <f>IFERROR(Bakery_data[[#This Row],[Sales per Unit]]-Bakery_data[[#This Row],[Cost per unit]],0)</f>
        <v>63.526666666666671</v>
      </c>
    </row>
    <row r="55" spans="3:11" x14ac:dyDescent="0.3">
      <c r="C55" t="s">
        <v>7</v>
      </c>
      <c r="D55" t="s">
        <v>36</v>
      </c>
      <c r="E55" t="s">
        <v>19</v>
      </c>
      <c r="F55" s="4">
        <v>2870</v>
      </c>
      <c r="G55" s="5">
        <v>300</v>
      </c>
      <c r="H55" s="5">
        <f>IFERROR(Bakery_data[[#This Row],[Sales]]/Bakery_data[[#This Row],[Units sold]],0)</f>
        <v>9.5666666666666664</v>
      </c>
      <c r="I55">
        <f>VLOOKUP(Bakery_data[[#This Row],[Product]],products[],2,)</f>
        <v>7.64</v>
      </c>
      <c r="J55">
        <f>Bakery_data[[#This Row],[Units sold]]*Bakery_data[[#This Row],[Cost per unit]]</f>
        <v>2292</v>
      </c>
      <c r="K55" s="5">
        <f>IFERROR(Bakery_data[[#This Row],[Sales per Unit]]-Bakery_data[[#This Row],[Cost per unit]],0)</f>
        <v>1.9266666666666667</v>
      </c>
    </row>
    <row r="56" spans="3:11" x14ac:dyDescent="0.3">
      <c r="C56" t="s">
        <v>41</v>
      </c>
      <c r="D56" t="s">
        <v>36</v>
      </c>
      <c r="E56" t="s">
        <v>19</v>
      </c>
      <c r="F56" s="4">
        <v>1925</v>
      </c>
      <c r="G56" s="5">
        <v>192</v>
      </c>
      <c r="H56" s="5">
        <f>IFERROR(Bakery_data[[#This Row],[Sales]]/Bakery_data[[#This Row],[Units sold]],0)</f>
        <v>10.026041666666666</v>
      </c>
      <c r="I56">
        <f>VLOOKUP(Bakery_data[[#This Row],[Product]],products[],2,)</f>
        <v>7.64</v>
      </c>
      <c r="J56">
        <f>Bakery_data[[#This Row],[Units sold]]*Bakery_data[[#This Row],[Cost per unit]]</f>
        <v>1466.8799999999999</v>
      </c>
      <c r="K56" s="5">
        <f>IFERROR(Bakery_data[[#This Row],[Sales per Unit]]-Bakery_data[[#This Row],[Cost per unit]],0)</f>
        <v>2.3860416666666664</v>
      </c>
    </row>
    <row r="57" spans="3:11" x14ac:dyDescent="0.3">
      <c r="C57" t="s">
        <v>7</v>
      </c>
      <c r="D57" t="s">
        <v>35</v>
      </c>
      <c r="E57" t="s">
        <v>19</v>
      </c>
      <c r="F57" s="4">
        <v>4585</v>
      </c>
      <c r="G57" s="5">
        <v>240</v>
      </c>
      <c r="H57" s="5">
        <f>IFERROR(Bakery_data[[#This Row],[Sales]]/Bakery_data[[#This Row],[Units sold]],0)</f>
        <v>19.104166666666668</v>
      </c>
      <c r="I57">
        <f>VLOOKUP(Bakery_data[[#This Row],[Product]],products[],2,)</f>
        <v>7.64</v>
      </c>
      <c r="J57">
        <f>Bakery_data[[#This Row],[Units sold]]*Bakery_data[[#This Row],[Cost per unit]]</f>
        <v>1833.6</v>
      </c>
      <c r="K57" s="5">
        <f>IFERROR(Bakery_data[[#This Row],[Sales per Unit]]-Bakery_data[[#This Row],[Cost per unit]],0)</f>
        <v>11.464166666666667</v>
      </c>
    </row>
    <row r="58" spans="3:11" x14ac:dyDescent="0.3">
      <c r="C58" t="s">
        <v>10</v>
      </c>
      <c r="D58" t="s">
        <v>34</v>
      </c>
      <c r="E58" t="s">
        <v>19</v>
      </c>
      <c r="F58" s="4">
        <v>5355</v>
      </c>
      <c r="G58" s="5">
        <v>204</v>
      </c>
      <c r="H58" s="5">
        <f>IFERROR(Bakery_data[[#This Row],[Sales]]/Bakery_data[[#This Row],[Units sold]],0)</f>
        <v>26.25</v>
      </c>
      <c r="I58">
        <f>VLOOKUP(Bakery_data[[#This Row],[Product]],products[],2,)</f>
        <v>7.64</v>
      </c>
      <c r="J58">
        <f>Bakery_data[[#This Row],[Units sold]]*Bakery_data[[#This Row],[Cost per unit]]</f>
        <v>1558.56</v>
      </c>
      <c r="K58" s="5">
        <f>IFERROR(Bakery_data[[#This Row],[Sales per Unit]]-Bakery_data[[#This Row],[Cost per unit]],0)</f>
        <v>18.61</v>
      </c>
    </row>
    <row r="59" spans="3:11" x14ac:dyDescent="0.3">
      <c r="C59" t="s">
        <v>5</v>
      </c>
      <c r="D59" t="s">
        <v>38</v>
      </c>
      <c r="E59" t="s">
        <v>19</v>
      </c>
      <c r="F59" s="4">
        <v>5474</v>
      </c>
      <c r="G59" s="5">
        <v>168</v>
      </c>
      <c r="H59" s="5">
        <f>IFERROR(Bakery_data[[#This Row],[Sales]]/Bakery_data[[#This Row],[Units sold]],0)</f>
        <v>32.583333333333336</v>
      </c>
      <c r="I59">
        <f>VLOOKUP(Bakery_data[[#This Row],[Product]],products[],2,)</f>
        <v>7.64</v>
      </c>
      <c r="J59">
        <f>Bakery_data[[#This Row],[Units sold]]*Bakery_data[[#This Row],[Cost per unit]]</f>
        <v>1283.52</v>
      </c>
      <c r="K59" s="5">
        <f>IFERROR(Bakery_data[[#This Row],[Sales per Unit]]-Bakery_data[[#This Row],[Cost per unit]],0)</f>
        <v>24.943333333333335</v>
      </c>
    </row>
    <row r="60" spans="3:11" x14ac:dyDescent="0.3">
      <c r="C60" t="s">
        <v>41</v>
      </c>
      <c r="D60" t="s">
        <v>35</v>
      </c>
      <c r="E60" t="s">
        <v>19</v>
      </c>
      <c r="F60" s="4">
        <v>609</v>
      </c>
      <c r="G60" s="5">
        <v>99</v>
      </c>
      <c r="H60" s="5">
        <f>IFERROR(Bakery_data[[#This Row],[Sales]]/Bakery_data[[#This Row],[Units sold]],0)</f>
        <v>6.1515151515151514</v>
      </c>
      <c r="I60">
        <f>VLOOKUP(Bakery_data[[#This Row],[Product]],products[],2,)</f>
        <v>7.64</v>
      </c>
      <c r="J60">
        <f>Bakery_data[[#This Row],[Units sold]]*Bakery_data[[#This Row],[Cost per unit]]</f>
        <v>756.36</v>
      </c>
      <c r="K60" s="5">
        <f>IFERROR(Bakery_data[[#This Row],[Sales per Unit]]-Bakery_data[[#This Row],[Cost per unit]],0)</f>
        <v>-1.4884848484848483</v>
      </c>
    </row>
    <row r="61" spans="3:11" x14ac:dyDescent="0.3">
      <c r="C61" t="s">
        <v>2</v>
      </c>
      <c r="D61" t="s">
        <v>34</v>
      </c>
      <c r="E61" t="s">
        <v>19</v>
      </c>
      <c r="F61" s="4">
        <v>7511</v>
      </c>
      <c r="G61" s="5">
        <v>120</v>
      </c>
      <c r="H61" s="5">
        <f>IFERROR(Bakery_data[[#This Row],[Sales]]/Bakery_data[[#This Row],[Units sold]],0)</f>
        <v>62.591666666666669</v>
      </c>
      <c r="I61">
        <f>VLOOKUP(Bakery_data[[#This Row],[Product]],products[],2,)</f>
        <v>7.64</v>
      </c>
      <c r="J61">
        <f>Bakery_data[[#This Row],[Units sold]]*Bakery_data[[#This Row],[Cost per unit]]</f>
        <v>916.8</v>
      </c>
      <c r="K61" s="5">
        <f>IFERROR(Bakery_data[[#This Row],[Sales per Unit]]-Bakery_data[[#This Row],[Cost per unit]],0)</f>
        <v>54.951666666666668</v>
      </c>
    </row>
    <row r="62" spans="3:11" x14ac:dyDescent="0.3">
      <c r="C62" t="s">
        <v>8</v>
      </c>
      <c r="D62" t="s">
        <v>35</v>
      </c>
      <c r="E62" t="s">
        <v>22</v>
      </c>
      <c r="F62" s="4">
        <v>5012</v>
      </c>
      <c r="G62" s="5">
        <v>210</v>
      </c>
      <c r="H62" s="5">
        <f>IFERROR(Bakery_data[[#This Row],[Sales]]/Bakery_data[[#This Row],[Units sold]],0)</f>
        <v>23.866666666666667</v>
      </c>
      <c r="I62">
        <f>VLOOKUP(Bakery_data[[#This Row],[Product]],products[],2,)</f>
        <v>9.77</v>
      </c>
      <c r="J62">
        <f>Bakery_data[[#This Row],[Units sold]]*Bakery_data[[#This Row],[Cost per unit]]</f>
        <v>2051.6999999999998</v>
      </c>
      <c r="K62" s="5">
        <f>IFERROR(Bakery_data[[#This Row],[Sales per Unit]]-Bakery_data[[#This Row],[Cost per unit]],0)</f>
        <v>14.096666666666668</v>
      </c>
    </row>
    <row r="63" spans="3:11" x14ac:dyDescent="0.3">
      <c r="C63" t="s">
        <v>41</v>
      </c>
      <c r="D63" t="s">
        <v>34</v>
      </c>
      <c r="E63" t="s">
        <v>22</v>
      </c>
      <c r="F63" s="4">
        <v>336</v>
      </c>
      <c r="G63" s="5">
        <v>144</v>
      </c>
      <c r="H63" s="5">
        <f>IFERROR(Bakery_data[[#This Row],[Sales]]/Bakery_data[[#This Row],[Units sold]],0)</f>
        <v>2.3333333333333335</v>
      </c>
      <c r="I63">
        <f>VLOOKUP(Bakery_data[[#This Row],[Product]],products[],2,)</f>
        <v>9.77</v>
      </c>
      <c r="J63">
        <f>Bakery_data[[#This Row],[Units sold]]*Bakery_data[[#This Row],[Cost per unit]]</f>
        <v>1406.8799999999999</v>
      </c>
      <c r="K63" s="5">
        <f>IFERROR(Bakery_data[[#This Row],[Sales per Unit]]-Bakery_data[[#This Row],[Cost per unit]],0)</f>
        <v>-7.4366666666666656</v>
      </c>
    </row>
    <row r="64" spans="3:11" x14ac:dyDescent="0.3">
      <c r="C64" t="s">
        <v>10</v>
      </c>
      <c r="D64" t="s">
        <v>38</v>
      </c>
      <c r="E64" t="s">
        <v>22</v>
      </c>
      <c r="F64" s="4">
        <v>2205</v>
      </c>
      <c r="G64" s="5">
        <v>141</v>
      </c>
      <c r="H64" s="5">
        <f>IFERROR(Bakery_data[[#This Row],[Sales]]/Bakery_data[[#This Row],[Units sold]],0)</f>
        <v>15.638297872340425</v>
      </c>
      <c r="I64">
        <f>VLOOKUP(Bakery_data[[#This Row],[Product]],products[],2,)</f>
        <v>9.77</v>
      </c>
      <c r="J64">
        <f>Bakery_data[[#This Row],[Units sold]]*Bakery_data[[#This Row],[Cost per unit]]</f>
        <v>1377.57</v>
      </c>
      <c r="K64" s="5">
        <f>IFERROR(Bakery_data[[#This Row],[Sales per Unit]]-Bakery_data[[#This Row],[Cost per unit]],0)</f>
        <v>5.8682978723404258</v>
      </c>
    </row>
    <row r="65" spans="3:11" x14ac:dyDescent="0.3">
      <c r="C65" t="s">
        <v>40</v>
      </c>
      <c r="D65" t="s">
        <v>39</v>
      </c>
      <c r="E65" t="s">
        <v>22</v>
      </c>
      <c r="F65" s="4">
        <v>5817</v>
      </c>
      <c r="G65" s="5">
        <v>12</v>
      </c>
      <c r="H65" s="5">
        <f>IFERROR(Bakery_data[[#This Row],[Sales]]/Bakery_data[[#This Row],[Units sold]],0)</f>
        <v>484.75</v>
      </c>
      <c r="I65">
        <f>VLOOKUP(Bakery_data[[#This Row],[Product]],products[],2,)</f>
        <v>9.77</v>
      </c>
      <c r="J65">
        <f>Bakery_data[[#This Row],[Units sold]]*Bakery_data[[#This Row],[Cost per unit]]</f>
        <v>117.24</v>
      </c>
      <c r="K65" s="5">
        <f>IFERROR(Bakery_data[[#This Row],[Sales per Unit]]-Bakery_data[[#This Row],[Cost per unit]],0)</f>
        <v>474.98</v>
      </c>
    </row>
    <row r="66" spans="3:11" x14ac:dyDescent="0.3">
      <c r="C66" t="s">
        <v>8</v>
      </c>
      <c r="D66" t="s">
        <v>38</v>
      </c>
      <c r="E66" t="s">
        <v>22</v>
      </c>
      <c r="F66" s="4">
        <v>168</v>
      </c>
      <c r="G66" s="5">
        <v>84</v>
      </c>
      <c r="H66" s="5">
        <f>IFERROR(Bakery_data[[#This Row],[Sales]]/Bakery_data[[#This Row],[Units sold]],0)</f>
        <v>2</v>
      </c>
      <c r="I66">
        <f>VLOOKUP(Bakery_data[[#This Row],[Product]],products[],2,)</f>
        <v>9.77</v>
      </c>
      <c r="J66">
        <f>Bakery_data[[#This Row],[Units sold]]*Bakery_data[[#This Row],[Cost per unit]]</f>
        <v>820.68</v>
      </c>
      <c r="K66" s="5">
        <f>IFERROR(Bakery_data[[#This Row],[Sales per Unit]]-Bakery_data[[#This Row],[Cost per unit]],0)</f>
        <v>-7.77</v>
      </c>
    </row>
    <row r="67" spans="3:11" x14ac:dyDescent="0.3">
      <c r="C67" t="s">
        <v>5</v>
      </c>
      <c r="D67" t="s">
        <v>37</v>
      </c>
      <c r="E67" t="s">
        <v>22</v>
      </c>
      <c r="F67" s="4">
        <v>518</v>
      </c>
      <c r="G67" s="5">
        <v>75</v>
      </c>
      <c r="H67" s="5">
        <f>IFERROR(Bakery_data[[#This Row],[Sales]]/Bakery_data[[#This Row],[Units sold]],0)</f>
        <v>6.9066666666666663</v>
      </c>
      <c r="I67">
        <f>VLOOKUP(Bakery_data[[#This Row],[Product]],products[],2,)</f>
        <v>9.77</v>
      </c>
      <c r="J67">
        <f>Bakery_data[[#This Row],[Units sold]]*Bakery_data[[#This Row],[Cost per unit]]</f>
        <v>732.75</v>
      </c>
      <c r="K67" s="5">
        <f>IFERROR(Bakery_data[[#This Row],[Sales per Unit]]-Bakery_data[[#This Row],[Cost per unit]],0)</f>
        <v>-2.8633333333333333</v>
      </c>
    </row>
    <row r="68" spans="3:11" x14ac:dyDescent="0.3">
      <c r="C68" t="s">
        <v>7</v>
      </c>
      <c r="D68" t="s">
        <v>36</v>
      </c>
      <c r="E68" t="s">
        <v>22</v>
      </c>
      <c r="F68" s="4">
        <v>8435</v>
      </c>
      <c r="G68" s="5">
        <v>42</v>
      </c>
      <c r="H68" s="5">
        <f>IFERROR(Bakery_data[[#This Row],[Sales]]/Bakery_data[[#This Row],[Units sold]],0)</f>
        <v>200.83333333333334</v>
      </c>
      <c r="I68">
        <f>VLOOKUP(Bakery_data[[#This Row],[Product]],products[],2,)</f>
        <v>9.77</v>
      </c>
      <c r="J68">
        <f>Bakery_data[[#This Row],[Units sold]]*Bakery_data[[#This Row],[Cost per unit]]</f>
        <v>410.34</v>
      </c>
      <c r="K68" s="5">
        <f>IFERROR(Bakery_data[[#This Row],[Sales per Unit]]-Bakery_data[[#This Row],[Cost per unit]],0)</f>
        <v>191.06333333333333</v>
      </c>
    </row>
    <row r="69" spans="3:11" x14ac:dyDescent="0.3">
      <c r="C69" t="s">
        <v>2</v>
      </c>
      <c r="D69" t="s">
        <v>39</v>
      </c>
      <c r="E69" t="s">
        <v>22</v>
      </c>
      <c r="F69" s="4">
        <v>1568</v>
      </c>
      <c r="G69" s="5">
        <v>141</v>
      </c>
      <c r="H69" s="5">
        <f>IFERROR(Bakery_data[[#This Row],[Sales]]/Bakery_data[[#This Row],[Units sold]],0)</f>
        <v>11.120567375886525</v>
      </c>
      <c r="I69">
        <f>VLOOKUP(Bakery_data[[#This Row],[Product]],products[],2,)</f>
        <v>9.77</v>
      </c>
      <c r="J69">
        <f>Bakery_data[[#This Row],[Units sold]]*Bakery_data[[#This Row],[Cost per unit]]</f>
        <v>1377.57</v>
      </c>
      <c r="K69" s="5">
        <f>IFERROR(Bakery_data[[#This Row],[Sales per Unit]]-Bakery_data[[#This Row],[Cost per unit]],0)</f>
        <v>1.3505673758865253</v>
      </c>
    </row>
    <row r="70" spans="3:11" x14ac:dyDescent="0.3">
      <c r="C70" t="s">
        <v>8</v>
      </c>
      <c r="D70" t="s">
        <v>37</v>
      </c>
      <c r="E70" t="s">
        <v>22</v>
      </c>
      <c r="F70" s="4">
        <v>1890</v>
      </c>
      <c r="G70" s="5">
        <v>195</v>
      </c>
      <c r="H70" s="5">
        <f>IFERROR(Bakery_data[[#This Row],[Sales]]/Bakery_data[[#This Row],[Units sold]],0)</f>
        <v>9.6923076923076916</v>
      </c>
      <c r="I70">
        <f>VLOOKUP(Bakery_data[[#This Row],[Product]],products[],2,)</f>
        <v>9.77</v>
      </c>
      <c r="J70">
        <f>Bakery_data[[#This Row],[Units sold]]*Bakery_data[[#This Row],[Cost per unit]]</f>
        <v>1905.1499999999999</v>
      </c>
      <c r="K70" s="5">
        <f>IFERROR(Bakery_data[[#This Row],[Sales per Unit]]-Bakery_data[[#This Row],[Cost per unit]],0)</f>
        <v>-7.7692307692307949E-2</v>
      </c>
    </row>
    <row r="71" spans="3:11" x14ac:dyDescent="0.3">
      <c r="C71" t="s">
        <v>40</v>
      </c>
      <c r="D71" t="s">
        <v>35</v>
      </c>
      <c r="E71" t="s">
        <v>22</v>
      </c>
      <c r="F71" s="4">
        <v>6853</v>
      </c>
      <c r="G71" s="5">
        <v>372</v>
      </c>
      <c r="H71" s="5">
        <f>IFERROR(Bakery_data[[#This Row],[Sales]]/Bakery_data[[#This Row],[Units sold]],0)</f>
        <v>18.422043010752688</v>
      </c>
      <c r="I71">
        <f>VLOOKUP(Bakery_data[[#This Row],[Product]],products[],2,)</f>
        <v>9.77</v>
      </c>
      <c r="J71">
        <f>Bakery_data[[#This Row],[Units sold]]*Bakery_data[[#This Row],[Cost per unit]]</f>
        <v>3634.44</v>
      </c>
      <c r="K71" s="5">
        <f>IFERROR(Bakery_data[[#This Row],[Sales per Unit]]-Bakery_data[[#This Row],[Cost per unit]],0)</f>
        <v>8.6520430107526884</v>
      </c>
    </row>
    <row r="72" spans="3:11" x14ac:dyDescent="0.3">
      <c r="C72" t="s">
        <v>7</v>
      </c>
      <c r="D72" t="s">
        <v>37</v>
      </c>
      <c r="E72" t="s">
        <v>22</v>
      </c>
      <c r="F72" s="4">
        <v>9835</v>
      </c>
      <c r="G72" s="5">
        <v>207</v>
      </c>
      <c r="H72" s="5">
        <f>IFERROR(Bakery_data[[#This Row],[Sales]]/Bakery_data[[#This Row],[Units sold]],0)</f>
        <v>47.512077294685987</v>
      </c>
      <c r="I72">
        <f>VLOOKUP(Bakery_data[[#This Row],[Product]],products[],2,)</f>
        <v>9.77</v>
      </c>
      <c r="J72">
        <f>Bakery_data[[#This Row],[Units sold]]*Bakery_data[[#This Row],[Cost per unit]]</f>
        <v>2022.3899999999999</v>
      </c>
      <c r="K72" s="5">
        <f>IFERROR(Bakery_data[[#This Row],[Sales per Unit]]-Bakery_data[[#This Row],[Cost per unit]],0)</f>
        <v>37.742077294685984</v>
      </c>
    </row>
    <row r="73" spans="3:11" x14ac:dyDescent="0.3">
      <c r="C73" t="s">
        <v>5</v>
      </c>
      <c r="D73" t="s">
        <v>39</v>
      </c>
      <c r="E73" t="s">
        <v>22</v>
      </c>
      <c r="F73" s="4">
        <v>6909</v>
      </c>
      <c r="G73" s="5">
        <v>81</v>
      </c>
      <c r="H73" s="5">
        <f>IFERROR(Bakery_data[[#This Row],[Sales]]/Bakery_data[[#This Row],[Units sold]],0)</f>
        <v>85.296296296296291</v>
      </c>
      <c r="I73">
        <f>VLOOKUP(Bakery_data[[#This Row],[Product]],products[],2,)</f>
        <v>9.77</v>
      </c>
      <c r="J73">
        <f>Bakery_data[[#This Row],[Units sold]]*Bakery_data[[#This Row],[Cost per unit]]</f>
        <v>791.37</v>
      </c>
      <c r="K73" s="5">
        <f>IFERROR(Bakery_data[[#This Row],[Sales per Unit]]-Bakery_data[[#This Row],[Cost per unit]],0)</f>
        <v>75.526296296296294</v>
      </c>
    </row>
    <row r="74" spans="3:11" x14ac:dyDescent="0.3">
      <c r="C74" t="s">
        <v>41</v>
      </c>
      <c r="D74" t="s">
        <v>38</v>
      </c>
      <c r="E74" t="s">
        <v>22</v>
      </c>
      <c r="F74" s="4">
        <v>5915</v>
      </c>
      <c r="G74" s="5">
        <v>3</v>
      </c>
      <c r="H74" s="5">
        <f>IFERROR(Bakery_data[[#This Row],[Sales]]/Bakery_data[[#This Row],[Units sold]],0)</f>
        <v>1971.6666666666667</v>
      </c>
      <c r="I74">
        <f>VLOOKUP(Bakery_data[[#This Row],[Product]],products[],2,)</f>
        <v>9.77</v>
      </c>
      <c r="J74">
        <f>Bakery_data[[#This Row],[Units sold]]*Bakery_data[[#This Row],[Cost per unit]]</f>
        <v>29.31</v>
      </c>
      <c r="K74" s="5">
        <f>IFERROR(Bakery_data[[#This Row],[Sales per Unit]]-Bakery_data[[#This Row],[Cost per unit]],0)</f>
        <v>1961.8966666666668</v>
      </c>
    </row>
    <row r="75" spans="3:11" x14ac:dyDescent="0.3">
      <c r="C75" t="s">
        <v>5</v>
      </c>
      <c r="D75" t="s">
        <v>34</v>
      </c>
      <c r="E75" t="s">
        <v>22</v>
      </c>
      <c r="F75" s="4">
        <v>6279</v>
      </c>
      <c r="G75" s="5">
        <v>237</v>
      </c>
      <c r="H75" s="5">
        <f>IFERROR(Bakery_data[[#This Row],[Sales]]/Bakery_data[[#This Row],[Units sold]],0)</f>
        <v>26.49367088607595</v>
      </c>
      <c r="I75">
        <f>VLOOKUP(Bakery_data[[#This Row],[Product]],products[],2,)</f>
        <v>9.77</v>
      </c>
      <c r="J75">
        <f>Bakery_data[[#This Row],[Units sold]]*Bakery_data[[#This Row],[Cost per unit]]</f>
        <v>2315.4899999999998</v>
      </c>
      <c r="K75" s="5">
        <f>IFERROR(Bakery_data[[#This Row],[Sales per Unit]]-Bakery_data[[#This Row],[Cost per unit]],0)</f>
        <v>16.723670886075951</v>
      </c>
    </row>
    <row r="76" spans="3:11" x14ac:dyDescent="0.3">
      <c r="C76" t="s">
        <v>5</v>
      </c>
      <c r="D76" t="s">
        <v>35</v>
      </c>
      <c r="E76" t="s">
        <v>22</v>
      </c>
      <c r="F76" s="4">
        <v>490</v>
      </c>
      <c r="G76" s="5">
        <v>84</v>
      </c>
      <c r="H76" s="5">
        <f>IFERROR(Bakery_data[[#This Row],[Sales]]/Bakery_data[[#This Row],[Units sold]],0)</f>
        <v>5.833333333333333</v>
      </c>
      <c r="I76">
        <f>VLOOKUP(Bakery_data[[#This Row],[Product]],products[],2,)</f>
        <v>9.77</v>
      </c>
      <c r="J76">
        <f>Bakery_data[[#This Row],[Units sold]]*Bakery_data[[#This Row],[Cost per unit]]</f>
        <v>820.68</v>
      </c>
      <c r="K76" s="5">
        <f>IFERROR(Bakery_data[[#This Row],[Sales per Unit]]-Bakery_data[[#This Row],[Cost per unit]],0)</f>
        <v>-3.9366666666666665</v>
      </c>
    </row>
    <row r="77" spans="3:11" x14ac:dyDescent="0.3">
      <c r="C77" t="s">
        <v>10</v>
      </c>
      <c r="D77" t="s">
        <v>34</v>
      </c>
      <c r="E77" t="s">
        <v>22</v>
      </c>
      <c r="F77" s="4">
        <v>4053</v>
      </c>
      <c r="G77" s="5">
        <v>24</v>
      </c>
      <c r="H77" s="5">
        <f>IFERROR(Bakery_data[[#This Row],[Sales]]/Bakery_data[[#This Row],[Units sold]],0)</f>
        <v>168.875</v>
      </c>
      <c r="I77">
        <f>VLOOKUP(Bakery_data[[#This Row],[Product]],products[],2,)</f>
        <v>9.77</v>
      </c>
      <c r="J77">
        <f>Bakery_data[[#This Row],[Units sold]]*Bakery_data[[#This Row],[Cost per unit]]</f>
        <v>234.48</v>
      </c>
      <c r="K77" s="5">
        <f>IFERROR(Bakery_data[[#This Row],[Sales per Unit]]-Bakery_data[[#This Row],[Cost per unit]],0)</f>
        <v>159.10499999999999</v>
      </c>
    </row>
    <row r="78" spans="3:11" x14ac:dyDescent="0.3">
      <c r="C78" t="s">
        <v>9</v>
      </c>
      <c r="D78" t="s">
        <v>35</v>
      </c>
      <c r="E78" t="s">
        <v>4</v>
      </c>
      <c r="F78" s="4">
        <v>959</v>
      </c>
      <c r="G78" s="5">
        <v>147</v>
      </c>
      <c r="H78" s="5">
        <f>IFERROR(Bakery_data[[#This Row],[Sales]]/Bakery_data[[#This Row],[Units sold]],0)</f>
        <v>6.5238095238095237</v>
      </c>
      <c r="I78">
        <f>VLOOKUP(Bakery_data[[#This Row],[Product]],products[],2,)</f>
        <v>11.88</v>
      </c>
      <c r="J78">
        <f>Bakery_data[[#This Row],[Units sold]]*Bakery_data[[#This Row],[Cost per unit]]</f>
        <v>1746.3600000000001</v>
      </c>
      <c r="K78" s="5">
        <f>IFERROR(Bakery_data[[#This Row],[Sales per Unit]]-Bakery_data[[#This Row],[Cost per unit]],0)</f>
        <v>-5.3561904761904771</v>
      </c>
    </row>
    <row r="79" spans="3:11" x14ac:dyDescent="0.3">
      <c r="C79" t="s">
        <v>5</v>
      </c>
      <c r="D79" t="s">
        <v>35</v>
      </c>
      <c r="E79" t="s">
        <v>4</v>
      </c>
      <c r="F79" s="4">
        <v>2744</v>
      </c>
      <c r="G79" s="5">
        <v>9</v>
      </c>
      <c r="H79" s="5">
        <f>IFERROR(Bakery_data[[#This Row],[Sales]]/Bakery_data[[#This Row],[Units sold]],0)</f>
        <v>304.88888888888891</v>
      </c>
      <c r="I79">
        <f>VLOOKUP(Bakery_data[[#This Row],[Product]],products[],2,)</f>
        <v>11.88</v>
      </c>
      <c r="J79">
        <f>Bakery_data[[#This Row],[Units sold]]*Bakery_data[[#This Row],[Cost per unit]]</f>
        <v>106.92</v>
      </c>
      <c r="K79" s="5">
        <f>IFERROR(Bakery_data[[#This Row],[Sales per Unit]]-Bakery_data[[#This Row],[Cost per unit]],0)</f>
        <v>293.00888888888892</v>
      </c>
    </row>
    <row r="80" spans="3:11" x14ac:dyDescent="0.3">
      <c r="C80" t="s">
        <v>6</v>
      </c>
      <c r="D80" t="s">
        <v>34</v>
      </c>
      <c r="E80" t="s">
        <v>4</v>
      </c>
      <c r="F80" s="4">
        <v>525</v>
      </c>
      <c r="G80" s="5">
        <v>48</v>
      </c>
      <c r="H80" s="5">
        <f>IFERROR(Bakery_data[[#This Row],[Sales]]/Bakery_data[[#This Row],[Units sold]],0)</f>
        <v>10.9375</v>
      </c>
      <c r="I80">
        <f>VLOOKUP(Bakery_data[[#This Row],[Product]],products[],2,)</f>
        <v>11.88</v>
      </c>
      <c r="J80">
        <f>Bakery_data[[#This Row],[Units sold]]*Bakery_data[[#This Row],[Cost per unit]]</f>
        <v>570.24</v>
      </c>
      <c r="K80" s="5">
        <f>IFERROR(Bakery_data[[#This Row],[Sales per Unit]]-Bakery_data[[#This Row],[Cost per unit]],0)</f>
        <v>-0.94250000000000078</v>
      </c>
    </row>
    <row r="81" spans="3:11" x14ac:dyDescent="0.3">
      <c r="C81" t="s">
        <v>40</v>
      </c>
      <c r="D81" t="s">
        <v>38</v>
      </c>
      <c r="E81" t="s">
        <v>4</v>
      </c>
      <c r="F81" s="4">
        <v>6125</v>
      </c>
      <c r="G81" s="5">
        <v>102</v>
      </c>
      <c r="H81" s="5">
        <f>IFERROR(Bakery_data[[#This Row],[Sales]]/Bakery_data[[#This Row],[Units sold]],0)</f>
        <v>60.049019607843135</v>
      </c>
      <c r="I81">
        <f>VLOOKUP(Bakery_data[[#This Row],[Product]],products[],2,)</f>
        <v>11.88</v>
      </c>
      <c r="J81">
        <f>Bakery_data[[#This Row],[Units sold]]*Bakery_data[[#This Row],[Cost per unit]]</f>
        <v>1211.76</v>
      </c>
      <c r="K81" s="5">
        <f>IFERROR(Bakery_data[[#This Row],[Sales per Unit]]-Bakery_data[[#This Row],[Cost per unit]],0)</f>
        <v>48.169019607843133</v>
      </c>
    </row>
    <row r="82" spans="3:11" x14ac:dyDescent="0.3">
      <c r="C82" t="s">
        <v>9</v>
      </c>
      <c r="D82" t="s">
        <v>37</v>
      </c>
      <c r="E82" t="s">
        <v>4</v>
      </c>
      <c r="F82" s="4">
        <v>259</v>
      </c>
      <c r="G82" s="5">
        <v>207</v>
      </c>
      <c r="H82" s="5">
        <f>IFERROR(Bakery_data[[#This Row],[Sales]]/Bakery_data[[#This Row],[Units sold]],0)</f>
        <v>1.251207729468599</v>
      </c>
      <c r="I82">
        <f>VLOOKUP(Bakery_data[[#This Row],[Product]],products[],2,)</f>
        <v>11.88</v>
      </c>
      <c r="J82">
        <f>Bakery_data[[#This Row],[Units sold]]*Bakery_data[[#This Row],[Cost per unit]]</f>
        <v>2459.1600000000003</v>
      </c>
      <c r="K82" s="5">
        <f>IFERROR(Bakery_data[[#This Row],[Sales per Unit]]-Bakery_data[[#This Row],[Cost per unit]],0)</f>
        <v>-10.628792270531402</v>
      </c>
    </row>
    <row r="83" spans="3:11" x14ac:dyDescent="0.3">
      <c r="C83" t="s">
        <v>6</v>
      </c>
      <c r="D83" t="s">
        <v>36</v>
      </c>
      <c r="E83" t="s">
        <v>4</v>
      </c>
      <c r="F83" s="4">
        <v>10073</v>
      </c>
      <c r="G83" s="5">
        <v>120</v>
      </c>
      <c r="H83" s="5">
        <f>IFERROR(Bakery_data[[#This Row],[Sales]]/Bakery_data[[#This Row],[Units sold]],0)</f>
        <v>83.941666666666663</v>
      </c>
      <c r="I83">
        <f>VLOOKUP(Bakery_data[[#This Row],[Product]],products[],2,)</f>
        <v>11.88</v>
      </c>
      <c r="J83">
        <f>Bakery_data[[#This Row],[Units sold]]*Bakery_data[[#This Row],[Cost per unit]]</f>
        <v>1425.6000000000001</v>
      </c>
      <c r="K83" s="5">
        <f>IFERROR(Bakery_data[[#This Row],[Sales per Unit]]-Bakery_data[[#This Row],[Cost per unit]],0)</f>
        <v>72.061666666666667</v>
      </c>
    </row>
    <row r="84" spans="3:11" x14ac:dyDescent="0.3">
      <c r="C84" t="s">
        <v>2</v>
      </c>
      <c r="D84" t="s">
        <v>38</v>
      </c>
      <c r="E84" t="s">
        <v>4</v>
      </c>
      <c r="F84" s="4">
        <v>3549</v>
      </c>
      <c r="G84" s="5">
        <v>3</v>
      </c>
      <c r="H84" s="5">
        <f>IFERROR(Bakery_data[[#This Row],[Sales]]/Bakery_data[[#This Row],[Units sold]],0)</f>
        <v>1183</v>
      </c>
      <c r="I84">
        <f>VLOOKUP(Bakery_data[[#This Row],[Product]],products[],2,)</f>
        <v>11.88</v>
      </c>
      <c r="J84">
        <f>Bakery_data[[#This Row],[Units sold]]*Bakery_data[[#This Row],[Cost per unit]]</f>
        <v>35.64</v>
      </c>
      <c r="K84" s="5">
        <f>IFERROR(Bakery_data[[#This Row],[Sales per Unit]]-Bakery_data[[#This Row],[Cost per unit]],0)</f>
        <v>1171.1199999999999</v>
      </c>
    </row>
    <row r="85" spans="3:11" x14ac:dyDescent="0.3">
      <c r="C85" t="s">
        <v>6</v>
      </c>
      <c r="D85" t="s">
        <v>35</v>
      </c>
      <c r="E85" t="s">
        <v>4</v>
      </c>
      <c r="F85" s="4">
        <v>1302</v>
      </c>
      <c r="G85" s="5">
        <v>402</v>
      </c>
      <c r="H85" s="5">
        <f>IFERROR(Bakery_data[[#This Row],[Sales]]/Bakery_data[[#This Row],[Units sold]],0)</f>
        <v>3.2388059701492535</v>
      </c>
      <c r="I85">
        <f>VLOOKUP(Bakery_data[[#This Row],[Product]],products[],2,)</f>
        <v>11.88</v>
      </c>
      <c r="J85">
        <f>Bakery_data[[#This Row],[Units sold]]*Bakery_data[[#This Row],[Cost per unit]]</f>
        <v>4775.76</v>
      </c>
      <c r="K85" s="5">
        <f>IFERROR(Bakery_data[[#This Row],[Sales per Unit]]-Bakery_data[[#This Row],[Cost per unit]],0)</f>
        <v>-8.6411940298507481</v>
      </c>
    </row>
    <row r="86" spans="3:11" x14ac:dyDescent="0.3">
      <c r="C86" t="s">
        <v>40</v>
      </c>
      <c r="D86" t="s">
        <v>36</v>
      </c>
      <c r="E86" t="s">
        <v>4</v>
      </c>
      <c r="F86" s="4">
        <v>217</v>
      </c>
      <c r="G86" s="5">
        <v>36</v>
      </c>
      <c r="H86" s="5">
        <f>IFERROR(Bakery_data[[#This Row],[Sales]]/Bakery_data[[#This Row],[Units sold]],0)</f>
        <v>6.0277777777777777</v>
      </c>
      <c r="I86">
        <f>VLOOKUP(Bakery_data[[#This Row],[Product]],products[],2,)</f>
        <v>11.88</v>
      </c>
      <c r="J86">
        <f>Bakery_data[[#This Row],[Units sold]]*Bakery_data[[#This Row],[Cost per unit]]</f>
        <v>427.68</v>
      </c>
      <c r="K86" s="5">
        <f>IFERROR(Bakery_data[[#This Row],[Sales per Unit]]-Bakery_data[[#This Row],[Cost per unit]],0)</f>
        <v>-5.8522222222222231</v>
      </c>
    </row>
    <row r="87" spans="3:11" x14ac:dyDescent="0.3">
      <c r="C87" t="s">
        <v>10</v>
      </c>
      <c r="D87" t="s">
        <v>38</v>
      </c>
      <c r="E87" t="s">
        <v>4</v>
      </c>
      <c r="F87" s="4">
        <v>6860</v>
      </c>
      <c r="G87" s="5">
        <v>126</v>
      </c>
      <c r="H87" s="5">
        <f>IFERROR(Bakery_data[[#This Row],[Sales]]/Bakery_data[[#This Row],[Units sold]],0)</f>
        <v>54.444444444444443</v>
      </c>
      <c r="I87">
        <f>VLOOKUP(Bakery_data[[#This Row],[Product]],products[],2,)</f>
        <v>11.88</v>
      </c>
      <c r="J87">
        <f>Bakery_data[[#This Row],[Units sold]]*Bakery_data[[#This Row],[Cost per unit]]</f>
        <v>1496.88</v>
      </c>
      <c r="K87" s="5">
        <f>IFERROR(Bakery_data[[#This Row],[Sales per Unit]]-Bakery_data[[#This Row],[Cost per unit]],0)</f>
        <v>42.56444444444444</v>
      </c>
    </row>
    <row r="88" spans="3:11" x14ac:dyDescent="0.3">
      <c r="C88" t="s">
        <v>3</v>
      </c>
      <c r="D88" t="s">
        <v>37</v>
      </c>
      <c r="E88" t="s">
        <v>4</v>
      </c>
      <c r="F88" s="4">
        <v>938</v>
      </c>
      <c r="G88" s="5">
        <v>366</v>
      </c>
      <c r="H88" s="5">
        <f>IFERROR(Bakery_data[[#This Row],[Sales]]/Bakery_data[[#This Row],[Units sold]],0)</f>
        <v>2.5628415300546448</v>
      </c>
      <c r="I88">
        <f>VLOOKUP(Bakery_data[[#This Row],[Product]],products[],2,)</f>
        <v>11.88</v>
      </c>
      <c r="J88">
        <f>Bakery_data[[#This Row],[Units sold]]*Bakery_data[[#This Row],[Cost per unit]]</f>
        <v>4348.08</v>
      </c>
      <c r="K88" s="5">
        <f>IFERROR(Bakery_data[[#This Row],[Sales per Unit]]-Bakery_data[[#This Row],[Cost per unit]],0)</f>
        <v>-9.3171584699453565</v>
      </c>
    </row>
    <row r="89" spans="3:11" x14ac:dyDescent="0.3">
      <c r="C89" t="s">
        <v>9</v>
      </c>
      <c r="D89" t="s">
        <v>35</v>
      </c>
      <c r="E89" t="s">
        <v>26</v>
      </c>
      <c r="F89" s="4">
        <v>98</v>
      </c>
      <c r="G89" s="5">
        <v>159</v>
      </c>
      <c r="H89" s="5">
        <f>IFERROR(Bakery_data[[#This Row],[Sales]]/Bakery_data[[#This Row],[Units sold]],0)</f>
        <v>0.61635220125786161</v>
      </c>
      <c r="I89">
        <f>VLOOKUP(Bakery_data[[#This Row],[Product]],products[],2,)</f>
        <v>5.6</v>
      </c>
      <c r="J89">
        <f>Bakery_data[[#This Row],[Units sold]]*Bakery_data[[#This Row],[Cost per unit]]</f>
        <v>890.4</v>
      </c>
      <c r="K89" s="5">
        <f>IFERROR(Bakery_data[[#This Row],[Sales per Unit]]-Bakery_data[[#This Row],[Cost per unit]],0)</f>
        <v>-4.9836477987421377</v>
      </c>
    </row>
    <row r="90" spans="3:11" x14ac:dyDescent="0.3">
      <c r="C90" t="s">
        <v>3</v>
      </c>
      <c r="D90" t="s">
        <v>34</v>
      </c>
      <c r="E90" t="s">
        <v>26</v>
      </c>
      <c r="F90" s="4">
        <v>3108</v>
      </c>
      <c r="G90" s="5">
        <v>54</v>
      </c>
      <c r="H90" s="5">
        <f>IFERROR(Bakery_data[[#This Row],[Sales]]/Bakery_data[[#This Row],[Units sold]],0)</f>
        <v>57.555555555555557</v>
      </c>
      <c r="I90">
        <f>VLOOKUP(Bakery_data[[#This Row],[Product]],products[],2,)</f>
        <v>5.6</v>
      </c>
      <c r="J90">
        <f>Bakery_data[[#This Row],[Units sold]]*Bakery_data[[#This Row],[Cost per unit]]</f>
        <v>302.39999999999998</v>
      </c>
      <c r="K90" s="5">
        <f>IFERROR(Bakery_data[[#This Row],[Sales per Unit]]-Bakery_data[[#This Row],[Cost per unit]],0)</f>
        <v>51.955555555555556</v>
      </c>
    </row>
    <row r="91" spans="3:11" x14ac:dyDescent="0.3">
      <c r="C91" t="s">
        <v>40</v>
      </c>
      <c r="D91" t="s">
        <v>34</v>
      </c>
      <c r="E91" t="s">
        <v>26</v>
      </c>
      <c r="F91" s="4">
        <v>6748</v>
      </c>
      <c r="G91" s="5">
        <v>48</v>
      </c>
      <c r="H91" s="5">
        <f>IFERROR(Bakery_data[[#This Row],[Sales]]/Bakery_data[[#This Row],[Units sold]],0)</f>
        <v>140.58333333333334</v>
      </c>
      <c r="I91">
        <f>VLOOKUP(Bakery_data[[#This Row],[Product]],products[],2,)</f>
        <v>5.6</v>
      </c>
      <c r="J91">
        <f>Bakery_data[[#This Row],[Units sold]]*Bakery_data[[#This Row],[Cost per unit]]</f>
        <v>268.79999999999995</v>
      </c>
      <c r="K91" s="5">
        <f>IFERROR(Bakery_data[[#This Row],[Sales per Unit]]-Bakery_data[[#This Row],[Cost per unit]],0)</f>
        <v>134.98333333333335</v>
      </c>
    </row>
    <row r="92" spans="3:11" x14ac:dyDescent="0.3">
      <c r="C92" t="s">
        <v>5</v>
      </c>
      <c r="D92" t="s">
        <v>39</v>
      </c>
      <c r="E92" t="s">
        <v>26</v>
      </c>
      <c r="F92" s="4">
        <v>5236</v>
      </c>
      <c r="G92" s="5">
        <v>51</v>
      </c>
      <c r="H92" s="5">
        <f>IFERROR(Bakery_data[[#This Row],[Sales]]/Bakery_data[[#This Row],[Units sold]],0)</f>
        <v>102.66666666666667</v>
      </c>
      <c r="I92">
        <f>VLOOKUP(Bakery_data[[#This Row],[Product]],products[],2,)</f>
        <v>5.6</v>
      </c>
      <c r="J92">
        <f>Bakery_data[[#This Row],[Units sold]]*Bakery_data[[#This Row],[Cost per unit]]</f>
        <v>285.59999999999997</v>
      </c>
      <c r="K92" s="5">
        <f>IFERROR(Bakery_data[[#This Row],[Sales per Unit]]-Bakery_data[[#This Row],[Cost per unit]],0)</f>
        <v>97.066666666666677</v>
      </c>
    </row>
    <row r="93" spans="3:11" x14ac:dyDescent="0.3">
      <c r="C93" t="s">
        <v>6</v>
      </c>
      <c r="D93" t="s">
        <v>34</v>
      </c>
      <c r="E93" t="s">
        <v>26</v>
      </c>
      <c r="F93" s="4">
        <v>8008</v>
      </c>
      <c r="G93" s="5">
        <v>456</v>
      </c>
      <c r="H93" s="5">
        <f>IFERROR(Bakery_data[[#This Row],[Sales]]/Bakery_data[[#This Row],[Units sold]],0)</f>
        <v>17.561403508771932</v>
      </c>
      <c r="I93">
        <f>VLOOKUP(Bakery_data[[#This Row],[Product]],products[],2,)</f>
        <v>5.6</v>
      </c>
      <c r="J93">
        <f>Bakery_data[[#This Row],[Units sold]]*Bakery_data[[#This Row],[Cost per unit]]</f>
        <v>2553.6</v>
      </c>
      <c r="K93" s="5">
        <f>IFERROR(Bakery_data[[#This Row],[Sales per Unit]]-Bakery_data[[#This Row],[Cost per unit]],0)</f>
        <v>11.961403508771932</v>
      </c>
    </row>
    <row r="94" spans="3:11" x14ac:dyDescent="0.3">
      <c r="C94" t="s">
        <v>41</v>
      </c>
      <c r="D94" t="s">
        <v>36</v>
      </c>
      <c r="E94" t="s">
        <v>26</v>
      </c>
      <c r="F94" s="4">
        <v>98</v>
      </c>
      <c r="G94" s="5">
        <v>204</v>
      </c>
      <c r="H94" s="5">
        <f>IFERROR(Bakery_data[[#This Row],[Sales]]/Bakery_data[[#This Row],[Units sold]],0)</f>
        <v>0.48039215686274511</v>
      </c>
      <c r="I94">
        <f>VLOOKUP(Bakery_data[[#This Row],[Product]],products[],2,)</f>
        <v>5.6</v>
      </c>
      <c r="J94">
        <f>Bakery_data[[#This Row],[Units sold]]*Bakery_data[[#This Row],[Cost per unit]]</f>
        <v>1142.3999999999999</v>
      </c>
      <c r="K94" s="5">
        <f>IFERROR(Bakery_data[[#This Row],[Sales per Unit]]-Bakery_data[[#This Row],[Cost per unit]],0)</f>
        <v>-5.1196078431372545</v>
      </c>
    </row>
    <row r="95" spans="3:11" x14ac:dyDescent="0.3">
      <c r="C95" t="s">
        <v>10</v>
      </c>
      <c r="D95" t="s">
        <v>34</v>
      </c>
      <c r="E95" t="s">
        <v>26</v>
      </c>
      <c r="F95" s="4">
        <v>4991</v>
      </c>
      <c r="G95" s="5">
        <v>9</v>
      </c>
      <c r="H95" s="5">
        <f>IFERROR(Bakery_data[[#This Row],[Sales]]/Bakery_data[[#This Row],[Units sold]],0)</f>
        <v>554.55555555555554</v>
      </c>
      <c r="I95">
        <f>VLOOKUP(Bakery_data[[#This Row],[Product]],products[],2,)</f>
        <v>5.6</v>
      </c>
      <c r="J95">
        <f>Bakery_data[[#This Row],[Units sold]]*Bakery_data[[#This Row],[Cost per unit]]</f>
        <v>50.4</v>
      </c>
      <c r="K95" s="5">
        <f>IFERROR(Bakery_data[[#This Row],[Sales per Unit]]-Bakery_data[[#This Row],[Cost per unit]],0)</f>
        <v>548.95555555555552</v>
      </c>
    </row>
    <row r="96" spans="3:11" x14ac:dyDescent="0.3">
      <c r="C96" t="s">
        <v>8</v>
      </c>
      <c r="D96" t="s">
        <v>39</v>
      </c>
      <c r="E96" t="s">
        <v>26</v>
      </c>
      <c r="F96" s="4">
        <v>1561</v>
      </c>
      <c r="G96" s="5">
        <v>27</v>
      </c>
      <c r="H96" s="5">
        <f>IFERROR(Bakery_data[[#This Row],[Sales]]/Bakery_data[[#This Row],[Units sold]],0)</f>
        <v>57.814814814814817</v>
      </c>
      <c r="I96">
        <f>VLOOKUP(Bakery_data[[#This Row],[Product]],products[],2,)</f>
        <v>5.6</v>
      </c>
      <c r="J96">
        <f>Bakery_data[[#This Row],[Units sold]]*Bakery_data[[#This Row],[Cost per unit]]</f>
        <v>151.19999999999999</v>
      </c>
      <c r="K96" s="5">
        <f>IFERROR(Bakery_data[[#This Row],[Sales per Unit]]-Bakery_data[[#This Row],[Cost per unit]],0)</f>
        <v>52.214814814814815</v>
      </c>
    </row>
    <row r="97" spans="3:11" x14ac:dyDescent="0.3">
      <c r="C97" t="s">
        <v>41</v>
      </c>
      <c r="D97" t="s">
        <v>37</v>
      </c>
      <c r="E97" t="s">
        <v>26</v>
      </c>
      <c r="F97" s="4">
        <v>2324</v>
      </c>
      <c r="G97" s="5">
        <v>177</v>
      </c>
      <c r="H97" s="5">
        <f>IFERROR(Bakery_data[[#This Row],[Sales]]/Bakery_data[[#This Row],[Units sold]],0)</f>
        <v>13.129943502824858</v>
      </c>
      <c r="I97">
        <f>VLOOKUP(Bakery_data[[#This Row],[Product]],products[],2,)</f>
        <v>5.6</v>
      </c>
      <c r="J97">
        <f>Bakery_data[[#This Row],[Units sold]]*Bakery_data[[#This Row],[Cost per unit]]</f>
        <v>991.19999999999993</v>
      </c>
      <c r="K97" s="5">
        <f>IFERROR(Bakery_data[[#This Row],[Sales per Unit]]-Bakery_data[[#This Row],[Cost per unit]],0)</f>
        <v>7.5299435028248585</v>
      </c>
    </row>
    <row r="98" spans="3:11" x14ac:dyDescent="0.3">
      <c r="C98" t="s">
        <v>3</v>
      </c>
      <c r="D98" t="s">
        <v>39</v>
      </c>
      <c r="E98" t="s">
        <v>26</v>
      </c>
      <c r="F98" s="4">
        <v>4956</v>
      </c>
      <c r="G98" s="5">
        <v>171</v>
      </c>
      <c r="H98" s="5">
        <f>IFERROR(Bakery_data[[#This Row],[Sales]]/Bakery_data[[#This Row],[Units sold]],0)</f>
        <v>28.982456140350877</v>
      </c>
      <c r="I98">
        <f>VLOOKUP(Bakery_data[[#This Row],[Product]],products[],2,)</f>
        <v>5.6</v>
      </c>
      <c r="J98">
        <f>Bakery_data[[#This Row],[Units sold]]*Bakery_data[[#This Row],[Cost per unit]]</f>
        <v>957.59999999999991</v>
      </c>
      <c r="K98" s="5">
        <f>IFERROR(Bakery_data[[#This Row],[Sales per Unit]]-Bakery_data[[#This Row],[Cost per unit]],0)</f>
        <v>23.382456140350875</v>
      </c>
    </row>
    <row r="99" spans="3:11" x14ac:dyDescent="0.3">
      <c r="C99" t="s">
        <v>8</v>
      </c>
      <c r="D99" t="s">
        <v>37</v>
      </c>
      <c r="E99" t="s">
        <v>26</v>
      </c>
      <c r="F99" s="4">
        <v>6279</v>
      </c>
      <c r="G99" s="5">
        <v>45</v>
      </c>
      <c r="H99" s="5">
        <f>IFERROR(Bakery_data[[#This Row],[Sales]]/Bakery_data[[#This Row],[Units sold]],0)</f>
        <v>139.53333333333333</v>
      </c>
      <c r="I99">
        <f>VLOOKUP(Bakery_data[[#This Row],[Product]],products[],2,)</f>
        <v>5.6</v>
      </c>
      <c r="J99">
        <f>Bakery_data[[#This Row],[Units sold]]*Bakery_data[[#This Row],[Cost per unit]]</f>
        <v>251.99999999999997</v>
      </c>
      <c r="K99" s="5">
        <f>IFERROR(Bakery_data[[#This Row],[Sales per Unit]]-Bakery_data[[#This Row],[Cost per unit]],0)</f>
        <v>133.93333333333334</v>
      </c>
    </row>
    <row r="100" spans="3:11" x14ac:dyDescent="0.3">
      <c r="C100" t="s">
        <v>9</v>
      </c>
      <c r="D100" t="s">
        <v>37</v>
      </c>
      <c r="E100" t="s">
        <v>26</v>
      </c>
      <c r="F100" s="4">
        <v>2856</v>
      </c>
      <c r="G100" s="5">
        <v>246</v>
      </c>
      <c r="H100" s="5">
        <f>IFERROR(Bakery_data[[#This Row],[Sales]]/Bakery_data[[#This Row],[Units sold]],0)</f>
        <v>11.609756097560975</v>
      </c>
      <c r="I100">
        <f>VLOOKUP(Bakery_data[[#This Row],[Product]],products[],2,)</f>
        <v>5.6</v>
      </c>
      <c r="J100">
        <f>Bakery_data[[#This Row],[Units sold]]*Bakery_data[[#This Row],[Cost per unit]]</f>
        <v>1377.6</v>
      </c>
      <c r="K100" s="5">
        <f>IFERROR(Bakery_data[[#This Row],[Sales per Unit]]-Bakery_data[[#This Row],[Cost per unit]],0)</f>
        <v>6.0097560975609756</v>
      </c>
    </row>
    <row r="101" spans="3:11" x14ac:dyDescent="0.3">
      <c r="C101" t="s">
        <v>7</v>
      </c>
      <c r="D101" t="s">
        <v>37</v>
      </c>
      <c r="E101" t="s">
        <v>26</v>
      </c>
      <c r="F101" s="4">
        <v>5306</v>
      </c>
      <c r="G101" s="5">
        <v>0</v>
      </c>
      <c r="H101" s="5">
        <f>IFERROR(Bakery_data[[#This Row],[Sales]]/Bakery_data[[#This Row],[Units sold]],0)</f>
        <v>0</v>
      </c>
      <c r="I101">
        <f>VLOOKUP(Bakery_data[[#This Row],[Product]],products[],2,)</f>
        <v>5.6</v>
      </c>
      <c r="J101">
        <f>Bakery_data[[#This Row],[Units sold]]*Bakery_data[[#This Row],[Cost per unit]]</f>
        <v>0</v>
      </c>
      <c r="K101" s="5">
        <f>IFERROR(Bakery_data[[#This Row],[Sales per Unit]]-Bakery_data[[#This Row],[Cost per unit]],0)</f>
        <v>-5.6</v>
      </c>
    </row>
    <row r="102" spans="3:11" x14ac:dyDescent="0.3">
      <c r="C102" t="s">
        <v>40</v>
      </c>
      <c r="D102" t="s">
        <v>38</v>
      </c>
      <c r="E102" t="s">
        <v>26</v>
      </c>
      <c r="F102" s="4">
        <v>609</v>
      </c>
      <c r="G102" s="5">
        <v>87</v>
      </c>
      <c r="H102" s="5">
        <f>IFERROR(Bakery_data[[#This Row],[Sales]]/Bakery_data[[#This Row],[Units sold]],0)</f>
        <v>7</v>
      </c>
      <c r="I102">
        <f>VLOOKUP(Bakery_data[[#This Row],[Product]],products[],2,)</f>
        <v>5.6</v>
      </c>
      <c r="J102">
        <f>Bakery_data[[#This Row],[Units sold]]*Bakery_data[[#This Row],[Cost per unit]]</f>
        <v>487.2</v>
      </c>
      <c r="K102" s="5">
        <f>IFERROR(Bakery_data[[#This Row],[Sales per Unit]]-Bakery_data[[#This Row],[Cost per unit]],0)</f>
        <v>1.4000000000000004</v>
      </c>
    </row>
    <row r="103" spans="3:11" x14ac:dyDescent="0.3">
      <c r="C103" t="s">
        <v>9</v>
      </c>
      <c r="D103" t="s">
        <v>38</v>
      </c>
      <c r="E103" t="s">
        <v>26</v>
      </c>
      <c r="F103" s="4">
        <v>2436</v>
      </c>
      <c r="G103" s="5">
        <v>99</v>
      </c>
      <c r="H103" s="5">
        <f>IFERROR(Bakery_data[[#This Row],[Sales]]/Bakery_data[[#This Row],[Units sold]],0)</f>
        <v>24.606060606060606</v>
      </c>
      <c r="I103">
        <f>VLOOKUP(Bakery_data[[#This Row],[Product]],products[],2,)</f>
        <v>5.6</v>
      </c>
      <c r="J103">
        <f>Bakery_data[[#This Row],[Units sold]]*Bakery_data[[#This Row],[Cost per unit]]</f>
        <v>554.4</v>
      </c>
      <c r="K103" s="5">
        <f>IFERROR(Bakery_data[[#This Row],[Sales per Unit]]-Bakery_data[[#This Row],[Cost per unit]],0)</f>
        <v>19.006060606060608</v>
      </c>
    </row>
    <row r="104" spans="3:11" x14ac:dyDescent="0.3">
      <c r="C104" t="s">
        <v>6</v>
      </c>
      <c r="D104" t="s">
        <v>37</v>
      </c>
      <c r="E104" t="s">
        <v>26</v>
      </c>
      <c r="F104" s="4">
        <v>6818</v>
      </c>
      <c r="G104" s="5">
        <v>6</v>
      </c>
      <c r="H104" s="5">
        <f>IFERROR(Bakery_data[[#This Row],[Sales]]/Bakery_data[[#This Row],[Units sold]],0)</f>
        <v>1136.3333333333333</v>
      </c>
      <c r="I104">
        <f>VLOOKUP(Bakery_data[[#This Row],[Product]],products[],2,)</f>
        <v>5.6</v>
      </c>
      <c r="J104">
        <f>Bakery_data[[#This Row],[Units sold]]*Bakery_data[[#This Row],[Cost per unit]]</f>
        <v>33.599999999999994</v>
      </c>
      <c r="K104" s="5">
        <f>IFERROR(Bakery_data[[#This Row],[Sales per Unit]]-Bakery_data[[#This Row],[Cost per unit]],0)</f>
        <v>1130.7333333333333</v>
      </c>
    </row>
    <row r="105" spans="3:11" x14ac:dyDescent="0.3">
      <c r="C105" t="s">
        <v>3</v>
      </c>
      <c r="D105" t="s">
        <v>38</v>
      </c>
      <c r="E105" t="s">
        <v>26</v>
      </c>
      <c r="F105" s="4">
        <v>8841</v>
      </c>
      <c r="G105" s="5">
        <v>303</v>
      </c>
      <c r="H105" s="5">
        <f>IFERROR(Bakery_data[[#This Row],[Sales]]/Bakery_data[[#This Row],[Units sold]],0)</f>
        <v>29.178217821782177</v>
      </c>
      <c r="I105">
        <f>VLOOKUP(Bakery_data[[#This Row],[Product]],products[],2,)</f>
        <v>5.6</v>
      </c>
      <c r="J105">
        <f>Bakery_data[[#This Row],[Units sold]]*Bakery_data[[#This Row],[Cost per unit]]</f>
        <v>1696.8</v>
      </c>
      <c r="K105" s="5">
        <f>IFERROR(Bakery_data[[#This Row],[Sales per Unit]]-Bakery_data[[#This Row],[Cost per unit]],0)</f>
        <v>23.578217821782175</v>
      </c>
    </row>
    <row r="106" spans="3:11" x14ac:dyDescent="0.3">
      <c r="C106" t="s">
        <v>2</v>
      </c>
      <c r="D106" t="s">
        <v>39</v>
      </c>
      <c r="E106" t="s">
        <v>28</v>
      </c>
      <c r="F106" s="4">
        <v>6027</v>
      </c>
      <c r="G106" s="5">
        <v>144</v>
      </c>
      <c r="H106" s="5">
        <f>IFERROR(Bakery_data[[#This Row],[Sales]]/Bakery_data[[#This Row],[Units sold]],0)</f>
        <v>41.854166666666664</v>
      </c>
      <c r="I106">
        <f>VLOOKUP(Bakery_data[[#This Row],[Product]],products[],2,)</f>
        <v>10.38</v>
      </c>
      <c r="J106">
        <f>Bakery_data[[#This Row],[Units sold]]*Bakery_data[[#This Row],[Cost per unit]]</f>
        <v>1494.72</v>
      </c>
      <c r="K106" s="5">
        <f>IFERROR(Bakery_data[[#This Row],[Sales per Unit]]-Bakery_data[[#This Row],[Cost per unit]],0)</f>
        <v>31.474166666666662</v>
      </c>
    </row>
    <row r="107" spans="3:11" x14ac:dyDescent="0.3">
      <c r="C107" t="s">
        <v>2</v>
      </c>
      <c r="D107" t="s">
        <v>38</v>
      </c>
      <c r="E107" t="s">
        <v>28</v>
      </c>
      <c r="F107" s="4">
        <v>6580</v>
      </c>
      <c r="G107" s="5">
        <v>183</v>
      </c>
      <c r="H107" s="5">
        <f>IFERROR(Bakery_data[[#This Row],[Sales]]/Bakery_data[[#This Row],[Units sold]],0)</f>
        <v>35.956284153005463</v>
      </c>
      <c r="I107">
        <f>VLOOKUP(Bakery_data[[#This Row],[Product]],products[],2,)</f>
        <v>10.38</v>
      </c>
      <c r="J107">
        <f>Bakery_data[[#This Row],[Units sold]]*Bakery_data[[#This Row],[Cost per unit]]</f>
        <v>1899.5400000000002</v>
      </c>
      <c r="K107" s="5">
        <f>IFERROR(Bakery_data[[#This Row],[Sales per Unit]]-Bakery_data[[#This Row],[Cost per unit]],0)</f>
        <v>25.57628415300546</v>
      </c>
    </row>
    <row r="108" spans="3:11" x14ac:dyDescent="0.3">
      <c r="C108" t="s">
        <v>9</v>
      </c>
      <c r="D108" t="s">
        <v>34</v>
      </c>
      <c r="E108" t="s">
        <v>28</v>
      </c>
      <c r="F108" s="4">
        <v>14329</v>
      </c>
      <c r="G108" s="5">
        <v>150</v>
      </c>
      <c r="H108" s="5">
        <f>IFERROR(Bakery_data[[#This Row],[Sales]]/Bakery_data[[#This Row],[Units sold]],0)</f>
        <v>95.526666666666671</v>
      </c>
      <c r="I108">
        <f>VLOOKUP(Bakery_data[[#This Row],[Product]],products[],2,)</f>
        <v>10.38</v>
      </c>
      <c r="J108">
        <f>Bakery_data[[#This Row],[Units sold]]*Bakery_data[[#This Row],[Cost per unit]]</f>
        <v>1557.0000000000002</v>
      </c>
      <c r="K108" s="5">
        <f>IFERROR(Bakery_data[[#This Row],[Sales per Unit]]-Bakery_data[[#This Row],[Cost per unit]],0)</f>
        <v>85.146666666666675</v>
      </c>
    </row>
    <row r="109" spans="3:11" x14ac:dyDescent="0.3">
      <c r="C109" t="s">
        <v>41</v>
      </c>
      <c r="D109" t="s">
        <v>36</v>
      </c>
      <c r="E109" t="s">
        <v>28</v>
      </c>
      <c r="F109" s="4">
        <v>854</v>
      </c>
      <c r="G109" s="5">
        <v>309</v>
      </c>
      <c r="H109" s="5">
        <f>IFERROR(Bakery_data[[#This Row],[Sales]]/Bakery_data[[#This Row],[Units sold]],0)</f>
        <v>2.7637540453074432</v>
      </c>
      <c r="I109">
        <f>VLOOKUP(Bakery_data[[#This Row],[Product]],products[],2,)</f>
        <v>10.38</v>
      </c>
      <c r="J109">
        <f>Bakery_data[[#This Row],[Units sold]]*Bakery_data[[#This Row],[Cost per unit]]</f>
        <v>3207.42</v>
      </c>
      <c r="K109" s="5">
        <f>IFERROR(Bakery_data[[#This Row],[Sales per Unit]]-Bakery_data[[#This Row],[Cost per unit]],0)</f>
        <v>-7.6162459546925572</v>
      </c>
    </row>
    <row r="110" spans="3:11" x14ac:dyDescent="0.3">
      <c r="C110" t="s">
        <v>3</v>
      </c>
      <c r="D110" t="s">
        <v>36</v>
      </c>
      <c r="E110" t="s">
        <v>28</v>
      </c>
      <c r="F110" s="4">
        <v>973</v>
      </c>
      <c r="G110" s="5">
        <v>162</v>
      </c>
      <c r="H110" s="5">
        <f>IFERROR(Bakery_data[[#This Row],[Sales]]/Bakery_data[[#This Row],[Units sold]],0)</f>
        <v>6.0061728395061724</v>
      </c>
      <c r="I110">
        <f>VLOOKUP(Bakery_data[[#This Row],[Product]],products[],2,)</f>
        <v>10.38</v>
      </c>
      <c r="J110">
        <f>Bakery_data[[#This Row],[Units sold]]*Bakery_data[[#This Row],[Cost per unit]]</f>
        <v>1681.5600000000002</v>
      </c>
      <c r="K110" s="5">
        <f>IFERROR(Bakery_data[[#This Row],[Sales per Unit]]-Bakery_data[[#This Row],[Cost per unit]],0)</f>
        <v>-4.3738271604938284</v>
      </c>
    </row>
    <row r="111" spans="3:11" x14ac:dyDescent="0.3">
      <c r="C111" t="s">
        <v>41</v>
      </c>
      <c r="D111" t="s">
        <v>35</v>
      </c>
      <c r="E111" t="s">
        <v>28</v>
      </c>
      <c r="F111" s="4">
        <v>7455</v>
      </c>
      <c r="G111" s="5">
        <v>216</v>
      </c>
      <c r="H111" s="5">
        <f>IFERROR(Bakery_data[[#This Row],[Sales]]/Bakery_data[[#This Row],[Units sold]],0)</f>
        <v>34.513888888888886</v>
      </c>
      <c r="I111">
        <f>VLOOKUP(Bakery_data[[#This Row],[Product]],products[],2,)</f>
        <v>10.38</v>
      </c>
      <c r="J111">
        <f>Bakery_data[[#This Row],[Units sold]]*Bakery_data[[#This Row],[Cost per unit]]</f>
        <v>2242.0800000000004</v>
      </c>
      <c r="K111" s="5">
        <f>IFERROR(Bakery_data[[#This Row],[Sales per Unit]]-Bakery_data[[#This Row],[Cost per unit]],0)</f>
        <v>24.133888888888883</v>
      </c>
    </row>
    <row r="112" spans="3:11" x14ac:dyDescent="0.3">
      <c r="C112" t="s">
        <v>3</v>
      </c>
      <c r="D112" t="s">
        <v>34</v>
      </c>
      <c r="E112" t="s">
        <v>28</v>
      </c>
      <c r="F112" s="4">
        <v>3689</v>
      </c>
      <c r="G112" s="5">
        <v>312</v>
      </c>
      <c r="H112" s="5">
        <f>IFERROR(Bakery_data[[#This Row],[Sales]]/Bakery_data[[#This Row],[Units sold]],0)</f>
        <v>11.823717948717949</v>
      </c>
      <c r="I112">
        <f>VLOOKUP(Bakery_data[[#This Row],[Product]],products[],2,)</f>
        <v>10.38</v>
      </c>
      <c r="J112">
        <f>Bakery_data[[#This Row],[Units sold]]*Bakery_data[[#This Row],[Cost per unit]]</f>
        <v>3238.5600000000004</v>
      </c>
      <c r="K112" s="5">
        <f>IFERROR(Bakery_data[[#This Row],[Sales per Unit]]-Bakery_data[[#This Row],[Cost per unit]],0)</f>
        <v>1.4437179487179481</v>
      </c>
    </row>
    <row r="113" spans="3:11" x14ac:dyDescent="0.3">
      <c r="C113" t="s">
        <v>7</v>
      </c>
      <c r="D113" t="s">
        <v>38</v>
      </c>
      <c r="E113" t="s">
        <v>28</v>
      </c>
      <c r="F113" s="4">
        <v>5677</v>
      </c>
      <c r="G113" s="5">
        <v>258</v>
      </c>
      <c r="H113" s="5">
        <f>IFERROR(Bakery_data[[#This Row],[Sales]]/Bakery_data[[#This Row],[Units sold]],0)</f>
        <v>22.003875968992247</v>
      </c>
      <c r="I113">
        <f>VLOOKUP(Bakery_data[[#This Row],[Product]],products[],2,)</f>
        <v>10.38</v>
      </c>
      <c r="J113">
        <f>Bakery_data[[#This Row],[Units sold]]*Bakery_data[[#This Row],[Cost per unit]]</f>
        <v>2678.0400000000004</v>
      </c>
      <c r="K113" s="5">
        <f>IFERROR(Bakery_data[[#This Row],[Sales per Unit]]-Bakery_data[[#This Row],[Cost per unit]],0)</f>
        <v>11.623875968992246</v>
      </c>
    </row>
    <row r="114" spans="3:11" x14ac:dyDescent="0.3">
      <c r="C114" t="s">
        <v>6</v>
      </c>
      <c r="D114" t="s">
        <v>37</v>
      </c>
      <c r="E114" t="s">
        <v>28</v>
      </c>
      <c r="F114" s="4">
        <v>3556</v>
      </c>
      <c r="G114" s="5">
        <v>459</v>
      </c>
      <c r="H114" s="5">
        <f>IFERROR(Bakery_data[[#This Row],[Sales]]/Bakery_data[[#This Row],[Units sold]],0)</f>
        <v>7.7472766884531588</v>
      </c>
      <c r="I114">
        <f>VLOOKUP(Bakery_data[[#This Row],[Product]],products[],2,)</f>
        <v>10.38</v>
      </c>
      <c r="J114">
        <f>Bakery_data[[#This Row],[Units sold]]*Bakery_data[[#This Row],[Cost per unit]]</f>
        <v>4764.42</v>
      </c>
      <c r="K114" s="5">
        <f>IFERROR(Bakery_data[[#This Row],[Sales per Unit]]-Bakery_data[[#This Row],[Cost per unit]],0)</f>
        <v>-2.632723311546842</v>
      </c>
    </row>
    <row r="115" spans="3:11" x14ac:dyDescent="0.3">
      <c r="C115" t="s">
        <v>10</v>
      </c>
      <c r="D115" t="s">
        <v>37</v>
      </c>
      <c r="E115" t="s">
        <v>28</v>
      </c>
      <c r="F115" s="4">
        <v>3059</v>
      </c>
      <c r="G115" s="5">
        <v>27</v>
      </c>
      <c r="H115" s="5">
        <f>IFERROR(Bakery_data[[#This Row],[Sales]]/Bakery_data[[#This Row],[Units sold]],0)</f>
        <v>113.29629629629629</v>
      </c>
      <c r="I115">
        <f>VLOOKUP(Bakery_data[[#This Row],[Product]],products[],2,)</f>
        <v>10.38</v>
      </c>
      <c r="J115">
        <f>Bakery_data[[#This Row],[Units sold]]*Bakery_data[[#This Row],[Cost per unit]]</f>
        <v>280.26000000000005</v>
      </c>
      <c r="K115" s="5">
        <f>IFERROR(Bakery_data[[#This Row],[Sales per Unit]]-Bakery_data[[#This Row],[Cost per unit]],0)</f>
        <v>102.9162962962963</v>
      </c>
    </row>
    <row r="116" spans="3:11" x14ac:dyDescent="0.3">
      <c r="C116" t="s">
        <v>40</v>
      </c>
      <c r="D116" t="s">
        <v>39</v>
      </c>
      <c r="E116" t="s">
        <v>28</v>
      </c>
      <c r="F116" s="4">
        <v>3101</v>
      </c>
      <c r="G116" s="5">
        <v>225</v>
      </c>
      <c r="H116" s="5">
        <f>IFERROR(Bakery_data[[#This Row],[Sales]]/Bakery_data[[#This Row],[Units sold]],0)</f>
        <v>13.782222222222222</v>
      </c>
      <c r="I116">
        <f>VLOOKUP(Bakery_data[[#This Row],[Product]],products[],2,)</f>
        <v>10.38</v>
      </c>
      <c r="J116">
        <f>Bakery_data[[#This Row],[Units sold]]*Bakery_data[[#This Row],[Cost per unit]]</f>
        <v>2335.5</v>
      </c>
      <c r="K116" s="5">
        <f>IFERROR(Bakery_data[[#This Row],[Sales per Unit]]-Bakery_data[[#This Row],[Cost per unit]],0)</f>
        <v>3.4022222222222211</v>
      </c>
    </row>
    <row r="117" spans="3:11" x14ac:dyDescent="0.3">
      <c r="C117" t="s">
        <v>9</v>
      </c>
      <c r="D117" t="s">
        <v>37</v>
      </c>
      <c r="E117" t="s">
        <v>28</v>
      </c>
      <c r="F117" s="4">
        <v>2919</v>
      </c>
      <c r="G117" s="5">
        <v>45</v>
      </c>
      <c r="H117" s="5">
        <f>IFERROR(Bakery_data[[#This Row],[Sales]]/Bakery_data[[#This Row],[Units sold]],0)</f>
        <v>64.86666666666666</v>
      </c>
      <c r="I117">
        <f>VLOOKUP(Bakery_data[[#This Row],[Product]],products[],2,)</f>
        <v>10.38</v>
      </c>
      <c r="J117">
        <f>Bakery_data[[#This Row],[Units sold]]*Bakery_data[[#This Row],[Cost per unit]]</f>
        <v>467.1</v>
      </c>
      <c r="K117" s="5">
        <f>IFERROR(Bakery_data[[#This Row],[Sales per Unit]]-Bakery_data[[#This Row],[Cost per unit]],0)</f>
        <v>54.486666666666657</v>
      </c>
    </row>
    <row r="118" spans="3:11" x14ac:dyDescent="0.3">
      <c r="C118" t="s">
        <v>3</v>
      </c>
      <c r="D118" t="s">
        <v>37</v>
      </c>
      <c r="E118" t="s">
        <v>28</v>
      </c>
      <c r="F118" s="4">
        <v>7308</v>
      </c>
      <c r="G118" s="5">
        <v>327</v>
      </c>
      <c r="H118" s="5">
        <f>IFERROR(Bakery_data[[#This Row],[Sales]]/Bakery_data[[#This Row],[Units sold]],0)</f>
        <v>22.348623853211009</v>
      </c>
      <c r="I118">
        <f>VLOOKUP(Bakery_data[[#This Row],[Product]],products[],2,)</f>
        <v>10.38</v>
      </c>
      <c r="J118">
        <f>Bakery_data[[#This Row],[Units sold]]*Bakery_data[[#This Row],[Cost per unit]]</f>
        <v>3394.26</v>
      </c>
      <c r="K118" s="5">
        <f>IFERROR(Bakery_data[[#This Row],[Sales per Unit]]-Bakery_data[[#This Row],[Cost per unit]],0)</f>
        <v>11.968623853211009</v>
      </c>
    </row>
    <row r="119" spans="3:11" x14ac:dyDescent="0.3">
      <c r="C119" t="s">
        <v>7</v>
      </c>
      <c r="D119" t="s">
        <v>35</v>
      </c>
      <c r="E119" t="s">
        <v>28</v>
      </c>
      <c r="F119" s="4">
        <v>5194</v>
      </c>
      <c r="G119" s="5">
        <v>288</v>
      </c>
      <c r="H119" s="5">
        <f>IFERROR(Bakery_data[[#This Row],[Sales]]/Bakery_data[[#This Row],[Units sold]],0)</f>
        <v>18.034722222222221</v>
      </c>
      <c r="I119">
        <f>VLOOKUP(Bakery_data[[#This Row],[Product]],products[],2,)</f>
        <v>10.38</v>
      </c>
      <c r="J119">
        <f>Bakery_data[[#This Row],[Units sold]]*Bakery_data[[#This Row],[Cost per unit]]</f>
        <v>2989.44</v>
      </c>
      <c r="K119" s="5">
        <f>IFERROR(Bakery_data[[#This Row],[Sales per Unit]]-Bakery_data[[#This Row],[Cost per unit]],0)</f>
        <v>7.6547222222222207</v>
      </c>
    </row>
    <row r="120" spans="3:11" x14ac:dyDescent="0.3">
      <c r="C120" t="s">
        <v>3</v>
      </c>
      <c r="D120" t="s">
        <v>39</v>
      </c>
      <c r="E120" t="s">
        <v>28</v>
      </c>
      <c r="F120" s="4">
        <v>1652</v>
      </c>
      <c r="G120" s="5">
        <v>102</v>
      </c>
      <c r="H120" s="5">
        <f>IFERROR(Bakery_data[[#This Row],[Sales]]/Bakery_data[[#This Row],[Units sold]],0)</f>
        <v>16.196078431372548</v>
      </c>
      <c r="I120">
        <f>VLOOKUP(Bakery_data[[#This Row],[Product]],products[],2,)</f>
        <v>10.38</v>
      </c>
      <c r="J120">
        <f>Bakery_data[[#This Row],[Units sold]]*Bakery_data[[#This Row],[Cost per unit]]</f>
        <v>1058.76</v>
      </c>
      <c r="K120" s="5">
        <f>IFERROR(Bakery_data[[#This Row],[Sales per Unit]]-Bakery_data[[#This Row],[Cost per unit]],0)</f>
        <v>5.8160784313725475</v>
      </c>
    </row>
    <row r="121" spans="3:11" x14ac:dyDescent="0.3">
      <c r="C121" t="s">
        <v>8</v>
      </c>
      <c r="D121" t="s">
        <v>35</v>
      </c>
      <c r="E121" t="s">
        <v>32</v>
      </c>
      <c r="F121" s="4">
        <v>6706</v>
      </c>
      <c r="G121" s="5">
        <v>459</v>
      </c>
      <c r="H121" s="5">
        <f>IFERROR(Bakery_data[[#This Row],[Sales]]/Bakery_data[[#This Row],[Units sold]],0)</f>
        <v>14.610021786492375</v>
      </c>
      <c r="I121">
        <f>VLOOKUP(Bakery_data[[#This Row],[Product]],products[],2,)</f>
        <v>8.65</v>
      </c>
      <c r="J121">
        <f>Bakery_data[[#This Row],[Units sold]]*Bakery_data[[#This Row],[Cost per unit]]</f>
        <v>3970.3500000000004</v>
      </c>
      <c r="K121" s="5">
        <f>IFERROR(Bakery_data[[#This Row],[Sales per Unit]]-Bakery_data[[#This Row],[Cost per unit]],0)</f>
        <v>5.9600217864923746</v>
      </c>
    </row>
    <row r="122" spans="3:11" x14ac:dyDescent="0.3">
      <c r="C122" t="s">
        <v>7</v>
      </c>
      <c r="D122" t="s">
        <v>34</v>
      </c>
      <c r="E122" t="s">
        <v>32</v>
      </c>
      <c r="F122" s="4">
        <v>3262</v>
      </c>
      <c r="G122" s="5">
        <v>75</v>
      </c>
      <c r="H122" s="5">
        <f>IFERROR(Bakery_data[[#This Row],[Sales]]/Bakery_data[[#This Row],[Units sold]],0)</f>
        <v>43.493333333333332</v>
      </c>
      <c r="I122">
        <f>VLOOKUP(Bakery_data[[#This Row],[Product]],products[],2,)</f>
        <v>8.65</v>
      </c>
      <c r="J122">
        <f>Bakery_data[[#This Row],[Units sold]]*Bakery_data[[#This Row],[Cost per unit]]</f>
        <v>648.75</v>
      </c>
      <c r="K122" s="5">
        <f>IFERROR(Bakery_data[[#This Row],[Sales per Unit]]-Bakery_data[[#This Row],[Cost per unit]],0)</f>
        <v>34.843333333333334</v>
      </c>
    </row>
    <row r="123" spans="3:11" x14ac:dyDescent="0.3">
      <c r="C123" t="s">
        <v>5</v>
      </c>
      <c r="D123" t="s">
        <v>38</v>
      </c>
      <c r="E123" t="s">
        <v>32</v>
      </c>
      <c r="F123" s="4">
        <v>5075</v>
      </c>
      <c r="G123" s="5">
        <v>21</v>
      </c>
      <c r="H123" s="5">
        <f>IFERROR(Bakery_data[[#This Row],[Sales]]/Bakery_data[[#This Row],[Units sold]],0)</f>
        <v>241.66666666666666</v>
      </c>
      <c r="I123">
        <f>VLOOKUP(Bakery_data[[#This Row],[Product]],products[],2,)</f>
        <v>8.65</v>
      </c>
      <c r="J123">
        <f>Bakery_data[[#This Row],[Units sold]]*Bakery_data[[#This Row],[Cost per unit]]</f>
        <v>181.65</v>
      </c>
      <c r="K123" s="5">
        <f>IFERROR(Bakery_data[[#This Row],[Sales per Unit]]-Bakery_data[[#This Row],[Cost per unit]],0)</f>
        <v>233.01666666666665</v>
      </c>
    </row>
    <row r="124" spans="3:11" x14ac:dyDescent="0.3">
      <c r="C124" t="s">
        <v>3</v>
      </c>
      <c r="D124" t="s">
        <v>34</v>
      </c>
      <c r="E124" t="s">
        <v>32</v>
      </c>
      <c r="F124" s="4">
        <v>7777</v>
      </c>
      <c r="G124" s="5">
        <v>504</v>
      </c>
      <c r="H124" s="5">
        <f>IFERROR(Bakery_data[[#This Row],[Sales]]/Bakery_data[[#This Row],[Units sold]],0)</f>
        <v>15.430555555555555</v>
      </c>
      <c r="I124">
        <f>VLOOKUP(Bakery_data[[#This Row],[Product]],products[],2,)</f>
        <v>8.65</v>
      </c>
      <c r="J124">
        <f>Bakery_data[[#This Row],[Units sold]]*Bakery_data[[#This Row],[Cost per unit]]</f>
        <v>4359.6000000000004</v>
      </c>
      <c r="K124" s="5">
        <f>IFERROR(Bakery_data[[#This Row],[Sales per Unit]]-Bakery_data[[#This Row],[Cost per unit]],0)</f>
        <v>6.780555555555555</v>
      </c>
    </row>
    <row r="125" spans="3:11" x14ac:dyDescent="0.3">
      <c r="C125" t="s">
        <v>6</v>
      </c>
      <c r="D125" t="s">
        <v>36</v>
      </c>
      <c r="E125" t="s">
        <v>32</v>
      </c>
      <c r="F125" s="4">
        <v>6118</v>
      </c>
      <c r="G125" s="5">
        <v>9</v>
      </c>
      <c r="H125" s="5">
        <f>IFERROR(Bakery_data[[#This Row],[Sales]]/Bakery_data[[#This Row],[Units sold]],0)</f>
        <v>679.77777777777783</v>
      </c>
      <c r="I125">
        <f>VLOOKUP(Bakery_data[[#This Row],[Product]],products[],2,)</f>
        <v>8.65</v>
      </c>
      <c r="J125">
        <f>Bakery_data[[#This Row],[Units sold]]*Bakery_data[[#This Row],[Cost per unit]]</f>
        <v>77.850000000000009</v>
      </c>
      <c r="K125" s="5">
        <f>IFERROR(Bakery_data[[#This Row],[Sales per Unit]]-Bakery_data[[#This Row],[Cost per unit]],0)</f>
        <v>671.12777777777785</v>
      </c>
    </row>
    <row r="126" spans="3:11" x14ac:dyDescent="0.3">
      <c r="C126" t="s">
        <v>40</v>
      </c>
      <c r="D126" t="s">
        <v>35</v>
      </c>
      <c r="E126" t="s">
        <v>32</v>
      </c>
      <c r="F126" s="4">
        <v>12348</v>
      </c>
      <c r="G126" s="5">
        <v>234</v>
      </c>
      <c r="H126" s="5">
        <f>IFERROR(Bakery_data[[#This Row],[Sales]]/Bakery_data[[#This Row],[Units sold]],0)</f>
        <v>52.769230769230766</v>
      </c>
      <c r="I126">
        <f>VLOOKUP(Bakery_data[[#This Row],[Product]],products[],2,)</f>
        <v>8.65</v>
      </c>
      <c r="J126">
        <f>Bakery_data[[#This Row],[Units sold]]*Bakery_data[[#This Row],[Cost per unit]]</f>
        <v>2024.1000000000001</v>
      </c>
      <c r="K126" s="5">
        <f>IFERROR(Bakery_data[[#This Row],[Sales per Unit]]-Bakery_data[[#This Row],[Cost per unit]],0)</f>
        <v>44.119230769230768</v>
      </c>
    </row>
    <row r="127" spans="3:11" x14ac:dyDescent="0.3">
      <c r="C127" t="s">
        <v>10</v>
      </c>
      <c r="D127" t="s">
        <v>36</v>
      </c>
      <c r="E127" t="s">
        <v>32</v>
      </c>
      <c r="F127" s="4">
        <v>6657</v>
      </c>
      <c r="G127" s="5">
        <v>303</v>
      </c>
      <c r="H127" s="5">
        <f>IFERROR(Bakery_data[[#This Row],[Sales]]/Bakery_data[[#This Row],[Units sold]],0)</f>
        <v>21.970297029702969</v>
      </c>
      <c r="I127">
        <f>VLOOKUP(Bakery_data[[#This Row],[Product]],products[],2,)</f>
        <v>8.65</v>
      </c>
      <c r="J127">
        <f>Bakery_data[[#This Row],[Units sold]]*Bakery_data[[#This Row],[Cost per unit]]</f>
        <v>2620.9500000000003</v>
      </c>
      <c r="K127" s="5">
        <f>IFERROR(Bakery_data[[#This Row],[Sales per Unit]]-Bakery_data[[#This Row],[Cost per unit]],0)</f>
        <v>13.320297029702969</v>
      </c>
    </row>
    <row r="128" spans="3:11" x14ac:dyDescent="0.3">
      <c r="C128" t="s">
        <v>8</v>
      </c>
      <c r="D128" t="s">
        <v>38</v>
      </c>
      <c r="E128" t="s">
        <v>32</v>
      </c>
      <c r="F128" s="4">
        <v>3752</v>
      </c>
      <c r="G128" s="5">
        <v>213</v>
      </c>
      <c r="H128" s="5">
        <f>IFERROR(Bakery_data[[#This Row],[Sales]]/Bakery_data[[#This Row],[Units sold]],0)</f>
        <v>17.615023474178404</v>
      </c>
      <c r="I128">
        <f>VLOOKUP(Bakery_data[[#This Row],[Product]],products[],2,)</f>
        <v>8.65</v>
      </c>
      <c r="J128">
        <f>Bakery_data[[#This Row],[Units sold]]*Bakery_data[[#This Row],[Cost per unit]]</f>
        <v>1842.45</v>
      </c>
      <c r="K128" s="5">
        <f>IFERROR(Bakery_data[[#This Row],[Sales per Unit]]-Bakery_data[[#This Row],[Cost per unit]],0)</f>
        <v>8.9650234741784036</v>
      </c>
    </row>
    <row r="129" spans="3:11" x14ac:dyDescent="0.3">
      <c r="C129" t="s">
        <v>41</v>
      </c>
      <c r="D129" t="s">
        <v>36</v>
      </c>
      <c r="E129" t="s">
        <v>32</v>
      </c>
      <c r="F129" s="4">
        <v>10304</v>
      </c>
      <c r="G129" s="5">
        <v>84</v>
      </c>
      <c r="H129" s="5">
        <f>IFERROR(Bakery_data[[#This Row],[Sales]]/Bakery_data[[#This Row],[Units sold]],0)</f>
        <v>122.66666666666667</v>
      </c>
      <c r="I129">
        <f>VLOOKUP(Bakery_data[[#This Row],[Product]],products[],2,)</f>
        <v>8.65</v>
      </c>
      <c r="J129">
        <f>Bakery_data[[#This Row],[Units sold]]*Bakery_data[[#This Row],[Cost per unit]]</f>
        <v>726.6</v>
      </c>
      <c r="K129" s="5">
        <f>IFERROR(Bakery_data[[#This Row],[Sales per Unit]]-Bakery_data[[#This Row],[Cost per unit]],0)</f>
        <v>114.01666666666667</v>
      </c>
    </row>
    <row r="130" spans="3:11" x14ac:dyDescent="0.3">
      <c r="C130" t="s">
        <v>9</v>
      </c>
      <c r="D130" t="s">
        <v>36</v>
      </c>
      <c r="E130" t="s">
        <v>32</v>
      </c>
      <c r="F130" s="4">
        <v>2954</v>
      </c>
      <c r="G130" s="5">
        <v>189</v>
      </c>
      <c r="H130" s="5">
        <f>IFERROR(Bakery_data[[#This Row],[Sales]]/Bakery_data[[#This Row],[Units sold]],0)</f>
        <v>15.62962962962963</v>
      </c>
      <c r="I130">
        <f>VLOOKUP(Bakery_data[[#This Row],[Product]],products[],2,)</f>
        <v>8.65</v>
      </c>
      <c r="J130">
        <f>Bakery_data[[#This Row],[Units sold]]*Bakery_data[[#This Row],[Cost per unit]]</f>
        <v>1634.8500000000001</v>
      </c>
      <c r="K130" s="5">
        <f>IFERROR(Bakery_data[[#This Row],[Sales per Unit]]-Bakery_data[[#This Row],[Cost per unit]],0)</f>
        <v>6.9796296296296294</v>
      </c>
    </row>
    <row r="131" spans="3:11" x14ac:dyDescent="0.3">
      <c r="C131" t="s">
        <v>7</v>
      </c>
      <c r="D131" t="s">
        <v>36</v>
      </c>
      <c r="E131" t="s">
        <v>32</v>
      </c>
      <c r="F131" s="4">
        <v>280</v>
      </c>
      <c r="G131" s="5">
        <v>87</v>
      </c>
      <c r="H131" s="5">
        <f>IFERROR(Bakery_data[[#This Row],[Sales]]/Bakery_data[[#This Row],[Units sold]],0)</f>
        <v>3.2183908045977012</v>
      </c>
      <c r="I131">
        <f>VLOOKUP(Bakery_data[[#This Row],[Product]],products[],2,)</f>
        <v>8.65</v>
      </c>
      <c r="J131">
        <f>Bakery_data[[#This Row],[Units sold]]*Bakery_data[[#This Row],[Cost per unit]]</f>
        <v>752.55000000000007</v>
      </c>
      <c r="K131" s="5">
        <f>IFERROR(Bakery_data[[#This Row],[Sales per Unit]]-Bakery_data[[#This Row],[Cost per unit]],0)</f>
        <v>-5.4316091954022987</v>
      </c>
    </row>
    <row r="132" spans="3:11" x14ac:dyDescent="0.3">
      <c r="C132" t="s">
        <v>6</v>
      </c>
      <c r="D132" t="s">
        <v>34</v>
      </c>
      <c r="E132" t="s">
        <v>32</v>
      </c>
      <c r="F132" s="4">
        <v>6734</v>
      </c>
      <c r="G132" s="5">
        <v>123</v>
      </c>
      <c r="H132" s="5">
        <f>IFERROR(Bakery_data[[#This Row],[Sales]]/Bakery_data[[#This Row],[Units sold]],0)</f>
        <v>54.747967479674799</v>
      </c>
      <c r="I132">
        <f>VLOOKUP(Bakery_data[[#This Row],[Product]],products[],2,)</f>
        <v>8.65</v>
      </c>
      <c r="J132">
        <f>Bakery_data[[#This Row],[Units sold]]*Bakery_data[[#This Row],[Cost per unit]]</f>
        <v>1063.95</v>
      </c>
      <c r="K132" s="5">
        <f>IFERROR(Bakery_data[[#This Row],[Sales per Unit]]-Bakery_data[[#This Row],[Cost per unit]],0)</f>
        <v>46.0979674796748</v>
      </c>
    </row>
    <row r="133" spans="3:11" x14ac:dyDescent="0.3">
      <c r="C133" t="s">
        <v>41</v>
      </c>
      <c r="D133" t="s">
        <v>36</v>
      </c>
      <c r="E133" t="s">
        <v>18</v>
      </c>
      <c r="F133" s="4">
        <v>9632</v>
      </c>
      <c r="G133" s="5">
        <v>288</v>
      </c>
      <c r="H133" s="5">
        <f>IFERROR(Bakery_data[[#This Row],[Sales]]/Bakery_data[[#This Row],[Units sold]],0)</f>
        <v>33.444444444444443</v>
      </c>
      <c r="I133">
        <f>VLOOKUP(Bakery_data[[#This Row],[Product]],products[],2,)</f>
        <v>6.47</v>
      </c>
      <c r="J133">
        <f>Bakery_data[[#This Row],[Units sold]]*Bakery_data[[#This Row],[Cost per unit]]</f>
        <v>1863.36</v>
      </c>
      <c r="K133" s="5">
        <f>IFERROR(Bakery_data[[#This Row],[Sales per Unit]]-Bakery_data[[#This Row],[Cost per unit]],0)</f>
        <v>26.974444444444444</v>
      </c>
    </row>
    <row r="134" spans="3:11" x14ac:dyDescent="0.3">
      <c r="C134" t="s">
        <v>5</v>
      </c>
      <c r="D134" t="s">
        <v>35</v>
      </c>
      <c r="E134" t="s">
        <v>18</v>
      </c>
      <c r="F134" s="4">
        <v>2415</v>
      </c>
      <c r="G134" s="5">
        <v>15</v>
      </c>
      <c r="H134" s="5">
        <f>IFERROR(Bakery_data[[#This Row],[Sales]]/Bakery_data[[#This Row],[Units sold]],0)</f>
        <v>161</v>
      </c>
      <c r="I134">
        <f>VLOOKUP(Bakery_data[[#This Row],[Product]],products[],2,)</f>
        <v>6.47</v>
      </c>
      <c r="J134">
        <f>Bakery_data[[#This Row],[Units sold]]*Bakery_data[[#This Row],[Cost per unit]]</f>
        <v>97.05</v>
      </c>
      <c r="K134" s="5">
        <f>IFERROR(Bakery_data[[#This Row],[Sales per Unit]]-Bakery_data[[#This Row],[Cost per unit]],0)</f>
        <v>154.53</v>
      </c>
    </row>
    <row r="135" spans="3:11" x14ac:dyDescent="0.3">
      <c r="C135" t="s">
        <v>10</v>
      </c>
      <c r="D135" t="s">
        <v>35</v>
      </c>
      <c r="E135" t="s">
        <v>18</v>
      </c>
      <c r="F135" s="4">
        <v>3808</v>
      </c>
      <c r="G135" s="5">
        <v>279</v>
      </c>
      <c r="H135" s="5">
        <f>IFERROR(Bakery_data[[#This Row],[Sales]]/Bakery_data[[#This Row],[Units sold]],0)</f>
        <v>13.648745519713261</v>
      </c>
      <c r="I135">
        <f>VLOOKUP(Bakery_data[[#This Row],[Product]],products[],2,)</f>
        <v>6.47</v>
      </c>
      <c r="J135">
        <f>Bakery_data[[#This Row],[Units sold]]*Bakery_data[[#This Row],[Cost per unit]]</f>
        <v>1805.1299999999999</v>
      </c>
      <c r="K135" s="5">
        <f>IFERROR(Bakery_data[[#This Row],[Sales per Unit]]-Bakery_data[[#This Row],[Cost per unit]],0)</f>
        <v>7.178745519713261</v>
      </c>
    </row>
    <row r="136" spans="3:11" x14ac:dyDescent="0.3">
      <c r="C136" t="s">
        <v>6</v>
      </c>
      <c r="D136" t="s">
        <v>37</v>
      </c>
      <c r="E136" t="s">
        <v>18</v>
      </c>
      <c r="F136" s="4">
        <v>1505</v>
      </c>
      <c r="G136" s="5">
        <v>102</v>
      </c>
      <c r="H136" s="5">
        <f>IFERROR(Bakery_data[[#This Row],[Sales]]/Bakery_data[[#This Row],[Units sold]],0)</f>
        <v>14.754901960784315</v>
      </c>
      <c r="I136">
        <f>VLOOKUP(Bakery_data[[#This Row],[Product]],products[],2,)</f>
        <v>6.47</v>
      </c>
      <c r="J136">
        <f>Bakery_data[[#This Row],[Units sold]]*Bakery_data[[#This Row],[Cost per unit]]</f>
        <v>659.93999999999994</v>
      </c>
      <c r="K136" s="5">
        <f>IFERROR(Bakery_data[[#This Row],[Sales per Unit]]-Bakery_data[[#This Row],[Cost per unit]],0)</f>
        <v>8.284901960784314</v>
      </c>
    </row>
    <row r="137" spans="3:11" x14ac:dyDescent="0.3">
      <c r="C137" t="s">
        <v>2</v>
      </c>
      <c r="D137" t="s">
        <v>37</v>
      </c>
      <c r="E137" t="s">
        <v>18</v>
      </c>
      <c r="F137" s="4">
        <v>11571</v>
      </c>
      <c r="G137" s="5">
        <v>138</v>
      </c>
      <c r="H137" s="5">
        <f>IFERROR(Bakery_data[[#This Row],[Sales]]/Bakery_data[[#This Row],[Units sold]],0)</f>
        <v>83.847826086956516</v>
      </c>
      <c r="I137">
        <f>VLOOKUP(Bakery_data[[#This Row],[Product]],products[],2,)</f>
        <v>6.47</v>
      </c>
      <c r="J137">
        <f>Bakery_data[[#This Row],[Units sold]]*Bakery_data[[#This Row],[Cost per unit]]</f>
        <v>892.86</v>
      </c>
      <c r="K137" s="5">
        <f>IFERROR(Bakery_data[[#This Row],[Sales per Unit]]-Bakery_data[[#This Row],[Cost per unit]],0)</f>
        <v>77.377826086956517</v>
      </c>
    </row>
    <row r="138" spans="3:11" x14ac:dyDescent="0.3">
      <c r="C138" t="s">
        <v>7</v>
      </c>
      <c r="D138" t="s">
        <v>36</v>
      </c>
      <c r="E138" t="s">
        <v>18</v>
      </c>
      <c r="F138" s="4">
        <v>2646</v>
      </c>
      <c r="G138" s="5">
        <v>177</v>
      </c>
      <c r="H138" s="5">
        <f>IFERROR(Bakery_data[[#This Row],[Sales]]/Bakery_data[[#This Row],[Units sold]],0)</f>
        <v>14.949152542372881</v>
      </c>
      <c r="I138">
        <f>VLOOKUP(Bakery_data[[#This Row],[Product]],products[],2,)</f>
        <v>6.47</v>
      </c>
      <c r="J138">
        <f>Bakery_data[[#This Row],[Units sold]]*Bakery_data[[#This Row],[Cost per unit]]</f>
        <v>1145.19</v>
      </c>
      <c r="K138" s="5">
        <f>IFERROR(Bakery_data[[#This Row],[Sales per Unit]]-Bakery_data[[#This Row],[Cost per unit]],0)</f>
        <v>8.47915254237288</v>
      </c>
    </row>
    <row r="139" spans="3:11" x14ac:dyDescent="0.3">
      <c r="C139" t="s">
        <v>9</v>
      </c>
      <c r="D139" t="s">
        <v>39</v>
      </c>
      <c r="E139" t="s">
        <v>18</v>
      </c>
      <c r="F139" s="4">
        <v>2639</v>
      </c>
      <c r="G139" s="5">
        <v>204</v>
      </c>
      <c r="H139" s="5">
        <f>IFERROR(Bakery_data[[#This Row],[Sales]]/Bakery_data[[#This Row],[Units sold]],0)</f>
        <v>12.936274509803921</v>
      </c>
      <c r="I139">
        <f>VLOOKUP(Bakery_data[[#This Row],[Product]],products[],2,)</f>
        <v>6.47</v>
      </c>
      <c r="J139">
        <f>Bakery_data[[#This Row],[Units sold]]*Bakery_data[[#This Row],[Cost per unit]]</f>
        <v>1319.8799999999999</v>
      </c>
      <c r="K139" s="5">
        <f>IFERROR(Bakery_data[[#This Row],[Sales per Unit]]-Bakery_data[[#This Row],[Cost per unit]],0)</f>
        <v>6.4662745098039212</v>
      </c>
    </row>
    <row r="140" spans="3:11" x14ac:dyDescent="0.3">
      <c r="C140" t="s">
        <v>7</v>
      </c>
      <c r="D140" t="s">
        <v>38</v>
      </c>
      <c r="E140" t="s">
        <v>18</v>
      </c>
      <c r="F140" s="4">
        <v>1778</v>
      </c>
      <c r="G140" s="5">
        <v>270</v>
      </c>
      <c r="H140" s="5">
        <f>IFERROR(Bakery_data[[#This Row],[Sales]]/Bakery_data[[#This Row],[Units sold]],0)</f>
        <v>6.5851851851851855</v>
      </c>
      <c r="I140">
        <f>VLOOKUP(Bakery_data[[#This Row],[Product]],products[],2,)</f>
        <v>6.47</v>
      </c>
      <c r="J140">
        <f>Bakery_data[[#This Row],[Units sold]]*Bakery_data[[#This Row],[Cost per unit]]</f>
        <v>1746.8999999999999</v>
      </c>
      <c r="K140" s="5">
        <f>IFERROR(Bakery_data[[#This Row],[Sales per Unit]]-Bakery_data[[#This Row],[Cost per unit]],0)</f>
        <v>0.11518518518518572</v>
      </c>
    </row>
    <row r="141" spans="3:11" x14ac:dyDescent="0.3">
      <c r="C141" t="s">
        <v>5</v>
      </c>
      <c r="D141" t="s">
        <v>39</v>
      </c>
      <c r="E141" t="s">
        <v>18</v>
      </c>
      <c r="F141" s="4">
        <v>385</v>
      </c>
      <c r="G141" s="5">
        <v>249</v>
      </c>
      <c r="H141" s="5">
        <f>IFERROR(Bakery_data[[#This Row],[Sales]]/Bakery_data[[#This Row],[Units sold]],0)</f>
        <v>1.5461847389558232</v>
      </c>
      <c r="I141">
        <f>VLOOKUP(Bakery_data[[#This Row],[Product]],products[],2,)</f>
        <v>6.47</v>
      </c>
      <c r="J141">
        <f>Bakery_data[[#This Row],[Units sold]]*Bakery_data[[#This Row],[Cost per unit]]</f>
        <v>1611.03</v>
      </c>
      <c r="K141" s="5">
        <f>IFERROR(Bakery_data[[#This Row],[Sales per Unit]]-Bakery_data[[#This Row],[Cost per unit]],0)</f>
        <v>-4.9238152610441768</v>
      </c>
    </row>
    <row r="142" spans="3:11" x14ac:dyDescent="0.3">
      <c r="C142" t="s">
        <v>5</v>
      </c>
      <c r="D142" t="s">
        <v>36</v>
      </c>
      <c r="E142" t="s">
        <v>18</v>
      </c>
      <c r="F142" s="4">
        <v>6111</v>
      </c>
      <c r="G142" s="5">
        <v>3</v>
      </c>
      <c r="H142" s="5">
        <f>IFERROR(Bakery_data[[#This Row],[Sales]]/Bakery_data[[#This Row],[Units sold]],0)</f>
        <v>2037</v>
      </c>
      <c r="I142">
        <f>VLOOKUP(Bakery_data[[#This Row],[Product]],products[],2,)</f>
        <v>6.47</v>
      </c>
      <c r="J142">
        <f>Bakery_data[[#This Row],[Units sold]]*Bakery_data[[#This Row],[Cost per unit]]</f>
        <v>19.41</v>
      </c>
      <c r="K142" s="5">
        <f>IFERROR(Bakery_data[[#This Row],[Sales per Unit]]-Bakery_data[[#This Row],[Cost per unit]],0)</f>
        <v>2030.53</v>
      </c>
    </row>
    <row r="143" spans="3:11" x14ac:dyDescent="0.3">
      <c r="C143" t="s">
        <v>8</v>
      </c>
      <c r="D143" t="s">
        <v>39</v>
      </c>
      <c r="E143" t="s">
        <v>18</v>
      </c>
      <c r="F143" s="4">
        <v>9660</v>
      </c>
      <c r="G143" s="5">
        <v>27</v>
      </c>
      <c r="H143" s="5">
        <f>IFERROR(Bakery_data[[#This Row],[Sales]]/Bakery_data[[#This Row],[Units sold]],0)</f>
        <v>357.77777777777777</v>
      </c>
      <c r="I143">
        <f>VLOOKUP(Bakery_data[[#This Row],[Product]],products[],2,)</f>
        <v>6.47</v>
      </c>
      <c r="J143">
        <f>Bakery_data[[#This Row],[Units sold]]*Bakery_data[[#This Row],[Cost per unit]]</f>
        <v>174.69</v>
      </c>
      <c r="K143" s="5">
        <f>IFERROR(Bakery_data[[#This Row],[Sales per Unit]]-Bakery_data[[#This Row],[Cost per unit]],0)</f>
        <v>351.30777777777774</v>
      </c>
    </row>
    <row r="144" spans="3:11" x14ac:dyDescent="0.3">
      <c r="C144" t="s">
        <v>3</v>
      </c>
      <c r="D144" t="s">
        <v>37</v>
      </c>
      <c r="E144" t="s">
        <v>17</v>
      </c>
      <c r="F144" s="4">
        <v>3983</v>
      </c>
      <c r="G144" s="5">
        <v>144</v>
      </c>
      <c r="H144" s="5">
        <f>IFERROR(Bakery_data[[#This Row],[Sales]]/Bakery_data[[#This Row],[Units sold]],0)</f>
        <v>27.659722222222221</v>
      </c>
      <c r="I144">
        <f>VLOOKUP(Bakery_data[[#This Row],[Product]],products[],2,)</f>
        <v>3.11</v>
      </c>
      <c r="J144">
        <f>Bakery_data[[#This Row],[Units sold]]*Bakery_data[[#This Row],[Cost per unit]]</f>
        <v>447.84</v>
      </c>
      <c r="K144" s="5">
        <f>IFERROR(Bakery_data[[#This Row],[Sales per Unit]]-Bakery_data[[#This Row],[Cost per unit]],0)</f>
        <v>24.549722222222222</v>
      </c>
    </row>
    <row r="145" spans="3:11" x14ac:dyDescent="0.3">
      <c r="C145" t="s">
        <v>40</v>
      </c>
      <c r="D145" t="s">
        <v>34</v>
      </c>
      <c r="E145" t="s">
        <v>17</v>
      </c>
      <c r="F145" s="4">
        <v>5019</v>
      </c>
      <c r="G145" s="5">
        <v>156</v>
      </c>
      <c r="H145" s="5">
        <f>IFERROR(Bakery_data[[#This Row],[Sales]]/Bakery_data[[#This Row],[Units sold]],0)</f>
        <v>32.17307692307692</v>
      </c>
      <c r="I145">
        <f>VLOOKUP(Bakery_data[[#This Row],[Product]],products[],2,)</f>
        <v>3.11</v>
      </c>
      <c r="J145">
        <f>Bakery_data[[#This Row],[Units sold]]*Bakery_data[[#This Row],[Cost per unit]]</f>
        <v>485.15999999999997</v>
      </c>
      <c r="K145" s="5">
        <f>IFERROR(Bakery_data[[#This Row],[Sales per Unit]]-Bakery_data[[#This Row],[Cost per unit]],0)</f>
        <v>29.06307692307692</v>
      </c>
    </row>
    <row r="146" spans="3:11" x14ac:dyDescent="0.3">
      <c r="C146" t="s">
        <v>41</v>
      </c>
      <c r="D146" t="s">
        <v>34</v>
      </c>
      <c r="E146" t="s">
        <v>17</v>
      </c>
      <c r="F146" s="4">
        <v>1463</v>
      </c>
      <c r="G146" s="5">
        <v>39</v>
      </c>
      <c r="H146" s="5">
        <f>IFERROR(Bakery_data[[#This Row],[Sales]]/Bakery_data[[#This Row],[Units sold]],0)</f>
        <v>37.512820512820511</v>
      </c>
      <c r="I146">
        <f>VLOOKUP(Bakery_data[[#This Row],[Product]],products[],2,)</f>
        <v>3.11</v>
      </c>
      <c r="J146">
        <f>Bakery_data[[#This Row],[Units sold]]*Bakery_data[[#This Row],[Cost per unit]]</f>
        <v>121.28999999999999</v>
      </c>
      <c r="K146" s="5">
        <f>IFERROR(Bakery_data[[#This Row],[Sales per Unit]]-Bakery_data[[#This Row],[Cost per unit]],0)</f>
        <v>34.402820512820512</v>
      </c>
    </row>
    <row r="147" spans="3:11" x14ac:dyDescent="0.3">
      <c r="C147" t="s">
        <v>7</v>
      </c>
      <c r="D147" t="s">
        <v>37</v>
      </c>
      <c r="E147" t="s">
        <v>17</v>
      </c>
      <c r="F147" s="4">
        <v>4487</v>
      </c>
      <c r="G147" s="5">
        <v>111</v>
      </c>
      <c r="H147" s="5">
        <f>IFERROR(Bakery_data[[#This Row],[Sales]]/Bakery_data[[#This Row],[Units sold]],0)</f>
        <v>40.423423423423422</v>
      </c>
      <c r="I147">
        <f>VLOOKUP(Bakery_data[[#This Row],[Product]],products[],2,)</f>
        <v>3.11</v>
      </c>
      <c r="J147">
        <f>Bakery_data[[#This Row],[Units sold]]*Bakery_data[[#This Row],[Cost per unit]]</f>
        <v>345.21</v>
      </c>
      <c r="K147" s="5">
        <f>IFERROR(Bakery_data[[#This Row],[Sales per Unit]]-Bakery_data[[#This Row],[Cost per unit]],0)</f>
        <v>37.313423423423423</v>
      </c>
    </row>
    <row r="148" spans="3:11" x14ac:dyDescent="0.3">
      <c r="C148" t="s">
        <v>6</v>
      </c>
      <c r="D148" t="s">
        <v>36</v>
      </c>
      <c r="E148" t="s">
        <v>17</v>
      </c>
      <c r="F148" s="4">
        <v>4970</v>
      </c>
      <c r="G148" s="5">
        <v>156</v>
      </c>
      <c r="H148" s="5">
        <f>IFERROR(Bakery_data[[#This Row],[Sales]]/Bakery_data[[#This Row],[Units sold]],0)</f>
        <v>31.858974358974358</v>
      </c>
      <c r="I148">
        <f>VLOOKUP(Bakery_data[[#This Row],[Product]],products[],2,)</f>
        <v>3.11</v>
      </c>
      <c r="J148">
        <f>Bakery_data[[#This Row],[Units sold]]*Bakery_data[[#This Row],[Cost per unit]]</f>
        <v>485.15999999999997</v>
      </c>
      <c r="K148" s="5">
        <f>IFERROR(Bakery_data[[#This Row],[Sales per Unit]]-Bakery_data[[#This Row],[Cost per unit]],0)</f>
        <v>28.748974358974358</v>
      </c>
    </row>
    <row r="149" spans="3:11" x14ac:dyDescent="0.3">
      <c r="C149" t="s">
        <v>9</v>
      </c>
      <c r="D149" t="s">
        <v>38</v>
      </c>
      <c r="E149" t="s">
        <v>17</v>
      </c>
      <c r="F149" s="4">
        <v>2408</v>
      </c>
      <c r="G149" s="5">
        <v>9</v>
      </c>
      <c r="H149" s="5">
        <f>IFERROR(Bakery_data[[#This Row],[Sales]]/Bakery_data[[#This Row],[Units sold]],0)</f>
        <v>267.55555555555554</v>
      </c>
      <c r="I149">
        <f>VLOOKUP(Bakery_data[[#This Row],[Product]],products[],2,)</f>
        <v>3.11</v>
      </c>
      <c r="J149">
        <f>Bakery_data[[#This Row],[Units sold]]*Bakery_data[[#This Row],[Cost per unit]]</f>
        <v>27.99</v>
      </c>
      <c r="K149" s="5">
        <f>IFERROR(Bakery_data[[#This Row],[Sales per Unit]]-Bakery_data[[#This Row],[Cost per unit]],0)</f>
        <v>264.44555555555553</v>
      </c>
    </row>
    <row r="150" spans="3:11" x14ac:dyDescent="0.3">
      <c r="C150" t="s">
        <v>7</v>
      </c>
      <c r="D150" t="s">
        <v>39</v>
      </c>
      <c r="E150" t="s">
        <v>17</v>
      </c>
      <c r="F150" s="4">
        <v>4438</v>
      </c>
      <c r="G150" s="5">
        <v>246</v>
      </c>
      <c r="H150" s="5">
        <f>IFERROR(Bakery_data[[#This Row],[Sales]]/Bakery_data[[#This Row],[Units sold]],0)</f>
        <v>18.040650406504064</v>
      </c>
      <c r="I150">
        <f>VLOOKUP(Bakery_data[[#This Row],[Product]],products[],2,)</f>
        <v>3.11</v>
      </c>
      <c r="J150">
        <f>Bakery_data[[#This Row],[Units sold]]*Bakery_data[[#This Row],[Cost per unit]]</f>
        <v>765.06</v>
      </c>
      <c r="K150" s="5">
        <f>IFERROR(Bakery_data[[#This Row],[Sales per Unit]]-Bakery_data[[#This Row],[Cost per unit]],0)</f>
        <v>14.930650406504064</v>
      </c>
    </row>
    <row r="151" spans="3:11" x14ac:dyDescent="0.3">
      <c r="C151" t="s">
        <v>7</v>
      </c>
      <c r="D151" t="s">
        <v>34</v>
      </c>
      <c r="E151" t="s">
        <v>17</v>
      </c>
      <c r="F151" s="4">
        <v>7777</v>
      </c>
      <c r="G151" s="5">
        <v>39</v>
      </c>
      <c r="H151" s="5">
        <f>IFERROR(Bakery_data[[#This Row],[Sales]]/Bakery_data[[#This Row],[Units sold]],0)</f>
        <v>199.41025641025641</v>
      </c>
      <c r="I151">
        <f>VLOOKUP(Bakery_data[[#This Row],[Product]],products[],2,)</f>
        <v>3.11</v>
      </c>
      <c r="J151">
        <f>Bakery_data[[#This Row],[Units sold]]*Bakery_data[[#This Row],[Cost per unit]]</f>
        <v>121.28999999999999</v>
      </c>
      <c r="K151" s="5">
        <f>IFERROR(Bakery_data[[#This Row],[Sales per Unit]]-Bakery_data[[#This Row],[Cost per unit]],0)</f>
        <v>196.3002564102564</v>
      </c>
    </row>
    <row r="152" spans="3:11" x14ac:dyDescent="0.3">
      <c r="C152" t="s">
        <v>5</v>
      </c>
      <c r="D152" t="s">
        <v>36</v>
      </c>
      <c r="E152" t="s">
        <v>17</v>
      </c>
      <c r="F152" s="4">
        <v>3339</v>
      </c>
      <c r="G152" s="5">
        <v>348</v>
      </c>
      <c r="H152" s="5">
        <f>IFERROR(Bakery_data[[#This Row],[Sales]]/Bakery_data[[#This Row],[Units sold]],0)</f>
        <v>9.5948275862068968</v>
      </c>
      <c r="I152">
        <f>VLOOKUP(Bakery_data[[#This Row],[Product]],products[],2,)</f>
        <v>3.11</v>
      </c>
      <c r="J152">
        <f>Bakery_data[[#This Row],[Units sold]]*Bakery_data[[#This Row],[Cost per unit]]</f>
        <v>1082.28</v>
      </c>
      <c r="K152" s="5">
        <f>IFERROR(Bakery_data[[#This Row],[Sales per Unit]]-Bakery_data[[#This Row],[Cost per unit]],0)</f>
        <v>6.4848275862068974</v>
      </c>
    </row>
    <row r="153" spans="3:11" x14ac:dyDescent="0.3">
      <c r="C153" t="s">
        <v>6</v>
      </c>
      <c r="D153" t="s">
        <v>39</v>
      </c>
      <c r="E153" t="s">
        <v>17</v>
      </c>
      <c r="F153" s="4">
        <v>6048</v>
      </c>
      <c r="G153" s="5">
        <v>27</v>
      </c>
      <c r="H153" s="5">
        <f>IFERROR(Bakery_data[[#This Row],[Sales]]/Bakery_data[[#This Row],[Units sold]],0)</f>
        <v>224</v>
      </c>
      <c r="I153">
        <f>VLOOKUP(Bakery_data[[#This Row],[Product]],products[],2,)</f>
        <v>3.11</v>
      </c>
      <c r="J153">
        <f>Bakery_data[[#This Row],[Units sold]]*Bakery_data[[#This Row],[Cost per unit]]</f>
        <v>83.97</v>
      </c>
      <c r="K153" s="5">
        <f>IFERROR(Bakery_data[[#This Row],[Sales per Unit]]-Bakery_data[[#This Row],[Cost per unit]],0)</f>
        <v>220.89</v>
      </c>
    </row>
    <row r="154" spans="3:11" x14ac:dyDescent="0.3">
      <c r="C154" t="s">
        <v>2</v>
      </c>
      <c r="D154" t="s">
        <v>37</v>
      </c>
      <c r="E154" t="s">
        <v>17</v>
      </c>
      <c r="F154" s="4">
        <v>9926</v>
      </c>
      <c r="G154" s="5">
        <v>201</v>
      </c>
      <c r="H154" s="5">
        <f>IFERROR(Bakery_data[[#This Row],[Sales]]/Bakery_data[[#This Row],[Units sold]],0)</f>
        <v>49.383084577114431</v>
      </c>
      <c r="I154">
        <f>VLOOKUP(Bakery_data[[#This Row],[Product]],products[],2,)</f>
        <v>3.11</v>
      </c>
      <c r="J154">
        <f>Bakery_data[[#This Row],[Units sold]]*Bakery_data[[#This Row],[Cost per unit]]</f>
        <v>625.11</v>
      </c>
      <c r="K154" s="5">
        <f>IFERROR(Bakery_data[[#This Row],[Sales per Unit]]-Bakery_data[[#This Row],[Cost per unit]],0)</f>
        <v>46.273084577114432</v>
      </c>
    </row>
    <row r="155" spans="3:11" x14ac:dyDescent="0.3">
      <c r="C155" t="s">
        <v>9</v>
      </c>
      <c r="D155" t="s">
        <v>34</v>
      </c>
      <c r="E155" t="s">
        <v>17</v>
      </c>
      <c r="F155" s="4">
        <v>707</v>
      </c>
      <c r="G155" s="5">
        <v>174</v>
      </c>
      <c r="H155" s="5">
        <f>IFERROR(Bakery_data[[#This Row],[Sales]]/Bakery_data[[#This Row],[Units sold]],0)</f>
        <v>4.0632183908045976</v>
      </c>
      <c r="I155">
        <f>VLOOKUP(Bakery_data[[#This Row],[Product]],products[],2,)</f>
        <v>3.11</v>
      </c>
      <c r="J155">
        <f>Bakery_data[[#This Row],[Units sold]]*Bakery_data[[#This Row],[Cost per unit]]</f>
        <v>541.14</v>
      </c>
      <c r="K155" s="5">
        <f>IFERROR(Bakery_data[[#This Row],[Sales per Unit]]-Bakery_data[[#This Row],[Cost per unit]],0)</f>
        <v>0.95321839080459769</v>
      </c>
    </row>
    <row r="156" spans="3:11" x14ac:dyDescent="0.3">
      <c r="C156" t="s">
        <v>10</v>
      </c>
      <c r="D156" t="s">
        <v>34</v>
      </c>
      <c r="E156" t="s">
        <v>17</v>
      </c>
      <c r="F156" s="4">
        <v>700</v>
      </c>
      <c r="G156" s="5">
        <v>87</v>
      </c>
      <c r="H156" s="5">
        <f>IFERROR(Bakery_data[[#This Row],[Sales]]/Bakery_data[[#This Row],[Units sold]],0)</f>
        <v>8.0459770114942533</v>
      </c>
      <c r="I156">
        <f>VLOOKUP(Bakery_data[[#This Row],[Product]],products[],2,)</f>
        <v>3.11</v>
      </c>
      <c r="J156">
        <f>Bakery_data[[#This Row],[Units sold]]*Bakery_data[[#This Row],[Cost per unit]]</f>
        <v>270.57</v>
      </c>
      <c r="K156" s="5">
        <f>IFERROR(Bakery_data[[#This Row],[Sales per Unit]]-Bakery_data[[#This Row],[Cost per unit]],0)</f>
        <v>4.9359770114942538</v>
      </c>
    </row>
    <row r="157" spans="3:11" x14ac:dyDescent="0.3">
      <c r="C157" t="s">
        <v>6</v>
      </c>
      <c r="D157" t="s">
        <v>34</v>
      </c>
      <c r="E157" t="s">
        <v>17</v>
      </c>
      <c r="F157" s="4">
        <v>3759</v>
      </c>
      <c r="G157" s="5">
        <v>150</v>
      </c>
      <c r="H157" s="5">
        <f>IFERROR(Bakery_data[[#This Row],[Sales]]/Bakery_data[[#This Row],[Units sold]],0)</f>
        <v>25.06</v>
      </c>
      <c r="I157">
        <f>VLOOKUP(Bakery_data[[#This Row],[Product]],products[],2,)</f>
        <v>3.11</v>
      </c>
      <c r="J157">
        <f>Bakery_data[[#This Row],[Units sold]]*Bakery_data[[#This Row],[Cost per unit]]</f>
        <v>466.5</v>
      </c>
      <c r="K157" s="5">
        <f>IFERROR(Bakery_data[[#This Row],[Sales per Unit]]-Bakery_data[[#This Row],[Cost per unit]],0)</f>
        <v>21.95</v>
      </c>
    </row>
    <row r="158" spans="3:11" x14ac:dyDescent="0.3">
      <c r="C158" t="s">
        <v>2</v>
      </c>
      <c r="D158" t="s">
        <v>35</v>
      </c>
      <c r="E158" t="s">
        <v>17</v>
      </c>
      <c r="F158" s="4">
        <v>1589</v>
      </c>
      <c r="G158" s="5">
        <v>303</v>
      </c>
      <c r="H158" s="5">
        <f>IFERROR(Bakery_data[[#This Row],[Sales]]/Bakery_data[[#This Row],[Units sold]],0)</f>
        <v>5.2442244224422438</v>
      </c>
      <c r="I158">
        <f>VLOOKUP(Bakery_data[[#This Row],[Product]],products[],2,)</f>
        <v>3.11</v>
      </c>
      <c r="J158">
        <f>Bakery_data[[#This Row],[Units sold]]*Bakery_data[[#This Row],[Cost per unit]]</f>
        <v>942.32999999999993</v>
      </c>
      <c r="K158" s="5">
        <f>IFERROR(Bakery_data[[#This Row],[Sales per Unit]]-Bakery_data[[#This Row],[Cost per unit]],0)</f>
        <v>2.134224422442244</v>
      </c>
    </row>
    <row r="159" spans="3:11" x14ac:dyDescent="0.3">
      <c r="C159" t="s">
        <v>2</v>
      </c>
      <c r="D159" t="s">
        <v>36</v>
      </c>
      <c r="E159" t="s">
        <v>17</v>
      </c>
      <c r="F159" s="4">
        <v>189</v>
      </c>
      <c r="G159" s="5">
        <v>48</v>
      </c>
      <c r="H159" s="5">
        <f>IFERROR(Bakery_data[[#This Row],[Sales]]/Bakery_data[[#This Row],[Units sold]],0)</f>
        <v>3.9375</v>
      </c>
      <c r="I159">
        <f>VLOOKUP(Bakery_data[[#This Row],[Product]],products[],2,)</f>
        <v>3.11</v>
      </c>
      <c r="J159">
        <f>Bakery_data[[#This Row],[Units sold]]*Bakery_data[[#This Row],[Cost per unit]]</f>
        <v>149.28</v>
      </c>
      <c r="K159" s="5">
        <f>IFERROR(Bakery_data[[#This Row],[Sales per Unit]]-Bakery_data[[#This Row],[Cost per unit]],0)</f>
        <v>0.82750000000000012</v>
      </c>
    </row>
    <row r="160" spans="3:11" x14ac:dyDescent="0.3">
      <c r="C160" t="s">
        <v>3</v>
      </c>
      <c r="D160" t="s">
        <v>34</v>
      </c>
      <c r="E160" t="s">
        <v>17</v>
      </c>
      <c r="F160" s="4">
        <v>2919</v>
      </c>
      <c r="G160" s="5">
        <v>93</v>
      </c>
      <c r="H160" s="5">
        <f>IFERROR(Bakery_data[[#This Row],[Sales]]/Bakery_data[[#This Row],[Units sold]],0)</f>
        <v>31.387096774193548</v>
      </c>
      <c r="I160">
        <f>VLOOKUP(Bakery_data[[#This Row],[Product]],products[],2,)</f>
        <v>3.11</v>
      </c>
      <c r="J160">
        <f>Bakery_data[[#This Row],[Units sold]]*Bakery_data[[#This Row],[Cost per unit]]</f>
        <v>289.22999999999996</v>
      </c>
      <c r="K160" s="5">
        <f>IFERROR(Bakery_data[[#This Row],[Sales per Unit]]-Bakery_data[[#This Row],[Cost per unit]],0)</f>
        <v>28.277096774193549</v>
      </c>
    </row>
    <row r="161" spans="3:11" x14ac:dyDescent="0.3">
      <c r="C161" t="s">
        <v>9</v>
      </c>
      <c r="D161" t="s">
        <v>34</v>
      </c>
      <c r="E161" t="s">
        <v>23</v>
      </c>
      <c r="F161" s="4">
        <v>8155</v>
      </c>
      <c r="G161" s="5">
        <v>90</v>
      </c>
      <c r="H161" s="5">
        <f>IFERROR(Bakery_data[[#This Row],[Sales]]/Bakery_data[[#This Row],[Units sold]],0)</f>
        <v>90.611111111111114</v>
      </c>
      <c r="I161">
        <f>VLOOKUP(Bakery_data[[#This Row],[Product]],products[],2,)</f>
        <v>6.49</v>
      </c>
      <c r="J161">
        <f>Bakery_data[[#This Row],[Units sold]]*Bakery_data[[#This Row],[Cost per unit]]</f>
        <v>584.1</v>
      </c>
      <c r="K161" s="5">
        <f>IFERROR(Bakery_data[[#This Row],[Sales per Unit]]-Bakery_data[[#This Row],[Cost per unit]],0)</f>
        <v>84.121111111111119</v>
      </c>
    </row>
    <row r="162" spans="3:11" x14ac:dyDescent="0.3">
      <c r="C162" t="s">
        <v>8</v>
      </c>
      <c r="D162" t="s">
        <v>38</v>
      </c>
      <c r="E162" t="s">
        <v>23</v>
      </c>
      <c r="F162" s="4">
        <v>1701</v>
      </c>
      <c r="G162" s="5">
        <v>234</v>
      </c>
      <c r="H162" s="5">
        <f>IFERROR(Bakery_data[[#This Row],[Sales]]/Bakery_data[[#This Row],[Units sold]],0)</f>
        <v>7.2692307692307692</v>
      </c>
      <c r="I162">
        <f>VLOOKUP(Bakery_data[[#This Row],[Product]],products[],2,)</f>
        <v>6.49</v>
      </c>
      <c r="J162">
        <f>Bakery_data[[#This Row],[Units sold]]*Bakery_data[[#This Row],[Cost per unit]]</f>
        <v>1518.66</v>
      </c>
      <c r="K162" s="5">
        <f>IFERROR(Bakery_data[[#This Row],[Sales per Unit]]-Bakery_data[[#This Row],[Cost per unit]],0)</f>
        <v>0.77923076923076895</v>
      </c>
    </row>
    <row r="163" spans="3:11" x14ac:dyDescent="0.3">
      <c r="C163" t="s">
        <v>5</v>
      </c>
      <c r="D163" t="s">
        <v>36</v>
      </c>
      <c r="E163" t="s">
        <v>23</v>
      </c>
      <c r="F163" s="4">
        <v>6314</v>
      </c>
      <c r="G163" s="5">
        <v>15</v>
      </c>
      <c r="H163" s="5">
        <f>IFERROR(Bakery_data[[#This Row],[Sales]]/Bakery_data[[#This Row],[Units sold]],0)</f>
        <v>420.93333333333334</v>
      </c>
      <c r="I163">
        <f>VLOOKUP(Bakery_data[[#This Row],[Product]],products[],2,)</f>
        <v>6.49</v>
      </c>
      <c r="J163">
        <f>Bakery_data[[#This Row],[Units sold]]*Bakery_data[[#This Row],[Cost per unit]]</f>
        <v>97.350000000000009</v>
      </c>
      <c r="K163" s="5">
        <f>IFERROR(Bakery_data[[#This Row],[Sales per Unit]]-Bakery_data[[#This Row],[Cost per unit]],0)</f>
        <v>414.44333333333333</v>
      </c>
    </row>
    <row r="164" spans="3:11" x14ac:dyDescent="0.3">
      <c r="C164" t="s">
        <v>10</v>
      </c>
      <c r="D164" t="s">
        <v>37</v>
      </c>
      <c r="E164" t="s">
        <v>23</v>
      </c>
      <c r="F164" s="4">
        <v>4683</v>
      </c>
      <c r="G164" s="5">
        <v>30</v>
      </c>
      <c r="H164" s="5">
        <f>IFERROR(Bakery_data[[#This Row],[Sales]]/Bakery_data[[#This Row],[Units sold]],0)</f>
        <v>156.1</v>
      </c>
      <c r="I164">
        <f>VLOOKUP(Bakery_data[[#This Row],[Product]],products[],2,)</f>
        <v>6.49</v>
      </c>
      <c r="J164">
        <f>Bakery_data[[#This Row],[Units sold]]*Bakery_data[[#This Row],[Cost per unit]]</f>
        <v>194.70000000000002</v>
      </c>
      <c r="K164" s="5">
        <f>IFERROR(Bakery_data[[#This Row],[Sales per Unit]]-Bakery_data[[#This Row],[Cost per unit]],0)</f>
        <v>149.60999999999999</v>
      </c>
    </row>
    <row r="165" spans="3:11" x14ac:dyDescent="0.3">
      <c r="C165" t="s">
        <v>2</v>
      </c>
      <c r="D165" t="s">
        <v>38</v>
      </c>
      <c r="E165" t="s">
        <v>23</v>
      </c>
      <c r="F165" s="4">
        <v>4417</v>
      </c>
      <c r="G165" s="5">
        <v>153</v>
      </c>
      <c r="H165" s="5">
        <f>IFERROR(Bakery_data[[#This Row],[Sales]]/Bakery_data[[#This Row],[Units sold]],0)</f>
        <v>28.869281045751634</v>
      </c>
      <c r="I165">
        <f>VLOOKUP(Bakery_data[[#This Row],[Product]],products[],2,)</f>
        <v>6.49</v>
      </c>
      <c r="J165">
        <f>Bakery_data[[#This Row],[Units sold]]*Bakery_data[[#This Row],[Cost per unit]]</f>
        <v>992.97</v>
      </c>
      <c r="K165" s="5">
        <f>IFERROR(Bakery_data[[#This Row],[Sales per Unit]]-Bakery_data[[#This Row],[Cost per unit]],0)</f>
        <v>22.379281045751632</v>
      </c>
    </row>
    <row r="166" spans="3:11" x14ac:dyDescent="0.3">
      <c r="C166" t="s">
        <v>6</v>
      </c>
      <c r="D166" t="s">
        <v>37</v>
      </c>
      <c r="E166" t="s">
        <v>23</v>
      </c>
      <c r="F166" s="4">
        <v>4949</v>
      </c>
      <c r="G166" s="5">
        <v>189</v>
      </c>
      <c r="H166" s="5">
        <f>IFERROR(Bakery_data[[#This Row],[Sales]]/Bakery_data[[#This Row],[Units sold]],0)</f>
        <v>26.185185185185187</v>
      </c>
      <c r="I166">
        <f>VLOOKUP(Bakery_data[[#This Row],[Product]],products[],2,)</f>
        <v>6.49</v>
      </c>
      <c r="J166">
        <f>Bakery_data[[#This Row],[Units sold]]*Bakery_data[[#This Row],[Cost per unit]]</f>
        <v>1226.6100000000001</v>
      </c>
      <c r="K166" s="5">
        <f>IFERROR(Bakery_data[[#This Row],[Sales per Unit]]-Bakery_data[[#This Row],[Cost per unit]],0)</f>
        <v>19.695185185185188</v>
      </c>
    </row>
    <row r="167" spans="3:11" x14ac:dyDescent="0.3">
      <c r="C167" t="s">
        <v>10</v>
      </c>
      <c r="D167" t="s">
        <v>36</v>
      </c>
      <c r="E167" t="s">
        <v>23</v>
      </c>
      <c r="F167" s="4">
        <v>2317</v>
      </c>
      <c r="G167" s="5">
        <v>261</v>
      </c>
      <c r="H167" s="5">
        <f>IFERROR(Bakery_data[[#This Row],[Sales]]/Bakery_data[[#This Row],[Units sold]],0)</f>
        <v>8.8773946360153264</v>
      </c>
      <c r="I167">
        <f>VLOOKUP(Bakery_data[[#This Row],[Product]],products[],2,)</f>
        <v>6.49</v>
      </c>
      <c r="J167">
        <f>Bakery_data[[#This Row],[Units sold]]*Bakery_data[[#This Row],[Cost per unit]]</f>
        <v>1693.89</v>
      </c>
      <c r="K167" s="5">
        <f>IFERROR(Bakery_data[[#This Row],[Sales per Unit]]-Bakery_data[[#This Row],[Cost per unit]],0)</f>
        <v>2.3873946360153262</v>
      </c>
    </row>
    <row r="168" spans="3:11" x14ac:dyDescent="0.3">
      <c r="C168" t="s">
        <v>3</v>
      </c>
      <c r="D168" t="s">
        <v>36</v>
      </c>
      <c r="E168" t="s">
        <v>23</v>
      </c>
      <c r="F168" s="4">
        <v>3773</v>
      </c>
      <c r="G168" s="5">
        <v>165</v>
      </c>
      <c r="H168" s="5">
        <f>IFERROR(Bakery_data[[#This Row],[Sales]]/Bakery_data[[#This Row],[Units sold]],0)</f>
        <v>22.866666666666667</v>
      </c>
      <c r="I168">
        <f>VLOOKUP(Bakery_data[[#This Row],[Product]],products[],2,)</f>
        <v>6.49</v>
      </c>
      <c r="J168">
        <f>Bakery_data[[#This Row],[Units sold]]*Bakery_data[[#This Row],[Cost per unit]]</f>
        <v>1070.8500000000001</v>
      </c>
      <c r="K168" s="5">
        <f>IFERROR(Bakery_data[[#This Row],[Sales per Unit]]-Bakery_data[[#This Row],[Cost per unit]],0)</f>
        <v>16.376666666666665</v>
      </c>
    </row>
    <row r="169" spans="3:11" x14ac:dyDescent="0.3">
      <c r="C169" t="s">
        <v>9</v>
      </c>
      <c r="D169" t="s">
        <v>37</v>
      </c>
      <c r="E169" t="s">
        <v>23</v>
      </c>
      <c r="F169" s="4">
        <v>2737</v>
      </c>
      <c r="G169" s="5">
        <v>93</v>
      </c>
      <c r="H169" s="5">
        <f>IFERROR(Bakery_data[[#This Row],[Sales]]/Bakery_data[[#This Row],[Units sold]],0)</f>
        <v>29.43010752688172</v>
      </c>
      <c r="I169">
        <f>VLOOKUP(Bakery_data[[#This Row],[Product]],products[],2,)</f>
        <v>6.49</v>
      </c>
      <c r="J169">
        <f>Bakery_data[[#This Row],[Units sold]]*Bakery_data[[#This Row],[Cost per unit]]</f>
        <v>603.57000000000005</v>
      </c>
      <c r="K169" s="5">
        <f>IFERROR(Bakery_data[[#This Row],[Sales per Unit]]-Bakery_data[[#This Row],[Cost per unit]],0)</f>
        <v>22.940107526881718</v>
      </c>
    </row>
    <row r="170" spans="3:11" x14ac:dyDescent="0.3">
      <c r="C170" t="s">
        <v>40</v>
      </c>
      <c r="D170" t="s">
        <v>34</v>
      </c>
      <c r="E170" t="s">
        <v>23</v>
      </c>
      <c r="F170" s="4">
        <v>2779</v>
      </c>
      <c r="G170" s="5">
        <v>75</v>
      </c>
      <c r="H170" s="5">
        <f>IFERROR(Bakery_data[[#This Row],[Sales]]/Bakery_data[[#This Row],[Units sold]],0)</f>
        <v>37.053333333333335</v>
      </c>
      <c r="I170">
        <f>VLOOKUP(Bakery_data[[#This Row],[Product]],products[],2,)</f>
        <v>6.49</v>
      </c>
      <c r="J170">
        <f>Bakery_data[[#This Row],[Units sold]]*Bakery_data[[#This Row],[Cost per unit]]</f>
        <v>486.75</v>
      </c>
      <c r="K170" s="5">
        <f>IFERROR(Bakery_data[[#This Row],[Sales per Unit]]-Bakery_data[[#This Row],[Cost per unit]],0)</f>
        <v>30.563333333333333</v>
      </c>
    </row>
    <row r="171" spans="3:11" x14ac:dyDescent="0.3">
      <c r="C171" t="s">
        <v>3</v>
      </c>
      <c r="D171" t="s">
        <v>35</v>
      </c>
      <c r="E171" t="s">
        <v>23</v>
      </c>
      <c r="F171" s="4">
        <v>2023</v>
      </c>
      <c r="G171" s="5">
        <v>78</v>
      </c>
      <c r="H171" s="5">
        <f>IFERROR(Bakery_data[[#This Row],[Sales]]/Bakery_data[[#This Row],[Units sold]],0)</f>
        <v>25.935897435897434</v>
      </c>
      <c r="I171">
        <f>VLOOKUP(Bakery_data[[#This Row],[Product]],products[],2,)</f>
        <v>6.49</v>
      </c>
      <c r="J171">
        <f>Bakery_data[[#This Row],[Units sold]]*Bakery_data[[#This Row],[Cost per unit]]</f>
        <v>506.22</v>
      </c>
      <c r="K171" s="5">
        <f>IFERROR(Bakery_data[[#This Row],[Sales per Unit]]-Bakery_data[[#This Row],[Cost per unit]],0)</f>
        <v>19.445897435897436</v>
      </c>
    </row>
    <row r="172" spans="3:11" x14ac:dyDescent="0.3">
      <c r="C172" t="s">
        <v>3</v>
      </c>
      <c r="D172" t="s">
        <v>34</v>
      </c>
      <c r="E172" t="s">
        <v>23</v>
      </c>
      <c r="F172" s="4">
        <v>2212</v>
      </c>
      <c r="G172" s="5">
        <v>117</v>
      </c>
      <c r="H172" s="5">
        <f>IFERROR(Bakery_data[[#This Row],[Sales]]/Bakery_data[[#This Row],[Units sold]],0)</f>
        <v>18.905982905982906</v>
      </c>
      <c r="I172">
        <f>VLOOKUP(Bakery_data[[#This Row],[Product]],products[],2,)</f>
        <v>6.49</v>
      </c>
      <c r="J172">
        <f>Bakery_data[[#This Row],[Units sold]]*Bakery_data[[#This Row],[Cost per unit]]</f>
        <v>759.33</v>
      </c>
      <c r="K172" s="5">
        <f>IFERROR(Bakery_data[[#This Row],[Sales per Unit]]-Bakery_data[[#This Row],[Cost per unit]],0)</f>
        <v>12.415982905982906</v>
      </c>
    </row>
    <row r="173" spans="3:11" x14ac:dyDescent="0.3">
      <c r="C173" t="s">
        <v>8</v>
      </c>
      <c r="D173" t="s">
        <v>36</v>
      </c>
      <c r="E173" t="s">
        <v>23</v>
      </c>
      <c r="F173" s="4">
        <v>5019</v>
      </c>
      <c r="G173" s="5">
        <v>150</v>
      </c>
      <c r="H173" s="5">
        <f>IFERROR(Bakery_data[[#This Row],[Sales]]/Bakery_data[[#This Row],[Units sold]],0)</f>
        <v>33.46</v>
      </c>
      <c r="I173">
        <f>VLOOKUP(Bakery_data[[#This Row],[Product]],products[],2,)</f>
        <v>6.49</v>
      </c>
      <c r="J173">
        <f>Bakery_data[[#This Row],[Units sold]]*Bakery_data[[#This Row],[Cost per unit]]</f>
        <v>973.5</v>
      </c>
      <c r="K173" s="5">
        <f>IFERROR(Bakery_data[[#This Row],[Sales per Unit]]-Bakery_data[[#This Row],[Cost per unit]],0)</f>
        <v>26.97</v>
      </c>
    </row>
    <row r="174" spans="3:11" x14ac:dyDescent="0.3">
      <c r="C174" t="s">
        <v>41</v>
      </c>
      <c r="D174" t="s">
        <v>34</v>
      </c>
      <c r="E174" t="s">
        <v>23</v>
      </c>
      <c r="F174" s="4">
        <v>4935</v>
      </c>
      <c r="G174" s="5">
        <v>126</v>
      </c>
      <c r="H174" s="5">
        <f>IFERROR(Bakery_data[[#This Row],[Sales]]/Bakery_data[[#This Row],[Units sold]],0)</f>
        <v>39.166666666666664</v>
      </c>
      <c r="I174">
        <f>VLOOKUP(Bakery_data[[#This Row],[Product]],products[],2,)</f>
        <v>6.49</v>
      </c>
      <c r="J174">
        <f>Bakery_data[[#This Row],[Units sold]]*Bakery_data[[#This Row],[Cost per unit]]</f>
        <v>817.74</v>
      </c>
      <c r="K174" s="5">
        <f>IFERROR(Bakery_data[[#This Row],[Sales per Unit]]-Bakery_data[[#This Row],[Cost per unit]],0)</f>
        <v>32.676666666666662</v>
      </c>
    </row>
    <row r="175" spans="3:11" x14ac:dyDescent="0.3">
      <c r="C175" t="s">
        <v>2</v>
      </c>
      <c r="D175" t="s">
        <v>39</v>
      </c>
      <c r="E175" t="s">
        <v>23</v>
      </c>
      <c r="F175" s="4">
        <v>630</v>
      </c>
      <c r="G175" s="5">
        <v>36</v>
      </c>
      <c r="H175" s="5">
        <f>IFERROR(Bakery_data[[#This Row],[Sales]]/Bakery_data[[#This Row],[Units sold]],0)</f>
        <v>17.5</v>
      </c>
      <c r="I175">
        <f>VLOOKUP(Bakery_data[[#This Row],[Product]],products[],2,)</f>
        <v>6.49</v>
      </c>
      <c r="J175">
        <f>Bakery_data[[#This Row],[Units sold]]*Bakery_data[[#This Row],[Cost per unit]]</f>
        <v>233.64000000000001</v>
      </c>
      <c r="K175" s="5">
        <f>IFERROR(Bakery_data[[#This Row],[Sales per Unit]]-Bakery_data[[#This Row],[Cost per unit]],0)</f>
        <v>11.01</v>
      </c>
    </row>
    <row r="176" spans="3:11" x14ac:dyDescent="0.3">
      <c r="C176" t="s">
        <v>3</v>
      </c>
      <c r="D176" t="s">
        <v>35</v>
      </c>
      <c r="E176" t="s">
        <v>29</v>
      </c>
      <c r="F176" s="4">
        <v>2114</v>
      </c>
      <c r="G176" s="5">
        <v>66</v>
      </c>
      <c r="H176" s="5">
        <f>IFERROR(Bakery_data[[#This Row],[Sales]]/Bakery_data[[#This Row],[Units sold]],0)</f>
        <v>32.030303030303031</v>
      </c>
      <c r="I176">
        <f>VLOOKUP(Bakery_data[[#This Row],[Product]],products[],2,)</f>
        <v>7.16</v>
      </c>
      <c r="J176">
        <f>Bakery_data[[#This Row],[Units sold]]*Bakery_data[[#This Row],[Cost per unit]]</f>
        <v>472.56</v>
      </c>
      <c r="K176" s="5">
        <f>IFERROR(Bakery_data[[#This Row],[Sales per Unit]]-Bakery_data[[#This Row],[Cost per unit]],0)</f>
        <v>24.870303030303031</v>
      </c>
    </row>
    <row r="177" spans="3:11" x14ac:dyDescent="0.3">
      <c r="C177" t="s">
        <v>6</v>
      </c>
      <c r="D177" t="s">
        <v>34</v>
      </c>
      <c r="E177" t="s">
        <v>29</v>
      </c>
      <c r="F177" s="4">
        <v>3339</v>
      </c>
      <c r="G177" s="5">
        <v>75</v>
      </c>
      <c r="H177" s="5">
        <f>IFERROR(Bakery_data[[#This Row],[Sales]]/Bakery_data[[#This Row],[Units sold]],0)</f>
        <v>44.52</v>
      </c>
      <c r="I177">
        <f>VLOOKUP(Bakery_data[[#This Row],[Product]],products[],2,)</f>
        <v>7.16</v>
      </c>
      <c r="J177">
        <f>Bakery_data[[#This Row],[Units sold]]*Bakery_data[[#This Row],[Cost per unit]]</f>
        <v>537</v>
      </c>
      <c r="K177" s="5">
        <f>IFERROR(Bakery_data[[#This Row],[Sales per Unit]]-Bakery_data[[#This Row],[Cost per unit]],0)</f>
        <v>37.36</v>
      </c>
    </row>
    <row r="178" spans="3:11" x14ac:dyDescent="0.3">
      <c r="C178" t="s">
        <v>2</v>
      </c>
      <c r="D178" t="s">
        <v>36</v>
      </c>
      <c r="E178" t="s">
        <v>29</v>
      </c>
      <c r="F178" s="4">
        <v>8211</v>
      </c>
      <c r="G178" s="5">
        <v>75</v>
      </c>
      <c r="H178" s="5">
        <f>IFERROR(Bakery_data[[#This Row],[Sales]]/Bakery_data[[#This Row],[Units sold]],0)</f>
        <v>109.48</v>
      </c>
      <c r="I178">
        <f>VLOOKUP(Bakery_data[[#This Row],[Product]],products[],2,)</f>
        <v>7.16</v>
      </c>
      <c r="J178">
        <f>Bakery_data[[#This Row],[Units sold]]*Bakery_data[[#This Row],[Cost per unit]]</f>
        <v>537</v>
      </c>
      <c r="K178" s="5">
        <f>IFERROR(Bakery_data[[#This Row],[Sales per Unit]]-Bakery_data[[#This Row],[Cost per unit]],0)</f>
        <v>102.32000000000001</v>
      </c>
    </row>
    <row r="179" spans="3:11" x14ac:dyDescent="0.3">
      <c r="C179" t="s">
        <v>9</v>
      </c>
      <c r="D179" t="s">
        <v>37</v>
      </c>
      <c r="E179" t="s">
        <v>29</v>
      </c>
      <c r="F179" s="4">
        <v>1085</v>
      </c>
      <c r="G179" s="5">
        <v>273</v>
      </c>
      <c r="H179" s="5">
        <f>IFERROR(Bakery_data[[#This Row],[Sales]]/Bakery_data[[#This Row],[Units sold]],0)</f>
        <v>3.9743589743589745</v>
      </c>
      <c r="I179">
        <f>VLOOKUP(Bakery_data[[#This Row],[Product]],products[],2,)</f>
        <v>7.16</v>
      </c>
      <c r="J179">
        <f>Bakery_data[[#This Row],[Units sold]]*Bakery_data[[#This Row],[Cost per unit]]</f>
        <v>1954.68</v>
      </c>
      <c r="K179" s="5">
        <f>IFERROR(Bakery_data[[#This Row],[Sales per Unit]]-Bakery_data[[#This Row],[Cost per unit]],0)</f>
        <v>-3.1856410256410257</v>
      </c>
    </row>
    <row r="180" spans="3:11" x14ac:dyDescent="0.3">
      <c r="C180" t="s">
        <v>5</v>
      </c>
      <c r="D180" t="s">
        <v>34</v>
      </c>
      <c r="E180" t="s">
        <v>29</v>
      </c>
      <c r="F180" s="4">
        <v>2891</v>
      </c>
      <c r="G180" s="5">
        <v>102</v>
      </c>
      <c r="H180" s="5">
        <f>IFERROR(Bakery_data[[#This Row],[Sales]]/Bakery_data[[#This Row],[Units sold]],0)</f>
        <v>28.343137254901961</v>
      </c>
      <c r="I180">
        <f>VLOOKUP(Bakery_data[[#This Row],[Product]],products[],2,)</f>
        <v>7.16</v>
      </c>
      <c r="J180">
        <f>Bakery_data[[#This Row],[Units sold]]*Bakery_data[[#This Row],[Cost per unit]]</f>
        <v>730.32</v>
      </c>
      <c r="K180" s="5">
        <f>IFERROR(Bakery_data[[#This Row],[Sales per Unit]]-Bakery_data[[#This Row],[Cost per unit]],0)</f>
        <v>21.183137254901961</v>
      </c>
    </row>
    <row r="181" spans="3:11" x14ac:dyDescent="0.3">
      <c r="C181" t="s">
        <v>10</v>
      </c>
      <c r="D181" t="s">
        <v>36</v>
      </c>
      <c r="E181" t="s">
        <v>29</v>
      </c>
      <c r="F181" s="4">
        <v>2471</v>
      </c>
      <c r="G181" s="5">
        <v>342</v>
      </c>
      <c r="H181" s="5">
        <f>IFERROR(Bakery_data[[#This Row],[Sales]]/Bakery_data[[#This Row],[Units sold]],0)</f>
        <v>7.2251461988304095</v>
      </c>
      <c r="I181">
        <f>VLOOKUP(Bakery_data[[#This Row],[Product]],products[],2,)</f>
        <v>7.16</v>
      </c>
      <c r="J181">
        <f>Bakery_data[[#This Row],[Units sold]]*Bakery_data[[#This Row],[Cost per unit]]</f>
        <v>2448.7200000000003</v>
      </c>
      <c r="K181" s="5">
        <f>IFERROR(Bakery_data[[#This Row],[Sales per Unit]]-Bakery_data[[#This Row],[Cost per unit]],0)</f>
        <v>6.5146198830409396E-2</v>
      </c>
    </row>
    <row r="182" spans="3:11" x14ac:dyDescent="0.3">
      <c r="C182" t="s">
        <v>8</v>
      </c>
      <c r="D182" t="s">
        <v>35</v>
      </c>
      <c r="E182" t="s">
        <v>29</v>
      </c>
      <c r="F182" s="4">
        <v>2023</v>
      </c>
      <c r="G182" s="5">
        <v>168</v>
      </c>
      <c r="H182" s="5">
        <f>IFERROR(Bakery_data[[#This Row],[Sales]]/Bakery_data[[#This Row],[Units sold]],0)</f>
        <v>12.041666666666666</v>
      </c>
      <c r="I182">
        <f>VLOOKUP(Bakery_data[[#This Row],[Product]],products[],2,)</f>
        <v>7.16</v>
      </c>
      <c r="J182">
        <f>Bakery_data[[#This Row],[Units sold]]*Bakery_data[[#This Row],[Cost per unit]]</f>
        <v>1202.8800000000001</v>
      </c>
      <c r="K182" s="5">
        <f>IFERROR(Bakery_data[[#This Row],[Sales per Unit]]-Bakery_data[[#This Row],[Cost per unit]],0)</f>
        <v>4.8816666666666659</v>
      </c>
    </row>
    <row r="183" spans="3:11" x14ac:dyDescent="0.3">
      <c r="C183" t="s">
        <v>7</v>
      </c>
      <c r="D183" t="s">
        <v>36</v>
      </c>
      <c r="E183" t="s">
        <v>29</v>
      </c>
      <c r="F183" s="4">
        <v>5551</v>
      </c>
      <c r="G183" s="5">
        <v>252</v>
      </c>
      <c r="H183" s="5">
        <f>IFERROR(Bakery_data[[#This Row],[Sales]]/Bakery_data[[#This Row],[Units sold]],0)</f>
        <v>22.027777777777779</v>
      </c>
      <c r="I183">
        <f>VLOOKUP(Bakery_data[[#This Row],[Product]],products[],2,)</f>
        <v>7.16</v>
      </c>
      <c r="J183">
        <f>Bakery_data[[#This Row],[Units sold]]*Bakery_data[[#This Row],[Cost per unit]]</f>
        <v>1804.32</v>
      </c>
      <c r="K183" s="5">
        <f>IFERROR(Bakery_data[[#This Row],[Sales per Unit]]-Bakery_data[[#This Row],[Cost per unit]],0)</f>
        <v>14.867777777777778</v>
      </c>
    </row>
    <row r="184" spans="3:11" x14ac:dyDescent="0.3">
      <c r="C184" t="s">
        <v>5</v>
      </c>
      <c r="D184" t="s">
        <v>35</v>
      </c>
      <c r="E184" t="s">
        <v>29</v>
      </c>
      <c r="F184" s="4">
        <v>4480</v>
      </c>
      <c r="G184" s="5">
        <v>357</v>
      </c>
      <c r="H184" s="5">
        <f>IFERROR(Bakery_data[[#This Row],[Sales]]/Bakery_data[[#This Row],[Units sold]],0)</f>
        <v>12.549019607843137</v>
      </c>
      <c r="I184">
        <f>VLOOKUP(Bakery_data[[#This Row],[Product]],products[],2,)</f>
        <v>7.16</v>
      </c>
      <c r="J184">
        <f>Bakery_data[[#This Row],[Units sold]]*Bakery_data[[#This Row],[Cost per unit]]</f>
        <v>2556.12</v>
      </c>
      <c r="K184" s="5">
        <f>IFERROR(Bakery_data[[#This Row],[Sales per Unit]]-Bakery_data[[#This Row],[Cost per unit]],0)</f>
        <v>5.3890196078431369</v>
      </c>
    </row>
    <row r="185" spans="3:11" x14ac:dyDescent="0.3">
      <c r="C185" t="s">
        <v>6</v>
      </c>
      <c r="D185" t="s">
        <v>39</v>
      </c>
      <c r="E185" t="s">
        <v>29</v>
      </c>
      <c r="F185" s="4">
        <v>3052</v>
      </c>
      <c r="G185" s="5">
        <v>378</v>
      </c>
      <c r="H185" s="5">
        <f>IFERROR(Bakery_data[[#This Row],[Sales]]/Bakery_data[[#This Row],[Units sold]],0)</f>
        <v>8.0740740740740744</v>
      </c>
      <c r="I185">
        <f>VLOOKUP(Bakery_data[[#This Row],[Product]],products[],2,)</f>
        <v>7.16</v>
      </c>
      <c r="J185">
        <f>Bakery_data[[#This Row],[Units sold]]*Bakery_data[[#This Row],[Cost per unit]]</f>
        <v>2706.48</v>
      </c>
      <c r="K185" s="5">
        <f>IFERROR(Bakery_data[[#This Row],[Sales per Unit]]-Bakery_data[[#This Row],[Cost per unit]],0)</f>
        <v>0.91407407407407426</v>
      </c>
    </row>
    <row r="186" spans="3:11" x14ac:dyDescent="0.3">
      <c r="C186" t="s">
        <v>40</v>
      </c>
      <c r="D186" t="s">
        <v>39</v>
      </c>
      <c r="E186" t="s">
        <v>29</v>
      </c>
      <c r="F186" s="4">
        <v>0</v>
      </c>
      <c r="G186" s="5">
        <v>135</v>
      </c>
      <c r="H186" s="5">
        <f>IFERROR(Bakery_data[[#This Row],[Sales]]/Bakery_data[[#This Row],[Units sold]],0)</f>
        <v>0</v>
      </c>
      <c r="I186">
        <f>VLOOKUP(Bakery_data[[#This Row],[Product]],products[],2,)</f>
        <v>7.16</v>
      </c>
      <c r="J186">
        <f>Bakery_data[[#This Row],[Units sold]]*Bakery_data[[#This Row],[Cost per unit]]</f>
        <v>966.6</v>
      </c>
      <c r="K186" s="5">
        <f>IFERROR(Bakery_data[[#This Row],[Sales per Unit]]-Bakery_data[[#This Row],[Cost per unit]],0)</f>
        <v>-7.16</v>
      </c>
    </row>
    <row r="187" spans="3:11" x14ac:dyDescent="0.3">
      <c r="C187" t="s">
        <v>3</v>
      </c>
      <c r="D187" t="s">
        <v>37</v>
      </c>
      <c r="E187" t="s">
        <v>29</v>
      </c>
      <c r="F187" s="4">
        <v>4592</v>
      </c>
      <c r="G187" s="5">
        <v>324</v>
      </c>
      <c r="H187" s="5">
        <f>IFERROR(Bakery_data[[#This Row],[Sales]]/Bakery_data[[#This Row],[Units sold]],0)</f>
        <v>14.17283950617284</v>
      </c>
      <c r="I187">
        <f>VLOOKUP(Bakery_data[[#This Row],[Product]],products[],2,)</f>
        <v>7.16</v>
      </c>
      <c r="J187">
        <f>Bakery_data[[#This Row],[Units sold]]*Bakery_data[[#This Row],[Cost per unit]]</f>
        <v>2319.84</v>
      </c>
      <c r="K187" s="5">
        <f>IFERROR(Bakery_data[[#This Row],[Sales per Unit]]-Bakery_data[[#This Row],[Cost per unit]],0)</f>
        <v>7.0128395061728401</v>
      </c>
    </row>
    <row r="188" spans="3:11" x14ac:dyDescent="0.3">
      <c r="C188" t="s">
        <v>40</v>
      </c>
      <c r="D188" t="s">
        <v>38</v>
      </c>
      <c r="E188" t="s">
        <v>29</v>
      </c>
      <c r="F188" s="4">
        <v>2541</v>
      </c>
      <c r="G188" s="5">
        <v>45</v>
      </c>
      <c r="H188" s="5">
        <f>IFERROR(Bakery_data[[#This Row],[Sales]]/Bakery_data[[#This Row],[Units sold]],0)</f>
        <v>56.466666666666669</v>
      </c>
      <c r="I188">
        <f>VLOOKUP(Bakery_data[[#This Row],[Product]],products[],2,)</f>
        <v>7.16</v>
      </c>
      <c r="J188">
        <f>Bakery_data[[#This Row],[Units sold]]*Bakery_data[[#This Row],[Cost per unit]]</f>
        <v>322.2</v>
      </c>
      <c r="K188" s="5">
        <f>IFERROR(Bakery_data[[#This Row],[Sales per Unit]]-Bakery_data[[#This Row],[Cost per unit]],0)</f>
        <v>49.306666666666672</v>
      </c>
    </row>
    <row r="189" spans="3:11" x14ac:dyDescent="0.3">
      <c r="C189" t="s">
        <v>40</v>
      </c>
      <c r="D189" t="s">
        <v>35</v>
      </c>
      <c r="E189" t="s">
        <v>29</v>
      </c>
      <c r="F189" s="4">
        <v>1617</v>
      </c>
      <c r="G189" s="5">
        <v>126</v>
      </c>
      <c r="H189" s="5">
        <f>IFERROR(Bakery_data[[#This Row],[Sales]]/Bakery_data[[#This Row],[Units sold]],0)</f>
        <v>12.833333333333334</v>
      </c>
      <c r="I189">
        <f>VLOOKUP(Bakery_data[[#This Row],[Product]],products[],2,)</f>
        <v>7.16</v>
      </c>
      <c r="J189">
        <f>Bakery_data[[#This Row],[Units sold]]*Bakery_data[[#This Row],[Cost per unit]]</f>
        <v>902.16</v>
      </c>
      <c r="K189" s="5">
        <f>IFERROR(Bakery_data[[#This Row],[Sales per Unit]]-Bakery_data[[#This Row],[Cost per unit]],0)</f>
        <v>5.6733333333333338</v>
      </c>
    </row>
    <row r="190" spans="3:11" x14ac:dyDescent="0.3">
      <c r="C190" t="s">
        <v>40</v>
      </c>
      <c r="D190" t="s">
        <v>37</v>
      </c>
      <c r="E190" t="s">
        <v>29</v>
      </c>
      <c r="F190" s="4">
        <v>9002</v>
      </c>
      <c r="G190" s="5">
        <v>72</v>
      </c>
      <c r="H190" s="5">
        <f>IFERROR(Bakery_data[[#This Row],[Sales]]/Bakery_data[[#This Row],[Units sold]],0)</f>
        <v>125.02777777777777</v>
      </c>
      <c r="I190">
        <f>VLOOKUP(Bakery_data[[#This Row],[Product]],products[],2,)</f>
        <v>7.16</v>
      </c>
      <c r="J190">
        <f>Bakery_data[[#This Row],[Units sold]]*Bakery_data[[#This Row],[Cost per unit]]</f>
        <v>515.52</v>
      </c>
      <c r="K190" s="5">
        <f>IFERROR(Bakery_data[[#This Row],[Sales per Unit]]-Bakery_data[[#This Row],[Cost per unit]],0)</f>
        <v>117.86777777777777</v>
      </c>
    </row>
    <row r="191" spans="3:11" x14ac:dyDescent="0.3">
      <c r="C191" t="s">
        <v>6</v>
      </c>
      <c r="D191" t="s">
        <v>36</v>
      </c>
      <c r="E191" t="s">
        <v>29</v>
      </c>
      <c r="F191" s="4">
        <v>1400</v>
      </c>
      <c r="G191" s="5">
        <v>135</v>
      </c>
      <c r="H191" s="5">
        <f>IFERROR(Bakery_data[[#This Row],[Sales]]/Bakery_data[[#This Row],[Units sold]],0)</f>
        <v>10.37037037037037</v>
      </c>
      <c r="I191">
        <f>VLOOKUP(Bakery_data[[#This Row],[Product]],products[],2,)</f>
        <v>7.16</v>
      </c>
      <c r="J191">
        <f>Bakery_data[[#This Row],[Units sold]]*Bakery_data[[#This Row],[Cost per unit]]</f>
        <v>966.6</v>
      </c>
      <c r="K191" s="5">
        <f>IFERROR(Bakery_data[[#This Row],[Sales per Unit]]-Bakery_data[[#This Row],[Cost per unit]],0)</f>
        <v>3.2103703703703701</v>
      </c>
    </row>
    <row r="192" spans="3:11" x14ac:dyDescent="0.3">
      <c r="C192" t="s">
        <v>3</v>
      </c>
      <c r="D192" t="s">
        <v>39</v>
      </c>
      <c r="E192" t="s">
        <v>29</v>
      </c>
      <c r="F192" s="4">
        <v>3640</v>
      </c>
      <c r="G192" s="5">
        <v>51</v>
      </c>
      <c r="H192" s="5">
        <f>IFERROR(Bakery_data[[#This Row],[Sales]]/Bakery_data[[#This Row],[Units sold]],0)</f>
        <v>71.372549019607845</v>
      </c>
      <c r="I192">
        <f>VLOOKUP(Bakery_data[[#This Row],[Product]],products[],2,)</f>
        <v>7.16</v>
      </c>
      <c r="J192">
        <f>Bakery_data[[#This Row],[Units sold]]*Bakery_data[[#This Row],[Cost per unit]]</f>
        <v>365.16</v>
      </c>
      <c r="K192" s="5">
        <f>IFERROR(Bakery_data[[#This Row],[Sales per Unit]]-Bakery_data[[#This Row],[Cost per unit]],0)</f>
        <v>64.212549019607849</v>
      </c>
    </row>
    <row r="193" spans="3:11" x14ac:dyDescent="0.3">
      <c r="C193" t="s">
        <v>2</v>
      </c>
      <c r="D193" t="s">
        <v>34</v>
      </c>
      <c r="E193" t="s">
        <v>13</v>
      </c>
      <c r="F193" s="4">
        <v>252</v>
      </c>
      <c r="G193" s="5">
        <v>54</v>
      </c>
      <c r="H193" s="5">
        <f>IFERROR(Bakery_data[[#This Row],[Sales]]/Bakery_data[[#This Row],[Units sold]],0)</f>
        <v>4.666666666666667</v>
      </c>
      <c r="I193">
        <f>VLOOKUP(Bakery_data[[#This Row],[Product]],products[],2,)</f>
        <v>9.33</v>
      </c>
      <c r="J193">
        <f>Bakery_data[[#This Row],[Units sold]]*Bakery_data[[#This Row],[Cost per unit]]</f>
        <v>503.82</v>
      </c>
      <c r="K193" s="5">
        <f>IFERROR(Bakery_data[[#This Row],[Sales per Unit]]-Bakery_data[[#This Row],[Cost per unit]],0)</f>
        <v>-4.6633333333333331</v>
      </c>
    </row>
    <row r="194" spans="3:11" x14ac:dyDescent="0.3">
      <c r="C194" t="s">
        <v>41</v>
      </c>
      <c r="D194" t="s">
        <v>36</v>
      </c>
      <c r="E194" t="s">
        <v>13</v>
      </c>
      <c r="F194" s="4">
        <v>10311</v>
      </c>
      <c r="G194" s="5">
        <v>231</v>
      </c>
      <c r="H194" s="5">
        <f>IFERROR(Bakery_data[[#This Row],[Sales]]/Bakery_data[[#This Row],[Units sold]],0)</f>
        <v>44.636363636363633</v>
      </c>
      <c r="I194">
        <f>VLOOKUP(Bakery_data[[#This Row],[Product]],products[],2,)</f>
        <v>9.33</v>
      </c>
      <c r="J194">
        <f>Bakery_data[[#This Row],[Units sold]]*Bakery_data[[#This Row],[Cost per unit]]</f>
        <v>2155.23</v>
      </c>
      <c r="K194" s="5">
        <f>IFERROR(Bakery_data[[#This Row],[Sales per Unit]]-Bakery_data[[#This Row],[Cost per unit]],0)</f>
        <v>35.306363636363635</v>
      </c>
    </row>
    <row r="195" spans="3:11" x14ac:dyDescent="0.3">
      <c r="C195" t="s">
        <v>41</v>
      </c>
      <c r="D195" t="s">
        <v>35</v>
      </c>
      <c r="E195" t="s">
        <v>13</v>
      </c>
      <c r="F195" s="4">
        <v>4760</v>
      </c>
      <c r="G195" s="5">
        <v>69</v>
      </c>
      <c r="H195" s="5">
        <f>IFERROR(Bakery_data[[#This Row],[Sales]]/Bakery_data[[#This Row],[Units sold]],0)</f>
        <v>68.985507246376812</v>
      </c>
      <c r="I195">
        <f>VLOOKUP(Bakery_data[[#This Row],[Product]],products[],2,)</f>
        <v>9.33</v>
      </c>
      <c r="J195">
        <f>Bakery_data[[#This Row],[Units sold]]*Bakery_data[[#This Row],[Cost per unit]]</f>
        <v>643.77</v>
      </c>
      <c r="K195" s="5">
        <f>IFERROR(Bakery_data[[#This Row],[Sales per Unit]]-Bakery_data[[#This Row],[Cost per unit]],0)</f>
        <v>59.655507246376814</v>
      </c>
    </row>
    <row r="196" spans="3:11" x14ac:dyDescent="0.3">
      <c r="C196" t="s">
        <v>2</v>
      </c>
      <c r="D196" t="s">
        <v>38</v>
      </c>
      <c r="E196" t="s">
        <v>13</v>
      </c>
      <c r="F196" s="4">
        <v>56</v>
      </c>
      <c r="G196" s="5">
        <v>51</v>
      </c>
      <c r="H196" s="5">
        <f>IFERROR(Bakery_data[[#This Row],[Sales]]/Bakery_data[[#This Row],[Units sold]],0)</f>
        <v>1.0980392156862746</v>
      </c>
      <c r="I196">
        <f>VLOOKUP(Bakery_data[[#This Row],[Product]],products[],2,)</f>
        <v>9.33</v>
      </c>
      <c r="J196">
        <f>Bakery_data[[#This Row],[Units sold]]*Bakery_data[[#This Row],[Cost per unit]]</f>
        <v>475.83</v>
      </c>
      <c r="K196" s="5">
        <f>IFERROR(Bakery_data[[#This Row],[Sales per Unit]]-Bakery_data[[#This Row],[Cost per unit]],0)</f>
        <v>-8.2319607843137259</v>
      </c>
    </row>
    <row r="197" spans="3:11" x14ac:dyDescent="0.3">
      <c r="C197" t="s">
        <v>10</v>
      </c>
      <c r="D197" t="s">
        <v>38</v>
      </c>
      <c r="E197" t="s">
        <v>13</v>
      </c>
      <c r="F197" s="4">
        <v>63</v>
      </c>
      <c r="G197" s="5">
        <v>123</v>
      </c>
      <c r="H197" s="5">
        <f>IFERROR(Bakery_data[[#This Row],[Sales]]/Bakery_data[[#This Row],[Units sold]],0)</f>
        <v>0.51219512195121952</v>
      </c>
      <c r="I197">
        <f>VLOOKUP(Bakery_data[[#This Row],[Product]],products[],2,)</f>
        <v>9.33</v>
      </c>
      <c r="J197">
        <f>Bakery_data[[#This Row],[Units sold]]*Bakery_data[[#This Row],[Cost per unit]]</f>
        <v>1147.5899999999999</v>
      </c>
      <c r="K197" s="5">
        <f>IFERROR(Bakery_data[[#This Row],[Sales per Unit]]-Bakery_data[[#This Row],[Cost per unit]],0)</f>
        <v>-8.817804878048781</v>
      </c>
    </row>
    <row r="198" spans="3:11" x14ac:dyDescent="0.3">
      <c r="C198" t="s">
        <v>5</v>
      </c>
      <c r="D198" t="s">
        <v>38</v>
      </c>
      <c r="E198" t="s">
        <v>13</v>
      </c>
      <c r="F198" s="4">
        <v>7189</v>
      </c>
      <c r="G198" s="5">
        <v>54</v>
      </c>
      <c r="H198" s="5">
        <f>IFERROR(Bakery_data[[#This Row],[Sales]]/Bakery_data[[#This Row],[Units sold]],0)</f>
        <v>133.12962962962962</v>
      </c>
      <c r="I198">
        <f>VLOOKUP(Bakery_data[[#This Row],[Product]],products[],2,)</f>
        <v>9.33</v>
      </c>
      <c r="J198">
        <f>Bakery_data[[#This Row],[Units sold]]*Bakery_data[[#This Row],[Cost per unit]]</f>
        <v>503.82</v>
      </c>
      <c r="K198" s="5">
        <f>IFERROR(Bakery_data[[#This Row],[Sales per Unit]]-Bakery_data[[#This Row],[Cost per unit]],0)</f>
        <v>123.79962962962962</v>
      </c>
    </row>
    <row r="199" spans="3:11" x14ac:dyDescent="0.3">
      <c r="C199" t="s">
        <v>8</v>
      </c>
      <c r="D199" t="s">
        <v>38</v>
      </c>
      <c r="E199" t="s">
        <v>13</v>
      </c>
      <c r="F199" s="4">
        <v>819</v>
      </c>
      <c r="G199" s="5">
        <v>510</v>
      </c>
      <c r="H199" s="5">
        <f>IFERROR(Bakery_data[[#This Row],[Sales]]/Bakery_data[[#This Row],[Units sold]],0)</f>
        <v>1.6058823529411765</v>
      </c>
      <c r="I199">
        <f>VLOOKUP(Bakery_data[[#This Row],[Product]],products[],2,)</f>
        <v>9.33</v>
      </c>
      <c r="J199">
        <f>Bakery_data[[#This Row],[Units sold]]*Bakery_data[[#This Row],[Cost per unit]]</f>
        <v>4758.3</v>
      </c>
      <c r="K199" s="5">
        <f>IFERROR(Bakery_data[[#This Row],[Sales per Unit]]-Bakery_data[[#This Row],[Cost per unit]],0)</f>
        <v>-7.724117647058824</v>
      </c>
    </row>
    <row r="200" spans="3:11" x14ac:dyDescent="0.3">
      <c r="C200" t="s">
        <v>40</v>
      </c>
      <c r="D200" t="s">
        <v>38</v>
      </c>
      <c r="E200" t="s">
        <v>13</v>
      </c>
      <c r="F200" s="4">
        <v>5670</v>
      </c>
      <c r="G200" s="5">
        <v>297</v>
      </c>
      <c r="H200" s="5">
        <f>IFERROR(Bakery_data[[#This Row],[Sales]]/Bakery_data[[#This Row],[Units sold]],0)</f>
        <v>19.09090909090909</v>
      </c>
      <c r="I200">
        <f>VLOOKUP(Bakery_data[[#This Row],[Product]],products[],2,)</f>
        <v>9.33</v>
      </c>
      <c r="J200">
        <f>Bakery_data[[#This Row],[Units sold]]*Bakery_data[[#This Row],[Cost per unit]]</f>
        <v>2771.01</v>
      </c>
      <c r="K200" s="5">
        <f>IFERROR(Bakery_data[[#This Row],[Sales per Unit]]-Bakery_data[[#This Row],[Cost per unit]],0)</f>
        <v>9.7609090909090899</v>
      </c>
    </row>
    <row r="201" spans="3:11" x14ac:dyDescent="0.3">
      <c r="C201" t="s">
        <v>6</v>
      </c>
      <c r="D201" t="s">
        <v>38</v>
      </c>
      <c r="E201" t="s">
        <v>13</v>
      </c>
      <c r="F201" s="4">
        <v>2317</v>
      </c>
      <c r="G201" s="5">
        <v>123</v>
      </c>
      <c r="H201" s="5">
        <f>IFERROR(Bakery_data[[#This Row],[Sales]]/Bakery_data[[#This Row],[Units sold]],0)</f>
        <v>18.837398373983739</v>
      </c>
      <c r="I201">
        <f>VLOOKUP(Bakery_data[[#This Row],[Product]],products[],2,)</f>
        <v>9.33</v>
      </c>
      <c r="J201">
        <f>Bakery_data[[#This Row],[Units sold]]*Bakery_data[[#This Row],[Cost per unit]]</f>
        <v>1147.5899999999999</v>
      </c>
      <c r="K201" s="5">
        <f>IFERROR(Bakery_data[[#This Row],[Sales per Unit]]-Bakery_data[[#This Row],[Cost per unit]],0)</f>
        <v>9.5073983739837384</v>
      </c>
    </row>
    <row r="202" spans="3:11" x14ac:dyDescent="0.3">
      <c r="C202" t="s">
        <v>5</v>
      </c>
      <c r="D202" t="s">
        <v>36</v>
      </c>
      <c r="E202" t="s">
        <v>13</v>
      </c>
      <c r="F202" s="4">
        <v>6146</v>
      </c>
      <c r="G202" s="5">
        <v>63</v>
      </c>
      <c r="H202" s="5">
        <f>IFERROR(Bakery_data[[#This Row],[Sales]]/Bakery_data[[#This Row],[Units sold]],0)</f>
        <v>97.555555555555557</v>
      </c>
      <c r="I202">
        <f>VLOOKUP(Bakery_data[[#This Row],[Product]],products[],2,)</f>
        <v>9.33</v>
      </c>
      <c r="J202">
        <f>Bakery_data[[#This Row],[Units sold]]*Bakery_data[[#This Row],[Cost per unit]]</f>
        <v>587.79</v>
      </c>
      <c r="K202" s="5">
        <f>IFERROR(Bakery_data[[#This Row],[Sales per Unit]]-Bakery_data[[#This Row],[Cost per unit]],0)</f>
        <v>88.225555555555559</v>
      </c>
    </row>
    <row r="203" spans="3:11" x14ac:dyDescent="0.3">
      <c r="C203" t="s">
        <v>6</v>
      </c>
      <c r="D203" t="s">
        <v>36</v>
      </c>
      <c r="E203" t="s">
        <v>13</v>
      </c>
      <c r="F203" s="4">
        <v>4319</v>
      </c>
      <c r="G203" s="5">
        <v>30</v>
      </c>
      <c r="H203" s="5">
        <f>IFERROR(Bakery_data[[#This Row],[Sales]]/Bakery_data[[#This Row],[Units sold]],0)</f>
        <v>143.96666666666667</v>
      </c>
      <c r="I203">
        <f>VLOOKUP(Bakery_data[[#This Row],[Product]],products[],2,)</f>
        <v>9.33</v>
      </c>
      <c r="J203">
        <f>Bakery_data[[#This Row],[Units sold]]*Bakery_data[[#This Row],[Cost per unit]]</f>
        <v>279.89999999999998</v>
      </c>
      <c r="K203" s="5">
        <f>IFERROR(Bakery_data[[#This Row],[Sales per Unit]]-Bakery_data[[#This Row],[Cost per unit]],0)</f>
        <v>134.63666666666666</v>
      </c>
    </row>
    <row r="204" spans="3:11" x14ac:dyDescent="0.3">
      <c r="C204" t="s">
        <v>10</v>
      </c>
      <c r="D204" t="s">
        <v>36</v>
      </c>
      <c r="E204" t="s">
        <v>13</v>
      </c>
      <c r="F204" s="4">
        <v>945</v>
      </c>
      <c r="G204" s="5">
        <v>75</v>
      </c>
      <c r="H204" s="5">
        <f>IFERROR(Bakery_data[[#This Row],[Sales]]/Bakery_data[[#This Row],[Units sold]],0)</f>
        <v>12.6</v>
      </c>
      <c r="I204">
        <f>VLOOKUP(Bakery_data[[#This Row],[Product]],products[],2,)</f>
        <v>9.33</v>
      </c>
      <c r="J204">
        <f>Bakery_data[[#This Row],[Units sold]]*Bakery_data[[#This Row],[Cost per unit]]</f>
        <v>699.75</v>
      </c>
      <c r="K204" s="5">
        <f>IFERROR(Bakery_data[[#This Row],[Sales per Unit]]-Bakery_data[[#This Row],[Cost per unit]],0)</f>
        <v>3.2699999999999996</v>
      </c>
    </row>
    <row r="205" spans="3:11" x14ac:dyDescent="0.3">
      <c r="C205" t="s">
        <v>40</v>
      </c>
      <c r="D205" t="s">
        <v>36</v>
      </c>
      <c r="E205" t="s">
        <v>13</v>
      </c>
      <c r="F205" s="4">
        <v>4424</v>
      </c>
      <c r="G205" s="5">
        <v>201</v>
      </c>
      <c r="H205" s="5">
        <f>IFERROR(Bakery_data[[#This Row],[Sales]]/Bakery_data[[#This Row],[Units sold]],0)</f>
        <v>22.009950248756219</v>
      </c>
      <c r="I205">
        <f>VLOOKUP(Bakery_data[[#This Row],[Product]],products[],2,)</f>
        <v>9.33</v>
      </c>
      <c r="J205">
        <f>Bakery_data[[#This Row],[Units sold]]*Bakery_data[[#This Row],[Cost per unit]]</f>
        <v>1875.33</v>
      </c>
      <c r="K205" s="5">
        <f>IFERROR(Bakery_data[[#This Row],[Sales per Unit]]-Bakery_data[[#This Row],[Cost per unit]],0)</f>
        <v>12.679950248756219</v>
      </c>
    </row>
    <row r="206" spans="3:11" x14ac:dyDescent="0.3">
      <c r="C206" t="s">
        <v>9</v>
      </c>
      <c r="D206" t="s">
        <v>38</v>
      </c>
      <c r="E206" t="s">
        <v>16</v>
      </c>
      <c r="F206" s="4">
        <v>2646</v>
      </c>
      <c r="G206" s="5">
        <v>120</v>
      </c>
      <c r="H206" s="5">
        <f>IFERROR(Bakery_data[[#This Row],[Sales]]/Bakery_data[[#This Row],[Units sold]],0)</f>
        <v>22.05</v>
      </c>
      <c r="I206">
        <f>VLOOKUP(Bakery_data[[#This Row],[Product]],products[],2,)</f>
        <v>8.7899999999999991</v>
      </c>
      <c r="J206">
        <f>Bakery_data[[#This Row],[Units sold]]*Bakery_data[[#This Row],[Cost per unit]]</f>
        <v>1054.8</v>
      </c>
      <c r="K206" s="5">
        <f>IFERROR(Bakery_data[[#This Row],[Sales per Unit]]-Bakery_data[[#This Row],[Cost per unit]],0)</f>
        <v>13.260000000000002</v>
      </c>
    </row>
    <row r="207" spans="3:11" x14ac:dyDescent="0.3">
      <c r="C207" t="s">
        <v>3</v>
      </c>
      <c r="D207" t="s">
        <v>39</v>
      </c>
      <c r="E207" t="s">
        <v>16</v>
      </c>
      <c r="F207" s="4">
        <v>21</v>
      </c>
      <c r="G207" s="5">
        <v>168</v>
      </c>
      <c r="H207" s="5">
        <f>IFERROR(Bakery_data[[#This Row],[Sales]]/Bakery_data[[#This Row],[Units sold]],0)</f>
        <v>0.125</v>
      </c>
      <c r="I207">
        <f>VLOOKUP(Bakery_data[[#This Row],[Product]],products[],2,)</f>
        <v>8.7899999999999991</v>
      </c>
      <c r="J207">
        <f>Bakery_data[[#This Row],[Units sold]]*Bakery_data[[#This Row],[Cost per unit]]</f>
        <v>1476.7199999999998</v>
      </c>
      <c r="K207" s="5">
        <f>IFERROR(Bakery_data[[#This Row],[Sales per Unit]]-Bakery_data[[#This Row],[Cost per unit]],0)</f>
        <v>-8.6649999999999991</v>
      </c>
    </row>
    <row r="208" spans="3:11" x14ac:dyDescent="0.3">
      <c r="C208" t="s">
        <v>6</v>
      </c>
      <c r="D208" t="s">
        <v>37</v>
      </c>
      <c r="E208" t="s">
        <v>16</v>
      </c>
      <c r="F208" s="4">
        <v>1904</v>
      </c>
      <c r="G208" s="5">
        <v>405</v>
      </c>
      <c r="H208" s="5">
        <f>IFERROR(Bakery_data[[#This Row],[Sales]]/Bakery_data[[#This Row],[Units sold]],0)</f>
        <v>4.7012345679012348</v>
      </c>
      <c r="I208">
        <f>VLOOKUP(Bakery_data[[#This Row],[Product]],products[],2,)</f>
        <v>8.7899999999999991</v>
      </c>
      <c r="J208">
        <f>Bakery_data[[#This Row],[Units sold]]*Bakery_data[[#This Row],[Cost per unit]]</f>
        <v>3559.95</v>
      </c>
      <c r="K208" s="5">
        <f>IFERROR(Bakery_data[[#This Row],[Sales per Unit]]-Bakery_data[[#This Row],[Cost per unit]],0)</f>
        <v>-4.0887654320987643</v>
      </c>
    </row>
    <row r="209" spans="3:11" x14ac:dyDescent="0.3">
      <c r="C209" t="s">
        <v>3</v>
      </c>
      <c r="D209" t="s">
        <v>36</v>
      </c>
      <c r="E209" t="s">
        <v>16</v>
      </c>
      <c r="F209" s="4">
        <v>9198</v>
      </c>
      <c r="G209" s="5">
        <v>36</v>
      </c>
      <c r="H209" s="5">
        <f>IFERROR(Bakery_data[[#This Row],[Sales]]/Bakery_data[[#This Row],[Units sold]],0)</f>
        <v>255.5</v>
      </c>
      <c r="I209">
        <f>VLOOKUP(Bakery_data[[#This Row],[Product]],products[],2,)</f>
        <v>8.7899999999999991</v>
      </c>
      <c r="J209">
        <f>Bakery_data[[#This Row],[Units sold]]*Bakery_data[[#This Row],[Cost per unit]]</f>
        <v>316.43999999999994</v>
      </c>
      <c r="K209" s="5">
        <f>IFERROR(Bakery_data[[#This Row],[Sales per Unit]]-Bakery_data[[#This Row],[Cost per unit]],0)</f>
        <v>246.71</v>
      </c>
    </row>
    <row r="210" spans="3:11" x14ac:dyDescent="0.3">
      <c r="C210" t="s">
        <v>5</v>
      </c>
      <c r="D210" t="s">
        <v>36</v>
      </c>
      <c r="E210" t="s">
        <v>16</v>
      </c>
      <c r="F210" s="4">
        <v>16184</v>
      </c>
      <c r="G210" s="5">
        <v>39</v>
      </c>
      <c r="H210" s="5">
        <f>IFERROR(Bakery_data[[#This Row],[Sales]]/Bakery_data[[#This Row],[Units sold]],0)</f>
        <v>414.97435897435895</v>
      </c>
      <c r="I210">
        <f>VLOOKUP(Bakery_data[[#This Row],[Product]],products[],2,)</f>
        <v>8.7899999999999991</v>
      </c>
      <c r="J210">
        <f>Bakery_data[[#This Row],[Units sold]]*Bakery_data[[#This Row],[Cost per unit]]</f>
        <v>342.80999999999995</v>
      </c>
      <c r="K210" s="5">
        <f>IFERROR(Bakery_data[[#This Row],[Sales per Unit]]-Bakery_data[[#This Row],[Cost per unit]],0)</f>
        <v>406.18435897435893</v>
      </c>
    </row>
    <row r="211" spans="3:11" x14ac:dyDescent="0.3">
      <c r="C211" t="s">
        <v>6</v>
      </c>
      <c r="D211" t="s">
        <v>38</v>
      </c>
      <c r="E211" t="s">
        <v>16</v>
      </c>
      <c r="F211" s="4">
        <v>938</v>
      </c>
      <c r="G211" s="5">
        <v>6</v>
      </c>
      <c r="H211" s="5">
        <f>IFERROR(Bakery_data[[#This Row],[Sales]]/Bakery_data[[#This Row],[Units sold]],0)</f>
        <v>156.33333333333334</v>
      </c>
      <c r="I211">
        <f>VLOOKUP(Bakery_data[[#This Row],[Product]],products[],2,)</f>
        <v>8.7899999999999991</v>
      </c>
      <c r="J211">
        <f>Bakery_data[[#This Row],[Units sold]]*Bakery_data[[#This Row],[Cost per unit]]</f>
        <v>52.739999999999995</v>
      </c>
      <c r="K211" s="5">
        <f>IFERROR(Bakery_data[[#This Row],[Sales per Unit]]-Bakery_data[[#This Row],[Cost per unit]],0)</f>
        <v>147.54333333333335</v>
      </c>
    </row>
    <row r="212" spans="3:11" x14ac:dyDescent="0.3">
      <c r="C212" t="s">
        <v>2</v>
      </c>
      <c r="D212" t="s">
        <v>36</v>
      </c>
      <c r="E212" t="s">
        <v>16</v>
      </c>
      <c r="F212" s="4">
        <v>11417</v>
      </c>
      <c r="G212" s="5">
        <v>21</v>
      </c>
      <c r="H212" s="5">
        <f>IFERROR(Bakery_data[[#This Row],[Sales]]/Bakery_data[[#This Row],[Units sold]],0)</f>
        <v>543.66666666666663</v>
      </c>
      <c r="I212">
        <f>VLOOKUP(Bakery_data[[#This Row],[Product]],products[],2,)</f>
        <v>8.7899999999999991</v>
      </c>
      <c r="J212">
        <f>Bakery_data[[#This Row],[Units sold]]*Bakery_data[[#This Row],[Cost per unit]]</f>
        <v>184.58999999999997</v>
      </c>
      <c r="K212" s="5">
        <f>IFERROR(Bakery_data[[#This Row],[Sales per Unit]]-Bakery_data[[#This Row],[Cost per unit]],0)</f>
        <v>534.87666666666667</v>
      </c>
    </row>
    <row r="213" spans="3:11" x14ac:dyDescent="0.3">
      <c r="C213" t="s">
        <v>2</v>
      </c>
      <c r="D213" t="s">
        <v>39</v>
      </c>
      <c r="E213" t="s">
        <v>16</v>
      </c>
      <c r="F213" s="4">
        <v>2016</v>
      </c>
      <c r="G213" s="5">
        <v>117</v>
      </c>
      <c r="H213" s="5">
        <f>IFERROR(Bakery_data[[#This Row],[Sales]]/Bakery_data[[#This Row],[Units sold]],0)</f>
        <v>17.23076923076923</v>
      </c>
      <c r="I213">
        <f>VLOOKUP(Bakery_data[[#This Row],[Product]],products[],2,)</f>
        <v>8.7899999999999991</v>
      </c>
      <c r="J213">
        <f>Bakery_data[[#This Row],[Units sold]]*Bakery_data[[#This Row],[Cost per unit]]</f>
        <v>1028.4299999999998</v>
      </c>
      <c r="K213" s="5">
        <f>IFERROR(Bakery_data[[#This Row],[Sales per Unit]]-Bakery_data[[#This Row],[Cost per unit]],0)</f>
        <v>8.4407692307692308</v>
      </c>
    </row>
    <row r="214" spans="3:11" x14ac:dyDescent="0.3">
      <c r="C214" t="s">
        <v>7</v>
      </c>
      <c r="D214" t="s">
        <v>35</v>
      </c>
      <c r="E214" t="s">
        <v>16</v>
      </c>
      <c r="F214" s="4">
        <v>2135</v>
      </c>
      <c r="G214" s="5">
        <v>27</v>
      </c>
      <c r="H214" s="5">
        <f>IFERROR(Bakery_data[[#This Row],[Sales]]/Bakery_data[[#This Row],[Units sold]],0)</f>
        <v>79.074074074074076</v>
      </c>
      <c r="I214">
        <f>VLOOKUP(Bakery_data[[#This Row],[Product]],products[],2,)</f>
        <v>8.7899999999999991</v>
      </c>
      <c r="J214">
        <f>Bakery_data[[#This Row],[Units sold]]*Bakery_data[[#This Row],[Cost per unit]]</f>
        <v>237.32999999999998</v>
      </c>
      <c r="K214" s="5">
        <f>IFERROR(Bakery_data[[#This Row],[Sales per Unit]]-Bakery_data[[#This Row],[Cost per unit]],0)</f>
        <v>70.284074074074084</v>
      </c>
    </row>
    <row r="215" spans="3:11" x14ac:dyDescent="0.3">
      <c r="C215" t="s">
        <v>8</v>
      </c>
      <c r="D215" t="s">
        <v>34</v>
      </c>
      <c r="E215" t="s">
        <v>16</v>
      </c>
      <c r="F215" s="4">
        <v>2009</v>
      </c>
      <c r="G215" s="5">
        <v>219</v>
      </c>
      <c r="H215" s="5">
        <f>IFERROR(Bakery_data[[#This Row],[Sales]]/Bakery_data[[#This Row],[Units sold]],0)</f>
        <v>9.173515981735159</v>
      </c>
      <c r="I215">
        <f>VLOOKUP(Bakery_data[[#This Row],[Product]],products[],2,)</f>
        <v>8.7899999999999991</v>
      </c>
      <c r="J215">
        <f>Bakery_data[[#This Row],[Units sold]]*Bakery_data[[#This Row],[Cost per unit]]</f>
        <v>1925.0099999999998</v>
      </c>
      <c r="K215" s="5">
        <f>IFERROR(Bakery_data[[#This Row],[Sales per Unit]]-Bakery_data[[#This Row],[Cost per unit]],0)</f>
        <v>0.38351598173515988</v>
      </c>
    </row>
    <row r="216" spans="3:11" x14ac:dyDescent="0.3">
      <c r="C216" t="s">
        <v>40</v>
      </c>
      <c r="D216" t="s">
        <v>35</v>
      </c>
      <c r="E216" t="s">
        <v>16</v>
      </c>
      <c r="F216" s="4">
        <v>4725</v>
      </c>
      <c r="G216" s="5">
        <v>174</v>
      </c>
      <c r="H216" s="5">
        <f>IFERROR(Bakery_data[[#This Row],[Sales]]/Bakery_data[[#This Row],[Units sold]],0)</f>
        <v>27.155172413793103</v>
      </c>
      <c r="I216">
        <f>VLOOKUP(Bakery_data[[#This Row],[Product]],products[],2,)</f>
        <v>8.7899999999999991</v>
      </c>
      <c r="J216">
        <f>Bakery_data[[#This Row],[Units sold]]*Bakery_data[[#This Row],[Cost per unit]]</f>
        <v>1529.4599999999998</v>
      </c>
      <c r="K216" s="5">
        <f>IFERROR(Bakery_data[[#This Row],[Sales per Unit]]-Bakery_data[[#This Row],[Cost per unit]],0)</f>
        <v>18.365172413793104</v>
      </c>
    </row>
    <row r="217" spans="3:11" x14ac:dyDescent="0.3">
      <c r="C217" t="s">
        <v>41</v>
      </c>
      <c r="D217" t="s">
        <v>34</v>
      </c>
      <c r="E217" t="s">
        <v>16</v>
      </c>
      <c r="F217" s="4">
        <v>1274</v>
      </c>
      <c r="G217" s="5">
        <v>225</v>
      </c>
      <c r="H217" s="5">
        <f>IFERROR(Bakery_data[[#This Row],[Sales]]/Bakery_data[[#This Row],[Units sold]],0)</f>
        <v>5.6622222222222218</v>
      </c>
      <c r="I217">
        <f>VLOOKUP(Bakery_data[[#This Row],[Product]],products[],2,)</f>
        <v>8.7899999999999991</v>
      </c>
      <c r="J217">
        <f>Bakery_data[[#This Row],[Units sold]]*Bakery_data[[#This Row],[Cost per unit]]</f>
        <v>1977.7499999999998</v>
      </c>
      <c r="K217" s="5">
        <f>IFERROR(Bakery_data[[#This Row],[Sales per Unit]]-Bakery_data[[#This Row],[Cost per unit]],0)</f>
        <v>-3.1277777777777773</v>
      </c>
    </row>
    <row r="218" spans="3:11" x14ac:dyDescent="0.3">
      <c r="C218" t="s">
        <v>9</v>
      </c>
      <c r="D218" t="s">
        <v>34</v>
      </c>
      <c r="E218" t="s">
        <v>16</v>
      </c>
      <c r="F218" s="4">
        <v>938</v>
      </c>
      <c r="G218" s="5">
        <v>189</v>
      </c>
      <c r="H218" s="5">
        <f>IFERROR(Bakery_data[[#This Row],[Sales]]/Bakery_data[[#This Row],[Units sold]],0)</f>
        <v>4.9629629629629628</v>
      </c>
      <c r="I218">
        <f>VLOOKUP(Bakery_data[[#This Row],[Product]],products[],2,)</f>
        <v>8.7899999999999991</v>
      </c>
      <c r="J218">
        <f>Bakery_data[[#This Row],[Units sold]]*Bakery_data[[#This Row],[Cost per unit]]</f>
        <v>1661.31</v>
      </c>
      <c r="K218" s="5">
        <f>IFERROR(Bakery_data[[#This Row],[Sales per Unit]]-Bakery_data[[#This Row],[Cost per unit]],0)</f>
        <v>-3.8270370370370363</v>
      </c>
    </row>
    <row r="219" spans="3:11" x14ac:dyDescent="0.3">
      <c r="C219" t="s">
        <v>6</v>
      </c>
      <c r="D219" t="s">
        <v>34</v>
      </c>
      <c r="E219" t="s">
        <v>16</v>
      </c>
      <c r="F219" s="4">
        <v>2219</v>
      </c>
      <c r="G219" s="5">
        <v>75</v>
      </c>
      <c r="H219" s="5">
        <f>IFERROR(Bakery_data[[#This Row],[Sales]]/Bakery_data[[#This Row],[Units sold]],0)</f>
        <v>29.586666666666666</v>
      </c>
      <c r="I219">
        <f>VLOOKUP(Bakery_data[[#This Row],[Product]],products[],2,)</f>
        <v>8.7899999999999991</v>
      </c>
      <c r="J219">
        <f>Bakery_data[[#This Row],[Units sold]]*Bakery_data[[#This Row],[Cost per unit]]</f>
        <v>659.24999999999989</v>
      </c>
      <c r="K219" s="5">
        <f>IFERROR(Bakery_data[[#This Row],[Sales per Unit]]-Bakery_data[[#This Row],[Cost per unit]],0)</f>
        <v>20.796666666666667</v>
      </c>
    </row>
    <row r="220" spans="3:11" x14ac:dyDescent="0.3">
      <c r="C220" t="s">
        <v>7</v>
      </c>
      <c r="D220" t="s">
        <v>37</v>
      </c>
      <c r="E220" t="s">
        <v>16</v>
      </c>
      <c r="F220" s="4">
        <v>4487</v>
      </c>
      <c r="G220" s="5">
        <v>333</v>
      </c>
      <c r="H220" s="5">
        <f>IFERROR(Bakery_data[[#This Row],[Sales]]/Bakery_data[[#This Row],[Units sold]],0)</f>
        <v>13.474474474474475</v>
      </c>
      <c r="I220">
        <f>VLOOKUP(Bakery_data[[#This Row],[Product]],products[],2,)</f>
        <v>8.7899999999999991</v>
      </c>
      <c r="J220">
        <f>Bakery_data[[#This Row],[Units sold]]*Bakery_data[[#This Row],[Cost per unit]]</f>
        <v>2927.0699999999997</v>
      </c>
      <c r="K220" s="5">
        <f>IFERROR(Bakery_data[[#This Row],[Sales per Unit]]-Bakery_data[[#This Row],[Cost per unit]],0)</f>
        <v>4.6844744744744755</v>
      </c>
    </row>
    <row r="221" spans="3:11" x14ac:dyDescent="0.3">
      <c r="C221" t="s">
        <v>5</v>
      </c>
      <c r="D221" t="s">
        <v>34</v>
      </c>
      <c r="E221" t="s">
        <v>20</v>
      </c>
      <c r="F221" s="4">
        <v>15610</v>
      </c>
      <c r="G221" s="5">
        <v>339</v>
      </c>
      <c r="H221" s="5">
        <f>IFERROR(Bakery_data[[#This Row],[Sales]]/Bakery_data[[#This Row],[Units sold]],0)</f>
        <v>46.047197640117993</v>
      </c>
      <c r="I221">
        <f>VLOOKUP(Bakery_data[[#This Row],[Product]],products[],2,)</f>
        <v>10.62</v>
      </c>
      <c r="J221">
        <f>Bakery_data[[#This Row],[Units sold]]*Bakery_data[[#This Row],[Cost per unit]]</f>
        <v>3600.18</v>
      </c>
      <c r="K221" s="5">
        <f>IFERROR(Bakery_data[[#This Row],[Sales per Unit]]-Bakery_data[[#This Row],[Cost per unit]],0)</f>
        <v>35.427197640117996</v>
      </c>
    </row>
    <row r="222" spans="3:11" x14ac:dyDescent="0.3">
      <c r="C222" t="s">
        <v>2</v>
      </c>
      <c r="D222" t="s">
        <v>39</v>
      </c>
      <c r="E222" t="s">
        <v>20</v>
      </c>
      <c r="F222" s="4">
        <v>9443</v>
      </c>
      <c r="G222" s="5">
        <v>162</v>
      </c>
      <c r="H222" s="5">
        <f>IFERROR(Bakery_data[[#This Row],[Sales]]/Bakery_data[[#This Row],[Units sold]],0)</f>
        <v>58.290123456790127</v>
      </c>
      <c r="I222">
        <f>VLOOKUP(Bakery_data[[#This Row],[Product]],products[],2,)</f>
        <v>10.62</v>
      </c>
      <c r="J222">
        <f>Bakery_data[[#This Row],[Units sold]]*Bakery_data[[#This Row],[Cost per unit]]</f>
        <v>1720.4399999999998</v>
      </c>
      <c r="K222" s="5">
        <f>IFERROR(Bakery_data[[#This Row],[Sales per Unit]]-Bakery_data[[#This Row],[Cost per unit]],0)</f>
        <v>47.67012345679013</v>
      </c>
    </row>
    <row r="223" spans="3:11" x14ac:dyDescent="0.3">
      <c r="C223" t="s">
        <v>10</v>
      </c>
      <c r="D223" t="s">
        <v>35</v>
      </c>
      <c r="E223" t="s">
        <v>20</v>
      </c>
      <c r="F223" s="4">
        <v>1974</v>
      </c>
      <c r="G223" s="5">
        <v>195</v>
      </c>
      <c r="H223" s="5">
        <f>IFERROR(Bakery_data[[#This Row],[Sales]]/Bakery_data[[#This Row],[Units sold]],0)</f>
        <v>10.123076923076923</v>
      </c>
      <c r="I223">
        <f>VLOOKUP(Bakery_data[[#This Row],[Product]],products[],2,)</f>
        <v>10.62</v>
      </c>
      <c r="J223">
        <f>Bakery_data[[#This Row],[Units sold]]*Bakery_data[[#This Row],[Cost per unit]]</f>
        <v>2070.8999999999996</v>
      </c>
      <c r="K223" s="5">
        <f>IFERROR(Bakery_data[[#This Row],[Sales per Unit]]-Bakery_data[[#This Row],[Cost per unit]],0)</f>
        <v>-0.49692307692307658</v>
      </c>
    </row>
    <row r="224" spans="3:11" x14ac:dyDescent="0.3">
      <c r="C224" t="s">
        <v>7</v>
      </c>
      <c r="D224" t="s">
        <v>34</v>
      </c>
      <c r="E224" t="s">
        <v>20</v>
      </c>
      <c r="F224" s="4">
        <v>2205</v>
      </c>
      <c r="G224" s="5">
        <v>138</v>
      </c>
      <c r="H224" s="5">
        <f>IFERROR(Bakery_data[[#This Row],[Sales]]/Bakery_data[[#This Row],[Units sold]],0)</f>
        <v>15.978260869565217</v>
      </c>
      <c r="I224">
        <f>VLOOKUP(Bakery_data[[#This Row],[Product]],products[],2,)</f>
        <v>10.62</v>
      </c>
      <c r="J224">
        <f>Bakery_data[[#This Row],[Units sold]]*Bakery_data[[#This Row],[Cost per unit]]</f>
        <v>1465.56</v>
      </c>
      <c r="K224" s="5">
        <f>IFERROR(Bakery_data[[#This Row],[Sales per Unit]]-Bakery_data[[#This Row],[Cost per unit]],0)</f>
        <v>5.3582608695652176</v>
      </c>
    </row>
    <row r="225" spans="3:11" x14ac:dyDescent="0.3">
      <c r="C225" t="s">
        <v>9</v>
      </c>
      <c r="D225" t="s">
        <v>34</v>
      </c>
      <c r="E225" t="s">
        <v>20</v>
      </c>
      <c r="F225" s="4">
        <v>8463</v>
      </c>
      <c r="G225" s="5">
        <v>492</v>
      </c>
      <c r="H225" s="5">
        <f>IFERROR(Bakery_data[[#This Row],[Sales]]/Bakery_data[[#This Row],[Units sold]],0)</f>
        <v>17.201219512195124</v>
      </c>
      <c r="I225">
        <f>VLOOKUP(Bakery_data[[#This Row],[Product]],products[],2,)</f>
        <v>10.62</v>
      </c>
      <c r="J225">
        <f>Bakery_data[[#This Row],[Units sold]]*Bakery_data[[#This Row],[Cost per unit]]</f>
        <v>5225.04</v>
      </c>
      <c r="K225" s="5">
        <f>IFERROR(Bakery_data[[#This Row],[Sales per Unit]]-Bakery_data[[#This Row],[Cost per unit]],0)</f>
        <v>6.5812195121951245</v>
      </c>
    </row>
    <row r="226" spans="3:11" x14ac:dyDescent="0.3">
      <c r="C226" t="s">
        <v>3</v>
      </c>
      <c r="D226" t="s">
        <v>34</v>
      </c>
      <c r="E226" t="s">
        <v>20</v>
      </c>
      <c r="F226" s="4">
        <v>2583</v>
      </c>
      <c r="G226" s="5">
        <v>18</v>
      </c>
      <c r="H226" s="5">
        <f>IFERROR(Bakery_data[[#This Row],[Sales]]/Bakery_data[[#This Row],[Units sold]],0)</f>
        <v>143.5</v>
      </c>
      <c r="I226">
        <f>VLOOKUP(Bakery_data[[#This Row],[Product]],products[],2,)</f>
        <v>10.62</v>
      </c>
      <c r="J226">
        <f>Bakery_data[[#This Row],[Units sold]]*Bakery_data[[#This Row],[Cost per unit]]</f>
        <v>191.16</v>
      </c>
      <c r="K226" s="5">
        <f>IFERROR(Bakery_data[[#This Row],[Sales per Unit]]-Bakery_data[[#This Row],[Cost per unit]],0)</f>
        <v>132.88</v>
      </c>
    </row>
    <row r="227" spans="3:11" x14ac:dyDescent="0.3">
      <c r="C227" t="s">
        <v>41</v>
      </c>
      <c r="D227" t="s">
        <v>37</v>
      </c>
      <c r="E227" t="s">
        <v>20</v>
      </c>
      <c r="F227" s="4">
        <v>3388</v>
      </c>
      <c r="G227" s="5">
        <v>123</v>
      </c>
      <c r="H227" s="5">
        <f>IFERROR(Bakery_data[[#This Row],[Sales]]/Bakery_data[[#This Row],[Units sold]],0)</f>
        <v>27.54471544715447</v>
      </c>
      <c r="I227">
        <f>VLOOKUP(Bakery_data[[#This Row],[Product]],products[],2,)</f>
        <v>10.62</v>
      </c>
      <c r="J227">
        <f>Bakery_data[[#This Row],[Units sold]]*Bakery_data[[#This Row],[Cost per unit]]</f>
        <v>1306.26</v>
      </c>
      <c r="K227" s="5">
        <f>IFERROR(Bakery_data[[#This Row],[Sales per Unit]]-Bakery_data[[#This Row],[Cost per unit]],0)</f>
        <v>16.924715447154469</v>
      </c>
    </row>
    <row r="228" spans="3:11" x14ac:dyDescent="0.3">
      <c r="C228" t="s">
        <v>9</v>
      </c>
      <c r="D228" t="s">
        <v>37</v>
      </c>
      <c r="E228" t="s">
        <v>20</v>
      </c>
      <c r="F228" s="4">
        <v>7273</v>
      </c>
      <c r="G228" s="5">
        <v>96</v>
      </c>
      <c r="H228" s="5">
        <f>IFERROR(Bakery_data[[#This Row],[Sales]]/Bakery_data[[#This Row],[Units sold]],0)</f>
        <v>75.760416666666671</v>
      </c>
      <c r="I228">
        <f>VLOOKUP(Bakery_data[[#This Row],[Product]],products[],2,)</f>
        <v>10.62</v>
      </c>
      <c r="J228">
        <f>Bakery_data[[#This Row],[Units sold]]*Bakery_data[[#This Row],[Cost per unit]]</f>
        <v>1019.52</v>
      </c>
      <c r="K228" s="5">
        <f>IFERROR(Bakery_data[[#This Row],[Sales per Unit]]-Bakery_data[[#This Row],[Cost per unit]],0)</f>
        <v>65.140416666666667</v>
      </c>
    </row>
    <row r="229" spans="3:11" x14ac:dyDescent="0.3">
      <c r="C229" t="s">
        <v>8</v>
      </c>
      <c r="D229" t="s">
        <v>35</v>
      </c>
      <c r="E229" t="s">
        <v>20</v>
      </c>
      <c r="F229" s="4">
        <v>2702</v>
      </c>
      <c r="G229" s="5">
        <v>363</v>
      </c>
      <c r="H229" s="5">
        <f>IFERROR(Bakery_data[[#This Row],[Sales]]/Bakery_data[[#This Row],[Units sold]],0)</f>
        <v>7.443526170798898</v>
      </c>
      <c r="I229">
        <f>VLOOKUP(Bakery_data[[#This Row],[Product]],products[],2,)</f>
        <v>10.62</v>
      </c>
      <c r="J229">
        <f>Bakery_data[[#This Row],[Units sold]]*Bakery_data[[#This Row],[Cost per unit]]</f>
        <v>3855.0599999999995</v>
      </c>
      <c r="K229" s="5">
        <f>IFERROR(Bakery_data[[#This Row],[Sales per Unit]]-Bakery_data[[#This Row],[Cost per unit]],0)</f>
        <v>-3.1764738292011012</v>
      </c>
    </row>
    <row r="230" spans="3:11" x14ac:dyDescent="0.3">
      <c r="C230" t="s">
        <v>6</v>
      </c>
      <c r="D230" t="s">
        <v>35</v>
      </c>
      <c r="E230" t="s">
        <v>20</v>
      </c>
      <c r="F230" s="4">
        <v>1071</v>
      </c>
      <c r="G230" s="5">
        <v>270</v>
      </c>
      <c r="H230" s="5">
        <f>IFERROR(Bakery_data[[#This Row],[Sales]]/Bakery_data[[#This Row],[Units sold]],0)</f>
        <v>3.9666666666666668</v>
      </c>
      <c r="I230">
        <f>VLOOKUP(Bakery_data[[#This Row],[Product]],products[],2,)</f>
        <v>10.62</v>
      </c>
      <c r="J230">
        <f>Bakery_data[[#This Row],[Units sold]]*Bakery_data[[#This Row],[Cost per unit]]</f>
        <v>2867.3999999999996</v>
      </c>
      <c r="K230" s="5">
        <f>IFERROR(Bakery_data[[#This Row],[Sales per Unit]]-Bakery_data[[#This Row],[Cost per unit]],0)</f>
        <v>-6.6533333333333324</v>
      </c>
    </row>
    <row r="231" spans="3:11" x14ac:dyDescent="0.3">
      <c r="C231" t="s">
        <v>6</v>
      </c>
      <c r="D231" t="s">
        <v>38</v>
      </c>
      <c r="E231" t="s">
        <v>27</v>
      </c>
      <c r="F231" s="4">
        <v>1134</v>
      </c>
      <c r="G231" s="5">
        <v>282</v>
      </c>
      <c r="H231" s="5">
        <f>IFERROR(Bakery_data[[#This Row],[Sales]]/Bakery_data[[#This Row],[Units sold]],0)</f>
        <v>4.0212765957446805</v>
      </c>
      <c r="I231">
        <f>VLOOKUP(Bakery_data[[#This Row],[Product]],products[],2,)</f>
        <v>16.73</v>
      </c>
      <c r="J231">
        <f>Bakery_data[[#This Row],[Units sold]]*Bakery_data[[#This Row],[Cost per unit]]</f>
        <v>4717.8599999999997</v>
      </c>
      <c r="K231" s="5">
        <f>IFERROR(Bakery_data[[#This Row],[Sales per Unit]]-Bakery_data[[#This Row],[Cost per unit]],0)</f>
        <v>-12.70872340425532</v>
      </c>
    </row>
    <row r="232" spans="3:11" x14ac:dyDescent="0.3">
      <c r="C232" t="s">
        <v>40</v>
      </c>
      <c r="D232" t="s">
        <v>34</v>
      </c>
      <c r="E232" t="s">
        <v>27</v>
      </c>
      <c r="F232" s="4">
        <v>2289</v>
      </c>
      <c r="G232" s="5">
        <v>135</v>
      </c>
      <c r="H232" s="5">
        <f>IFERROR(Bakery_data[[#This Row],[Sales]]/Bakery_data[[#This Row],[Units sold]],0)</f>
        <v>16.955555555555556</v>
      </c>
      <c r="I232">
        <f>VLOOKUP(Bakery_data[[#This Row],[Product]],products[],2,)</f>
        <v>16.73</v>
      </c>
      <c r="J232">
        <f>Bakery_data[[#This Row],[Units sold]]*Bakery_data[[#This Row],[Cost per unit]]</f>
        <v>2258.5500000000002</v>
      </c>
      <c r="K232" s="5">
        <f>IFERROR(Bakery_data[[#This Row],[Sales per Unit]]-Bakery_data[[#This Row],[Cost per unit]],0)</f>
        <v>0.22555555555555529</v>
      </c>
    </row>
    <row r="233" spans="3:11" x14ac:dyDescent="0.3">
      <c r="C233" t="s">
        <v>5</v>
      </c>
      <c r="D233" t="s">
        <v>34</v>
      </c>
      <c r="E233" t="s">
        <v>27</v>
      </c>
      <c r="F233" s="4">
        <v>6986</v>
      </c>
      <c r="G233" s="5">
        <v>21</v>
      </c>
      <c r="H233" s="5">
        <f>IFERROR(Bakery_data[[#This Row],[Sales]]/Bakery_data[[#This Row],[Units sold]],0)</f>
        <v>332.66666666666669</v>
      </c>
      <c r="I233">
        <f>VLOOKUP(Bakery_data[[#This Row],[Product]],products[],2,)</f>
        <v>16.73</v>
      </c>
      <c r="J233">
        <f>Bakery_data[[#This Row],[Units sold]]*Bakery_data[[#This Row],[Cost per unit]]</f>
        <v>351.33</v>
      </c>
      <c r="K233" s="5">
        <f>IFERROR(Bakery_data[[#This Row],[Sales per Unit]]-Bakery_data[[#This Row],[Cost per unit]],0)</f>
        <v>315.93666666666667</v>
      </c>
    </row>
    <row r="234" spans="3:11" x14ac:dyDescent="0.3">
      <c r="C234" t="s">
        <v>6</v>
      </c>
      <c r="D234" t="s">
        <v>34</v>
      </c>
      <c r="E234" t="s">
        <v>27</v>
      </c>
      <c r="F234" s="4">
        <v>4242</v>
      </c>
      <c r="G234" s="5">
        <v>207</v>
      </c>
      <c r="H234" s="5">
        <f>IFERROR(Bakery_data[[#This Row],[Sales]]/Bakery_data[[#This Row],[Units sold]],0)</f>
        <v>20.492753623188406</v>
      </c>
      <c r="I234">
        <f>VLOOKUP(Bakery_data[[#This Row],[Product]],products[],2,)</f>
        <v>16.73</v>
      </c>
      <c r="J234">
        <f>Bakery_data[[#This Row],[Units sold]]*Bakery_data[[#This Row],[Cost per unit]]</f>
        <v>3463.11</v>
      </c>
      <c r="K234" s="5">
        <f>IFERROR(Bakery_data[[#This Row],[Sales per Unit]]-Bakery_data[[#This Row],[Cost per unit]],0)</f>
        <v>3.7627536231884058</v>
      </c>
    </row>
    <row r="235" spans="3:11" x14ac:dyDescent="0.3">
      <c r="C235" t="s">
        <v>2</v>
      </c>
      <c r="D235" t="s">
        <v>39</v>
      </c>
      <c r="E235" t="s">
        <v>27</v>
      </c>
      <c r="F235" s="4">
        <v>7812</v>
      </c>
      <c r="G235" s="5">
        <v>81</v>
      </c>
      <c r="H235" s="5">
        <f>IFERROR(Bakery_data[[#This Row],[Sales]]/Bakery_data[[#This Row],[Units sold]],0)</f>
        <v>96.444444444444443</v>
      </c>
      <c r="I235">
        <f>VLOOKUP(Bakery_data[[#This Row],[Product]],products[],2,)</f>
        <v>16.73</v>
      </c>
      <c r="J235">
        <f>Bakery_data[[#This Row],[Units sold]]*Bakery_data[[#This Row],[Cost per unit]]</f>
        <v>1355.13</v>
      </c>
      <c r="K235" s="5">
        <f>IFERROR(Bakery_data[[#This Row],[Sales per Unit]]-Bakery_data[[#This Row],[Cost per unit]],0)</f>
        <v>79.714444444444439</v>
      </c>
    </row>
    <row r="236" spans="3:11" x14ac:dyDescent="0.3">
      <c r="C236" t="s">
        <v>2</v>
      </c>
      <c r="D236" t="s">
        <v>36</v>
      </c>
      <c r="E236" t="s">
        <v>27</v>
      </c>
      <c r="F236" s="4">
        <v>798</v>
      </c>
      <c r="G236" s="5">
        <v>519</v>
      </c>
      <c r="H236" s="5">
        <f>IFERROR(Bakery_data[[#This Row],[Sales]]/Bakery_data[[#This Row],[Units sold]],0)</f>
        <v>1.5375722543352601</v>
      </c>
      <c r="I236">
        <f>VLOOKUP(Bakery_data[[#This Row],[Product]],products[],2,)</f>
        <v>16.73</v>
      </c>
      <c r="J236">
        <f>Bakery_data[[#This Row],[Units sold]]*Bakery_data[[#This Row],[Cost per unit]]</f>
        <v>8682.8700000000008</v>
      </c>
      <c r="K236" s="5">
        <f>IFERROR(Bakery_data[[#This Row],[Sales per Unit]]-Bakery_data[[#This Row],[Cost per unit]],0)</f>
        <v>-15.192427745664741</v>
      </c>
    </row>
    <row r="237" spans="3:11" x14ac:dyDescent="0.3">
      <c r="C237" t="s">
        <v>10</v>
      </c>
      <c r="D237" t="s">
        <v>36</v>
      </c>
      <c r="E237" t="s">
        <v>27</v>
      </c>
      <c r="F237" s="4">
        <v>1407</v>
      </c>
      <c r="G237" s="5">
        <v>72</v>
      </c>
      <c r="H237" s="5">
        <f>IFERROR(Bakery_data[[#This Row],[Sales]]/Bakery_data[[#This Row],[Units sold]],0)</f>
        <v>19.541666666666668</v>
      </c>
      <c r="I237">
        <f>VLOOKUP(Bakery_data[[#This Row],[Product]],products[],2,)</f>
        <v>16.73</v>
      </c>
      <c r="J237">
        <f>Bakery_data[[#This Row],[Units sold]]*Bakery_data[[#This Row],[Cost per unit]]</f>
        <v>1204.56</v>
      </c>
      <c r="K237" s="5">
        <f>IFERROR(Bakery_data[[#This Row],[Sales per Unit]]-Bakery_data[[#This Row],[Cost per unit]],0)</f>
        <v>2.8116666666666674</v>
      </c>
    </row>
    <row r="238" spans="3:11" x14ac:dyDescent="0.3">
      <c r="C238" t="s">
        <v>41</v>
      </c>
      <c r="D238" t="s">
        <v>35</v>
      </c>
      <c r="E238" t="s">
        <v>27</v>
      </c>
      <c r="F238" s="4">
        <v>847</v>
      </c>
      <c r="G238" s="5">
        <v>129</v>
      </c>
      <c r="H238" s="5">
        <f>IFERROR(Bakery_data[[#This Row],[Sales]]/Bakery_data[[#This Row],[Units sold]],0)</f>
        <v>6.5658914728682172</v>
      </c>
      <c r="I238">
        <f>VLOOKUP(Bakery_data[[#This Row],[Product]],products[],2,)</f>
        <v>16.73</v>
      </c>
      <c r="J238">
        <f>Bakery_data[[#This Row],[Units sold]]*Bakery_data[[#This Row],[Cost per unit]]</f>
        <v>2158.17</v>
      </c>
      <c r="K238" s="5">
        <f>IFERROR(Bakery_data[[#This Row],[Sales per Unit]]-Bakery_data[[#This Row],[Cost per unit]],0)</f>
        <v>-10.164108527131784</v>
      </c>
    </row>
    <row r="239" spans="3:11" x14ac:dyDescent="0.3">
      <c r="C239" t="s">
        <v>8</v>
      </c>
      <c r="D239" t="s">
        <v>35</v>
      </c>
      <c r="E239" t="s">
        <v>27</v>
      </c>
      <c r="F239" s="4">
        <v>4753</v>
      </c>
      <c r="G239" s="5">
        <v>300</v>
      </c>
      <c r="H239" s="5">
        <f>IFERROR(Bakery_data[[#This Row],[Sales]]/Bakery_data[[#This Row],[Units sold]],0)</f>
        <v>15.843333333333334</v>
      </c>
      <c r="I239">
        <f>VLOOKUP(Bakery_data[[#This Row],[Product]],products[],2,)</f>
        <v>16.73</v>
      </c>
      <c r="J239">
        <f>Bakery_data[[#This Row],[Units sold]]*Bakery_data[[#This Row],[Cost per unit]]</f>
        <v>5019</v>
      </c>
      <c r="K239" s="5">
        <f>IFERROR(Bakery_data[[#This Row],[Sales per Unit]]-Bakery_data[[#This Row],[Cost per unit]],0)</f>
        <v>-0.88666666666666671</v>
      </c>
    </row>
    <row r="240" spans="3:11" x14ac:dyDescent="0.3">
      <c r="C240" t="s">
        <v>7</v>
      </c>
      <c r="D240" t="s">
        <v>35</v>
      </c>
      <c r="E240" t="s">
        <v>27</v>
      </c>
      <c r="F240" s="4">
        <v>2478</v>
      </c>
      <c r="G240" s="5">
        <v>21</v>
      </c>
      <c r="H240" s="5">
        <f>IFERROR(Bakery_data[[#This Row],[Sales]]/Bakery_data[[#This Row],[Units sold]],0)</f>
        <v>118</v>
      </c>
      <c r="I240">
        <f>VLOOKUP(Bakery_data[[#This Row],[Product]],products[],2,)</f>
        <v>16.73</v>
      </c>
      <c r="J240">
        <f>Bakery_data[[#This Row],[Units sold]]*Bakery_data[[#This Row],[Cost per unit]]</f>
        <v>351.33</v>
      </c>
      <c r="K240" s="5">
        <f>IFERROR(Bakery_data[[#This Row],[Sales per Unit]]-Bakery_data[[#This Row],[Cost per unit]],0)</f>
        <v>101.27</v>
      </c>
    </row>
    <row r="241" spans="3:11" x14ac:dyDescent="0.3">
      <c r="C241" t="s">
        <v>9</v>
      </c>
      <c r="D241" t="s">
        <v>36</v>
      </c>
      <c r="E241" t="s">
        <v>27</v>
      </c>
      <c r="F241" s="4">
        <v>11522</v>
      </c>
      <c r="G241" s="5">
        <v>204</v>
      </c>
      <c r="H241" s="5">
        <f>IFERROR(Bakery_data[[#This Row],[Sales]]/Bakery_data[[#This Row],[Units sold]],0)</f>
        <v>56.480392156862742</v>
      </c>
      <c r="I241">
        <f>VLOOKUP(Bakery_data[[#This Row],[Product]],products[],2,)</f>
        <v>16.73</v>
      </c>
      <c r="J241">
        <f>Bakery_data[[#This Row],[Units sold]]*Bakery_data[[#This Row],[Cost per unit]]</f>
        <v>3412.92</v>
      </c>
      <c r="K241" s="5">
        <f>IFERROR(Bakery_data[[#This Row],[Sales per Unit]]-Bakery_data[[#This Row],[Cost per unit]],0)</f>
        <v>39.750392156862745</v>
      </c>
    </row>
    <row r="242" spans="3:11" x14ac:dyDescent="0.3">
      <c r="C242" t="s">
        <v>6</v>
      </c>
      <c r="D242" t="s">
        <v>35</v>
      </c>
      <c r="E242" t="s">
        <v>27</v>
      </c>
      <c r="F242" s="4">
        <v>3864</v>
      </c>
      <c r="G242" s="5">
        <v>177</v>
      </c>
      <c r="H242" s="5">
        <f>IFERROR(Bakery_data[[#This Row],[Sales]]/Bakery_data[[#This Row],[Units sold]],0)</f>
        <v>21.83050847457627</v>
      </c>
      <c r="I242">
        <f>VLOOKUP(Bakery_data[[#This Row],[Product]],products[],2,)</f>
        <v>16.73</v>
      </c>
      <c r="J242">
        <f>Bakery_data[[#This Row],[Units sold]]*Bakery_data[[#This Row],[Cost per unit]]</f>
        <v>2961.21</v>
      </c>
      <c r="K242" s="5">
        <f>IFERROR(Bakery_data[[#This Row],[Sales per Unit]]-Bakery_data[[#This Row],[Cost per unit]],0)</f>
        <v>5.1005084745762694</v>
      </c>
    </row>
    <row r="243" spans="3:11" x14ac:dyDescent="0.3">
      <c r="C243" t="s">
        <v>7</v>
      </c>
      <c r="D243" t="s">
        <v>39</v>
      </c>
      <c r="E243" t="s">
        <v>27</v>
      </c>
      <c r="F243" s="4">
        <v>966</v>
      </c>
      <c r="G243" s="5">
        <v>198</v>
      </c>
      <c r="H243" s="5">
        <f>IFERROR(Bakery_data[[#This Row],[Sales]]/Bakery_data[[#This Row],[Units sold]],0)</f>
        <v>4.8787878787878789</v>
      </c>
      <c r="I243">
        <f>VLOOKUP(Bakery_data[[#This Row],[Product]],products[],2,)</f>
        <v>16.73</v>
      </c>
      <c r="J243">
        <f>Bakery_data[[#This Row],[Units sold]]*Bakery_data[[#This Row],[Cost per unit]]</f>
        <v>3312.54</v>
      </c>
      <c r="K243" s="5">
        <f>IFERROR(Bakery_data[[#This Row],[Sales per Unit]]-Bakery_data[[#This Row],[Cost per unit]],0)</f>
        <v>-11.851212121212122</v>
      </c>
    </row>
    <row r="244" spans="3:11" x14ac:dyDescent="0.3">
      <c r="C244" t="s">
        <v>40</v>
      </c>
      <c r="D244" t="s">
        <v>39</v>
      </c>
      <c r="E244" t="s">
        <v>27</v>
      </c>
      <c r="F244" s="4">
        <v>6370</v>
      </c>
      <c r="G244" s="5">
        <v>30</v>
      </c>
      <c r="H244" s="5">
        <f>IFERROR(Bakery_data[[#This Row],[Sales]]/Bakery_data[[#This Row],[Units sold]],0)</f>
        <v>212.33333333333334</v>
      </c>
      <c r="I244">
        <f>VLOOKUP(Bakery_data[[#This Row],[Product]],products[],2,)</f>
        <v>16.73</v>
      </c>
      <c r="J244">
        <f>Bakery_data[[#This Row],[Units sold]]*Bakery_data[[#This Row],[Cost per unit]]</f>
        <v>501.90000000000003</v>
      </c>
      <c r="K244" s="5">
        <f>IFERROR(Bakery_data[[#This Row],[Sales per Unit]]-Bakery_data[[#This Row],[Cost per unit]],0)</f>
        <v>195.60333333333335</v>
      </c>
    </row>
    <row r="245" spans="3:11" x14ac:dyDescent="0.3">
      <c r="C245" t="s">
        <v>40</v>
      </c>
      <c r="D245" t="s">
        <v>36</v>
      </c>
      <c r="E245" t="s">
        <v>27</v>
      </c>
      <c r="F245" s="4">
        <v>3164</v>
      </c>
      <c r="G245" s="5">
        <v>306</v>
      </c>
      <c r="H245" s="5">
        <f>IFERROR(Bakery_data[[#This Row],[Sales]]/Bakery_data[[#This Row],[Units sold]],0)</f>
        <v>10.339869281045752</v>
      </c>
      <c r="I245">
        <f>VLOOKUP(Bakery_data[[#This Row],[Product]],products[],2,)</f>
        <v>16.73</v>
      </c>
      <c r="J245">
        <f>Bakery_data[[#This Row],[Units sold]]*Bakery_data[[#This Row],[Cost per unit]]</f>
        <v>5119.38</v>
      </c>
      <c r="K245" s="5">
        <f>IFERROR(Bakery_data[[#This Row],[Sales per Unit]]-Bakery_data[[#This Row],[Cost per unit]],0)</f>
        <v>-6.3901307189542482</v>
      </c>
    </row>
    <row r="246" spans="3:11" x14ac:dyDescent="0.3">
      <c r="C246" t="s">
        <v>40</v>
      </c>
      <c r="D246" t="s">
        <v>37</v>
      </c>
      <c r="E246" t="s">
        <v>27</v>
      </c>
      <c r="F246" s="4">
        <v>6132</v>
      </c>
      <c r="G246" s="5">
        <v>93</v>
      </c>
      <c r="H246" s="5">
        <f>IFERROR(Bakery_data[[#This Row],[Sales]]/Bakery_data[[#This Row],[Units sold]],0)</f>
        <v>65.935483870967744</v>
      </c>
      <c r="I246">
        <f>VLOOKUP(Bakery_data[[#This Row],[Product]],products[],2,)</f>
        <v>16.73</v>
      </c>
      <c r="J246">
        <f>Bakery_data[[#This Row],[Units sold]]*Bakery_data[[#This Row],[Cost per unit]]</f>
        <v>1555.89</v>
      </c>
      <c r="K246" s="5">
        <f>IFERROR(Bakery_data[[#This Row],[Sales per Unit]]-Bakery_data[[#This Row],[Cost per unit]],0)</f>
        <v>49.20548387096774</v>
      </c>
    </row>
    <row r="247" spans="3:11" x14ac:dyDescent="0.3">
      <c r="C247" t="s">
        <v>8</v>
      </c>
      <c r="D247" t="s">
        <v>38</v>
      </c>
      <c r="E247" t="s">
        <v>27</v>
      </c>
      <c r="F247" s="4">
        <v>2268</v>
      </c>
      <c r="G247" s="5">
        <v>63</v>
      </c>
      <c r="H247" s="5">
        <f>IFERROR(Bakery_data[[#This Row],[Sales]]/Bakery_data[[#This Row],[Units sold]],0)</f>
        <v>36</v>
      </c>
      <c r="I247">
        <f>VLOOKUP(Bakery_data[[#This Row],[Product]],products[],2,)</f>
        <v>16.73</v>
      </c>
      <c r="J247">
        <f>Bakery_data[[#This Row],[Units sold]]*Bakery_data[[#This Row],[Cost per unit]]</f>
        <v>1053.99</v>
      </c>
      <c r="K247" s="5">
        <f>IFERROR(Bakery_data[[#This Row],[Sales per Unit]]-Bakery_data[[#This Row],[Cost per unit]],0)</f>
        <v>19.27</v>
      </c>
    </row>
    <row r="248" spans="3:11" x14ac:dyDescent="0.3">
      <c r="C248" t="s">
        <v>9</v>
      </c>
      <c r="D248" t="s">
        <v>35</v>
      </c>
      <c r="E248" t="s">
        <v>27</v>
      </c>
      <c r="F248" s="4">
        <v>2429</v>
      </c>
      <c r="G248" s="5">
        <v>144</v>
      </c>
      <c r="H248" s="5">
        <f>IFERROR(Bakery_data[[#This Row],[Sales]]/Bakery_data[[#This Row],[Units sold]],0)</f>
        <v>16.868055555555557</v>
      </c>
      <c r="I248">
        <f>VLOOKUP(Bakery_data[[#This Row],[Product]],products[],2,)</f>
        <v>16.73</v>
      </c>
      <c r="J248">
        <f>Bakery_data[[#This Row],[Units sold]]*Bakery_data[[#This Row],[Cost per unit]]</f>
        <v>2409.12</v>
      </c>
      <c r="K248" s="5">
        <f>IFERROR(Bakery_data[[#This Row],[Sales per Unit]]-Bakery_data[[#This Row],[Cost per unit]],0)</f>
        <v>0.13805555555555671</v>
      </c>
    </row>
    <row r="249" spans="3:11" x14ac:dyDescent="0.3">
      <c r="C249" t="s">
        <v>40</v>
      </c>
      <c r="D249" t="s">
        <v>35</v>
      </c>
      <c r="E249" t="s">
        <v>33</v>
      </c>
      <c r="F249" s="4">
        <v>8869</v>
      </c>
      <c r="G249" s="5">
        <v>432</v>
      </c>
      <c r="H249" s="5">
        <f>IFERROR(Bakery_data[[#This Row],[Sales]]/Bakery_data[[#This Row],[Units sold]],0)</f>
        <v>20.530092592592592</v>
      </c>
      <c r="I249">
        <f>VLOOKUP(Bakery_data[[#This Row],[Product]],products[],2,)</f>
        <v>12.37</v>
      </c>
      <c r="J249">
        <f>Bakery_data[[#This Row],[Units sold]]*Bakery_data[[#This Row],[Cost per unit]]</f>
        <v>5343.8399999999992</v>
      </c>
      <c r="K249" s="5">
        <f>IFERROR(Bakery_data[[#This Row],[Sales per Unit]]-Bakery_data[[#This Row],[Cost per unit]],0)</f>
        <v>8.1600925925925925</v>
      </c>
    </row>
    <row r="250" spans="3:11" x14ac:dyDescent="0.3">
      <c r="C250" t="s">
        <v>7</v>
      </c>
      <c r="D250" t="s">
        <v>34</v>
      </c>
      <c r="E250" t="s">
        <v>33</v>
      </c>
      <c r="F250" s="4">
        <v>2226</v>
      </c>
      <c r="G250" s="5">
        <v>48</v>
      </c>
      <c r="H250" s="5">
        <f>IFERROR(Bakery_data[[#This Row],[Sales]]/Bakery_data[[#This Row],[Units sold]],0)</f>
        <v>46.375</v>
      </c>
      <c r="I250">
        <f>VLOOKUP(Bakery_data[[#This Row],[Product]],products[],2,)</f>
        <v>12.37</v>
      </c>
      <c r="J250">
        <f>Bakery_data[[#This Row],[Units sold]]*Bakery_data[[#This Row],[Cost per unit]]</f>
        <v>593.76</v>
      </c>
      <c r="K250" s="5">
        <f>IFERROR(Bakery_data[[#This Row],[Sales per Unit]]-Bakery_data[[#This Row],[Cost per unit]],0)</f>
        <v>34.005000000000003</v>
      </c>
    </row>
    <row r="251" spans="3:11" x14ac:dyDescent="0.3">
      <c r="C251" t="s">
        <v>40</v>
      </c>
      <c r="D251" t="s">
        <v>36</v>
      </c>
      <c r="E251" t="s">
        <v>33</v>
      </c>
      <c r="F251" s="4">
        <v>9772</v>
      </c>
      <c r="G251" s="5">
        <v>90</v>
      </c>
      <c r="H251" s="5">
        <f>IFERROR(Bakery_data[[#This Row],[Sales]]/Bakery_data[[#This Row],[Units sold]],0)</f>
        <v>108.57777777777778</v>
      </c>
      <c r="I251">
        <f>VLOOKUP(Bakery_data[[#This Row],[Product]],products[],2,)</f>
        <v>12.37</v>
      </c>
      <c r="J251">
        <f>Bakery_data[[#This Row],[Units sold]]*Bakery_data[[#This Row],[Cost per unit]]</f>
        <v>1113.3</v>
      </c>
      <c r="K251" s="5">
        <f>IFERROR(Bakery_data[[#This Row],[Sales per Unit]]-Bakery_data[[#This Row],[Cost per unit]],0)</f>
        <v>96.207777777777778</v>
      </c>
    </row>
    <row r="252" spans="3:11" x14ac:dyDescent="0.3">
      <c r="C252" t="s">
        <v>6</v>
      </c>
      <c r="D252" t="s">
        <v>38</v>
      </c>
      <c r="E252" t="s">
        <v>33</v>
      </c>
      <c r="F252" s="4">
        <v>959</v>
      </c>
      <c r="G252" s="5">
        <v>135</v>
      </c>
      <c r="H252" s="5">
        <f>IFERROR(Bakery_data[[#This Row],[Sales]]/Bakery_data[[#This Row],[Units sold]],0)</f>
        <v>7.1037037037037036</v>
      </c>
      <c r="I252">
        <f>VLOOKUP(Bakery_data[[#This Row],[Product]],products[],2,)</f>
        <v>12.37</v>
      </c>
      <c r="J252">
        <f>Bakery_data[[#This Row],[Units sold]]*Bakery_data[[#This Row],[Cost per unit]]</f>
        <v>1669.9499999999998</v>
      </c>
      <c r="K252" s="5">
        <f>IFERROR(Bakery_data[[#This Row],[Sales per Unit]]-Bakery_data[[#This Row],[Cost per unit]],0)</f>
        <v>-5.2662962962962956</v>
      </c>
    </row>
    <row r="253" spans="3:11" x14ac:dyDescent="0.3">
      <c r="C253" t="s">
        <v>7</v>
      </c>
      <c r="D253" t="s">
        <v>37</v>
      </c>
      <c r="E253" t="s">
        <v>33</v>
      </c>
      <c r="F253" s="4">
        <v>6391</v>
      </c>
      <c r="G253" s="5">
        <v>48</v>
      </c>
      <c r="H253" s="5">
        <f>IFERROR(Bakery_data[[#This Row],[Sales]]/Bakery_data[[#This Row],[Units sold]],0)</f>
        <v>133.14583333333334</v>
      </c>
      <c r="I253">
        <f>VLOOKUP(Bakery_data[[#This Row],[Product]],products[],2,)</f>
        <v>12.37</v>
      </c>
      <c r="J253">
        <f>Bakery_data[[#This Row],[Units sold]]*Bakery_data[[#This Row],[Cost per unit]]</f>
        <v>593.76</v>
      </c>
      <c r="K253" s="5">
        <f>IFERROR(Bakery_data[[#This Row],[Sales per Unit]]-Bakery_data[[#This Row],[Cost per unit]],0)</f>
        <v>120.77583333333334</v>
      </c>
    </row>
    <row r="254" spans="3:11" x14ac:dyDescent="0.3">
      <c r="C254" t="s">
        <v>41</v>
      </c>
      <c r="D254" t="s">
        <v>34</v>
      </c>
      <c r="E254" t="s">
        <v>33</v>
      </c>
      <c r="F254" s="4">
        <v>7847</v>
      </c>
      <c r="G254" s="5">
        <v>174</v>
      </c>
      <c r="H254" s="5">
        <f>IFERROR(Bakery_data[[#This Row],[Sales]]/Bakery_data[[#This Row],[Units sold]],0)</f>
        <v>45.097701149425291</v>
      </c>
      <c r="I254">
        <f>VLOOKUP(Bakery_data[[#This Row],[Product]],products[],2,)</f>
        <v>12.37</v>
      </c>
      <c r="J254">
        <f>Bakery_data[[#This Row],[Units sold]]*Bakery_data[[#This Row],[Cost per unit]]</f>
        <v>2152.3799999999997</v>
      </c>
      <c r="K254" s="5">
        <f>IFERROR(Bakery_data[[#This Row],[Sales per Unit]]-Bakery_data[[#This Row],[Cost per unit]],0)</f>
        <v>32.727701149425293</v>
      </c>
    </row>
    <row r="255" spans="3:11" x14ac:dyDescent="0.3">
      <c r="C255" t="s">
        <v>8</v>
      </c>
      <c r="D255" t="s">
        <v>35</v>
      </c>
      <c r="E255" t="s">
        <v>33</v>
      </c>
      <c r="F255" s="4">
        <v>357</v>
      </c>
      <c r="G255" s="5">
        <v>126</v>
      </c>
      <c r="H255" s="5">
        <f>IFERROR(Bakery_data[[#This Row],[Sales]]/Bakery_data[[#This Row],[Units sold]],0)</f>
        <v>2.8333333333333335</v>
      </c>
      <c r="I255">
        <f>VLOOKUP(Bakery_data[[#This Row],[Product]],products[],2,)</f>
        <v>12.37</v>
      </c>
      <c r="J255">
        <f>Bakery_data[[#This Row],[Units sold]]*Bakery_data[[#This Row],[Cost per unit]]</f>
        <v>1558.62</v>
      </c>
      <c r="K255" s="5">
        <f>IFERROR(Bakery_data[[#This Row],[Sales per Unit]]-Bakery_data[[#This Row],[Cost per unit]],0)</f>
        <v>-9.5366666666666653</v>
      </c>
    </row>
    <row r="256" spans="3:11" x14ac:dyDescent="0.3">
      <c r="C256" t="s">
        <v>10</v>
      </c>
      <c r="D256" t="s">
        <v>39</v>
      </c>
      <c r="E256" t="s">
        <v>33</v>
      </c>
      <c r="F256" s="4">
        <v>12950</v>
      </c>
      <c r="G256" s="5">
        <v>30</v>
      </c>
      <c r="H256" s="5">
        <f>IFERROR(Bakery_data[[#This Row],[Sales]]/Bakery_data[[#This Row],[Units sold]],0)</f>
        <v>431.66666666666669</v>
      </c>
      <c r="I256">
        <f>VLOOKUP(Bakery_data[[#This Row],[Product]],products[],2,)</f>
        <v>12.37</v>
      </c>
      <c r="J256">
        <f>Bakery_data[[#This Row],[Units sold]]*Bakery_data[[#This Row],[Cost per unit]]</f>
        <v>371.09999999999997</v>
      </c>
      <c r="K256" s="5">
        <f>IFERROR(Bakery_data[[#This Row],[Sales per Unit]]-Bakery_data[[#This Row],[Cost per unit]],0)</f>
        <v>419.29666666666668</v>
      </c>
    </row>
    <row r="257" spans="3:11" x14ac:dyDescent="0.3">
      <c r="C257" t="s">
        <v>40</v>
      </c>
      <c r="D257" t="s">
        <v>34</v>
      </c>
      <c r="E257" t="s">
        <v>33</v>
      </c>
      <c r="F257" s="4">
        <v>3794</v>
      </c>
      <c r="G257" s="5">
        <v>159</v>
      </c>
      <c r="H257" s="5">
        <f>IFERROR(Bakery_data[[#This Row],[Sales]]/Bakery_data[[#This Row],[Units sold]],0)</f>
        <v>23.861635220125788</v>
      </c>
      <c r="I257">
        <f>VLOOKUP(Bakery_data[[#This Row],[Product]],products[],2,)</f>
        <v>12.37</v>
      </c>
      <c r="J257">
        <f>Bakery_data[[#This Row],[Units sold]]*Bakery_data[[#This Row],[Cost per unit]]</f>
        <v>1966.83</v>
      </c>
      <c r="K257" s="5">
        <f>IFERROR(Bakery_data[[#This Row],[Sales per Unit]]-Bakery_data[[#This Row],[Cost per unit]],0)</f>
        <v>11.491635220125788</v>
      </c>
    </row>
    <row r="258" spans="3:11" x14ac:dyDescent="0.3">
      <c r="C258" t="s">
        <v>3</v>
      </c>
      <c r="D258" t="s">
        <v>35</v>
      </c>
      <c r="E258" t="s">
        <v>33</v>
      </c>
      <c r="F258" s="4">
        <v>819</v>
      </c>
      <c r="G258" s="5">
        <v>306</v>
      </c>
      <c r="H258" s="5">
        <f>IFERROR(Bakery_data[[#This Row],[Sales]]/Bakery_data[[#This Row],[Units sold]],0)</f>
        <v>2.6764705882352939</v>
      </c>
      <c r="I258">
        <f>VLOOKUP(Bakery_data[[#This Row],[Product]],products[],2,)</f>
        <v>12.37</v>
      </c>
      <c r="J258">
        <f>Bakery_data[[#This Row],[Units sold]]*Bakery_data[[#This Row],[Cost per unit]]</f>
        <v>3785.22</v>
      </c>
      <c r="K258" s="5">
        <f>IFERROR(Bakery_data[[#This Row],[Sales per Unit]]-Bakery_data[[#This Row],[Cost per unit]],0)</f>
        <v>-9.6935294117647057</v>
      </c>
    </row>
    <row r="259" spans="3:11" x14ac:dyDescent="0.3">
      <c r="C259" t="s">
        <v>5</v>
      </c>
      <c r="D259" t="s">
        <v>34</v>
      </c>
      <c r="E259" t="s">
        <v>33</v>
      </c>
      <c r="F259" s="4">
        <v>1652</v>
      </c>
      <c r="G259" s="5">
        <v>93</v>
      </c>
      <c r="H259" s="5">
        <f>IFERROR(Bakery_data[[#This Row],[Sales]]/Bakery_data[[#This Row],[Units sold]],0)</f>
        <v>17.763440860215052</v>
      </c>
      <c r="I259">
        <f>VLOOKUP(Bakery_data[[#This Row],[Product]],products[],2,)</f>
        <v>12.37</v>
      </c>
      <c r="J259">
        <f>Bakery_data[[#This Row],[Units sold]]*Bakery_data[[#This Row],[Cost per unit]]</f>
        <v>1150.4099999999999</v>
      </c>
      <c r="K259" s="5">
        <f>IFERROR(Bakery_data[[#This Row],[Sales per Unit]]-Bakery_data[[#This Row],[Cost per unit]],0)</f>
        <v>5.393440860215053</v>
      </c>
    </row>
    <row r="260" spans="3:11" x14ac:dyDescent="0.3">
      <c r="C260" t="s">
        <v>9</v>
      </c>
      <c r="D260" t="s">
        <v>38</v>
      </c>
      <c r="E260" t="s">
        <v>33</v>
      </c>
      <c r="F260" s="4">
        <v>9506</v>
      </c>
      <c r="G260" s="5">
        <v>87</v>
      </c>
      <c r="H260" s="5">
        <f>IFERROR(Bakery_data[[#This Row],[Sales]]/Bakery_data[[#This Row],[Units sold]],0)</f>
        <v>109.26436781609195</v>
      </c>
      <c r="I260">
        <f>VLOOKUP(Bakery_data[[#This Row],[Product]],products[],2,)</f>
        <v>12.37</v>
      </c>
      <c r="J260">
        <f>Bakery_data[[#This Row],[Units sold]]*Bakery_data[[#This Row],[Cost per unit]]</f>
        <v>1076.1899999999998</v>
      </c>
      <c r="K260" s="5">
        <f>IFERROR(Bakery_data[[#This Row],[Sales per Unit]]-Bakery_data[[#This Row],[Cost per unit]],0)</f>
        <v>96.894367816091943</v>
      </c>
    </row>
    <row r="261" spans="3:11" x14ac:dyDescent="0.3">
      <c r="C261" t="s">
        <v>2</v>
      </c>
      <c r="D261" t="s">
        <v>39</v>
      </c>
      <c r="E261" t="s">
        <v>33</v>
      </c>
      <c r="F261" s="4">
        <v>4018</v>
      </c>
      <c r="G261" s="5">
        <v>126</v>
      </c>
      <c r="H261" s="5">
        <f>IFERROR(Bakery_data[[#This Row],[Sales]]/Bakery_data[[#This Row],[Units sold]],0)</f>
        <v>31.888888888888889</v>
      </c>
      <c r="I261">
        <f>VLOOKUP(Bakery_data[[#This Row],[Product]],products[],2,)</f>
        <v>12.37</v>
      </c>
      <c r="J261">
        <f>Bakery_data[[#This Row],[Units sold]]*Bakery_data[[#This Row],[Cost per unit]]</f>
        <v>1558.62</v>
      </c>
      <c r="K261" s="5">
        <f>IFERROR(Bakery_data[[#This Row],[Sales per Unit]]-Bakery_data[[#This Row],[Cost per unit]],0)</f>
        <v>19.518888888888888</v>
      </c>
    </row>
    <row r="262" spans="3:11" x14ac:dyDescent="0.3">
      <c r="C262" t="s">
        <v>41</v>
      </c>
      <c r="D262" t="s">
        <v>35</v>
      </c>
      <c r="E262" t="s">
        <v>15</v>
      </c>
      <c r="F262" s="4">
        <v>2114</v>
      </c>
      <c r="G262" s="5">
        <v>186</v>
      </c>
      <c r="H262" s="5">
        <f>IFERROR(Bakery_data[[#This Row],[Sales]]/Bakery_data[[#This Row],[Units sold]],0)</f>
        <v>11.365591397849462</v>
      </c>
      <c r="I262">
        <f>VLOOKUP(Bakery_data[[#This Row],[Product]],products[],2,)</f>
        <v>11.73</v>
      </c>
      <c r="J262">
        <f>Bakery_data[[#This Row],[Units sold]]*Bakery_data[[#This Row],[Cost per unit]]</f>
        <v>2181.7800000000002</v>
      </c>
      <c r="K262" s="5">
        <f>IFERROR(Bakery_data[[#This Row],[Sales per Unit]]-Bakery_data[[#This Row],[Cost per unit]],0)</f>
        <v>-0.36440860215053839</v>
      </c>
    </row>
    <row r="263" spans="3:11" x14ac:dyDescent="0.3">
      <c r="C263" t="s">
        <v>6</v>
      </c>
      <c r="D263" t="s">
        <v>34</v>
      </c>
      <c r="E263" t="s">
        <v>15</v>
      </c>
      <c r="F263" s="4">
        <v>1442</v>
      </c>
      <c r="G263" s="5">
        <v>15</v>
      </c>
      <c r="H263" s="5">
        <f>IFERROR(Bakery_data[[#This Row],[Sales]]/Bakery_data[[#This Row],[Units sold]],0)</f>
        <v>96.13333333333334</v>
      </c>
      <c r="I263">
        <f>VLOOKUP(Bakery_data[[#This Row],[Product]],products[],2,)</f>
        <v>11.73</v>
      </c>
      <c r="J263">
        <f>Bakery_data[[#This Row],[Units sold]]*Bakery_data[[#This Row],[Cost per unit]]</f>
        <v>175.95000000000002</v>
      </c>
      <c r="K263" s="5">
        <f>IFERROR(Bakery_data[[#This Row],[Sales per Unit]]-Bakery_data[[#This Row],[Cost per unit]],0)</f>
        <v>84.403333333333336</v>
      </c>
    </row>
    <row r="264" spans="3:11" x14ac:dyDescent="0.3">
      <c r="C264" t="s">
        <v>8</v>
      </c>
      <c r="D264" t="s">
        <v>37</v>
      </c>
      <c r="E264" t="s">
        <v>15</v>
      </c>
      <c r="F264" s="4">
        <v>9709</v>
      </c>
      <c r="G264" s="5">
        <v>30</v>
      </c>
      <c r="H264" s="5">
        <f>IFERROR(Bakery_data[[#This Row],[Sales]]/Bakery_data[[#This Row],[Units sold]],0)</f>
        <v>323.63333333333333</v>
      </c>
      <c r="I264">
        <f>VLOOKUP(Bakery_data[[#This Row],[Product]],products[],2,)</f>
        <v>11.73</v>
      </c>
      <c r="J264">
        <f>Bakery_data[[#This Row],[Units sold]]*Bakery_data[[#This Row],[Cost per unit]]</f>
        <v>351.90000000000003</v>
      </c>
      <c r="K264" s="5">
        <f>IFERROR(Bakery_data[[#This Row],[Sales per Unit]]-Bakery_data[[#This Row],[Cost per unit]],0)</f>
        <v>311.90333333333331</v>
      </c>
    </row>
    <row r="265" spans="3:11" x14ac:dyDescent="0.3">
      <c r="C265" t="s">
        <v>5</v>
      </c>
      <c r="D265" t="s">
        <v>35</v>
      </c>
      <c r="E265" t="s">
        <v>15</v>
      </c>
      <c r="F265" s="4">
        <v>13391</v>
      </c>
      <c r="G265" s="5">
        <v>201</v>
      </c>
      <c r="H265" s="5">
        <f>IFERROR(Bakery_data[[#This Row],[Sales]]/Bakery_data[[#This Row],[Units sold]],0)</f>
        <v>66.621890547263675</v>
      </c>
      <c r="I265">
        <f>VLOOKUP(Bakery_data[[#This Row],[Product]],products[],2,)</f>
        <v>11.73</v>
      </c>
      <c r="J265">
        <f>Bakery_data[[#This Row],[Units sold]]*Bakery_data[[#This Row],[Cost per unit]]</f>
        <v>2357.73</v>
      </c>
      <c r="K265" s="5">
        <f>IFERROR(Bakery_data[[#This Row],[Sales per Unit]]-Bakery_data[[#This Row],[Cost per unit]],0)</f>
        <v>54.891890547263671</v>
      </c>
    </row>
    <row r="266" spans="3:11" x14ac:dyDescent="0.3">
      <c r="C266" t="s">
        <v>5</v>
      </c>
      <c r="D266" t="s">
        <v>34</v>
      </c>
      <c r="E266" t="s">
        <v>15</v>
      </c>
      <c r="F266" s="4">
        <v>7280</v>
      </c>
      <c r="G266" s="5">
        <v>201</v>
      </c>
      <c r="H266" s="5">
        <f>IFERROR(Bakery_data[[#This Row],[Sales]]/Bakery_data[[#This Row],[Units sold]],0)</f>
        <v>36.218905472636813</v>
      </c>
      <c r="I266">
        <f>VLOOKUP(Bakery_data[[#This Row],[Product]],products[],2,)</f>
        <v>11.73</v>
      </c>
      <c r="J266">
        <f>Bakery_data[[#This Row],[Units sold]]*Bakery_data[[#This Row],[Cost per unit]]</f>
        <v>2357.73</v>
      </c>
      <c r="K266" s="5">
        <f>IFERROR(Bakery_data[[#This Row],[Sales per Unit]]-Bakery_data[[#This Row],[Cost per unit]],0)</f>
        <v>24.488905472636812</v>
      </c>
    </row>
    <row r="267" spans="3:11" x14ac:dyDescent="0.3">
      <c r="C267" t="s">
        <v>9</v>
      </c>
      <c r="D267" t="s">
        <v>35</v>
      </c>
      <c r="E267" t="s">
        <v>15</v>
      </c>
      <c r="F267" s="4">
        <v>7833</v>
      </c>
      <c r="G267" s="5">
        <v>243</v>
      </c>
      <c r="H267" s="5">
        <f>IFERROR(Bakery_data[[#This Row],[Sales]]/Bakery_data[[#This Row],[Units sold]],0)</f>
        <v>32.23456790123457</v>
      </c>
      <c r="I267">
        <f>VLOOKUP(Bakery_data[[#This Row],[Product]],products[],2,)</f>
        <v>11.73</v>
      </c>
      <c r="J267">
        <f>Bakery_data[[#This Row],[Units sold]]*Bakery_data[[#This Row],[Cost per unit]]</f>
        <v>2850.3900000000003</v>
      </c>
      <c r="K267" s="5">
        <f>IFERROR(Bakery_data[[#This Row],[Sales per Unit]]-Bakery_data[[#This Row],[Cost per unit]],0)</f>
        <v>20.504567901234569</v>
      </c>
    </row>
    <row r="268" spans="3:11" x14ac:dyDescent="0.3">
      <c r="C268" t="s">
        <v>2</v>
      </c>
      <c r="D268" t="s">
        <v>39</v>
      </c>
      <c r="E268" t="s">
        <v>15</v>
      </c>
      <c r="F268" s="4">
        <v>4802</v>
      </c>
      <c r="G268" s="5">
        <v>36</v>
      </c>
      <c r="H268" s="5">
        <f>IFERROR(Bakery_data[[#This Row],[Sales]]/Bakery_data[[#This Row],[Units sold]],0)</f>
        <v>133.38888888888889</v>
      </c>
      <c r="I268">
        <f>VLOOKUP(Bakery_data[[#This Row],[Product]],products[],2,)</f>
        <v>11.73</v>
      </c>
      <c r="J268">
        <f>Bakery_data[[#This Row],[Units sold]]*Bakery_data[[#This Row],[Cost per unit]]</f>
        <v>422.28000000000003</v>
      </c>
      <c r="K268" s="5">
        <f>IFERROR(Bakery_data[[#This Row],[Sales per Unit]]-Bakery_data[[#This Row],[Cost per unit]],0)</f>
        <v>121.65888888888888</v>
      </c>
    </row>
    <row r="269" spans="3:11" x14ac:dyDescent="0.3">
      <c r="C269" t="s">
        <v>10</v>
      </c>
      <c r="D269" t="s">
        <v>35</v>
      </c>
      <c r="E269" t="s">
        <v>15</v>
      </c>
      <c r="F269" s="4">
        <v>2562</v>
      </c>
      <c r="G269" s="5">
        <v>6</v>
      </c>
      <c r="H269" s="5">
        <f>IFERROR(Bakery_data[[#This Row],[Sales]]/Bakery_data[[#This Row],[Units sold]],0)</f>
        <v>427</v>
      </c>
      <c r="I269">
        <f>VLOOKUP(Bakery_data[[#This Row],[Product]],products[],2,)</f>
        <v>11.73</v>
      </c>
      <c r="J269">
        <f>Bakery_data[[#This Row],[Units sold]]*Bakery_data[[#This Row],[Cost per unit]]</f>
        <v>70.38</v>
      </c>
      <c r="K269" s="5">
        <f>IFERROR(Bakery_data[[#This Row],[Sales per Unit]]-Bakery_data[[#This Row],[Cost per unit]],0)</f>
        <v>415.27</v>
      </c>
    </row>
    <row r="270" spans="3:11" x14ac:dyDescent="0.3">
      <c r="C270" t="s">
        <v>7</v>
      </c>
      <c r="D270" t="s">
        <v>34</v>
      </c>
      <c r="E270" t="s">
        <v>15</v>
      </c>
      <c r="F270" s="4">
        <v>3829</v>
      </c>
      <c r="G270" s="5">
        <v>24</v>
      </c>
      <c r="H270" s="5">
        <f>IFERROR(Bakery_data[[#This Row],[Sales]]/Bakery_data[[#This Row],[Units sold]],0)</f>
        <v>159.54166666666666</v>
      </c>
      <c r="I270">
        <f>VLOOKUP(Bakery_data[[#This Row],[Product]],products[],2,)</f>
        <v>11.73</v>
      </c>
      <c r="J270">
        <f>Bakery_data[[#This Row],[Units sold]]*Bakery_data[[#This Row],[Cost per unit]]</f>
        <v>281.52</v>
      </c>
      <c r="K270" s="5">
        <f>IFERROR(Bakery_data[[#This Row],[Sales per Unit]]-Bakery_data[[#This Row],[Cost per unit]],0)</f>
        <v>147.81166666666667</v>
      </c>
    </row>
    <row r="271" spans="3:11" x14ac:dyDescent="0.3">
      <c r="C271" t="s">
        <v>40</v>
      </c>
      <c r="D271" t="s">
        <v>39</v>
      </c>
      <c r="E271" t="s">
        <v>15</v>
      </c>
      <c r="F271" s="4">
        <v>5775</v>
      </c>
      <c r="G271" s="5">
        <v>42</v>
      </c>
      <c r="H271" s="5">
        <f>IFERROR(Bakery_data[[#This Row],[Sales]]/Bakery_data[[#This Row],[Units sold]],0)</f>
        <v>137.5</v>
      </c>
      <c r="I271">
        <f>VLOOKUP(Bakery_data[[#This Row],[Product]],products[],2,)</f>
        <v>11.73</v>
      </c>
      <c r="J271">
        <f>Bakery_data[[#This Row],[Units sold]]*Bakery_data[[#This Row],[Cost per unit]]</f>
        <v>492.66</v>
      </c>
      <c r="K271" s="5">
        <f>IFERROR(Bakery_data[[#This Row],[Sales per Unit]]-Bakery_data[[#This Row],[Cost per unit]],0)</f>
        <v>125.77</v>
      </c>
    </row>
    <row r="272" spans="3:11" x14ac:dyDescent="0.3">
      <c r="C272" t="s">
        <v>2</v>
      </c>
      <c r="D272" t="s">
        <v>37</v>
      </c>
      <c r="E272" t="s">
        <v>15</v>
      </c>
      <c r="F272" s="4">
        <v>2863</v>
      </c>
      <c r="G272" s="5">
        <v>42</v>
      </c>
      <c r="H272" s="5">
        <f>IFERROR(Bakery_data[[#This Row],[Sales]]/Bakery_data[[#This Row],[Units sold]],0)</f>
        <v>68.166666666666671</v>
      </c>
      <c r="I272">
        <f>VLOOKUP(Bakery_data[[#This Row],[Product]],products[],2,)</f>
        <v>11.73</v>
      </c>
      <c r="J272">
        <f>Bakery_data[[#This Row],[Units sold]]*Bakery_data[[#This Row],[Cost per unit]]</f>
        <v>492.66</v>
      </c>
      <c r="K272" s="5">
        <f>IFERROR(Bakery_data[[#This Row],[Sales per Unit]]-Bakery_data[[#This Row],[Cost per unit]],0)</f>
        <v>56.436666666666667</v>
      </c>
    </row>
    <row r="273" spans="3:11" x14ac:dyDescent="0.3">
      <c r="C273" t="s">
        <v>3</v>
      </c>
      <c r="D273" t="s">
        <v>35</v>
      </c>
      <c r="E273" t="s">
        <v>15</v>
      </c>
      <c r="F273" s="4">
        <v>6657</v>
      </c>
      <c r="G273" s="5">
        <v>276</v>
      </c>
      <c r="H273" s="5">
        <f>IFERROR(Bakery_data[[#This Row],[Sales]]/Bakery_data[[#This Row],[Units sold]],0)</f>
        <v>24.119565217391305</v>
      </c>
      <c r="I273">
        <f>VLOOKUP(Bakery_data[[#This Row],[Product]],products[],2,)</f>
        <v>11.73</v>
      </c>
      <c r="J273">
        <f>Bakery_data[[#This Row],[Units sold]]*Bakery_data[[#This Row],[Cost per unit]]</f>
        <v>3237.48</v>
      </c>
      <c r="K273" s="5">
        <f>IFERROR(Bakery_data[[#This Row],[Sales per Unit]]-Bakery_data[[#This Row],[Cost per unit]],0)</f>
        <v>12.389565217391304</v>
      </c>
    </row>
    <row r="274" spans="3:11" x14ac:dyDescent="0.3">
      <c r="C274" t="s">
        <v>41</v>
      </c>
      <c r="D274" t="s">
        <v>37</v>
      </c>
      <c r="E274" t="s">
        <v>15</v>
      </c>
      <c r="F274" s="4">
        <v>714</v>
      </c>
      <c r="G274" s="5">
        <v>231</v>
      </c>
      <c r="H274" s="5">
        <f>IFERROR(Bakery_data[[#This Row],[Sales]]/Bakery_data[[#This Row],[Units sold]],0)</f>
        <v>3.0909090909090908</v>
      </c>
      <c r="I274">
        <f>VLOOKUP(Bakery_data[[#This Row],[Product]],products[],2,)</f>
        <v>11.73</v>
      </c>
      <c r="J274">
        <f>Bakery_data[[#This Row],[Units sold]]*Bakery_data[[#This Row],[Cost per unit]]</f>
        <v>2709.63</v>
      </c>
      <c r="K274" s="5">
        <f>IFERROR(Bakery_data[[#This Row],[Sales per Unit]]-Bakery_data[[#This Row],[Cost per unit]],0)</f>
        <v>-8.6390909090909105</v>
      </c>
    </row>
    <row r="275" spans="3:11" x14ac:dyDescent="0.3">
      <c r="C275" t="s">
        <v>6</v>
      </c>
      <c r="D275" t="s">
        <v>38</v>
      </c>
      <c r="E275" t="s">
        <v>31</v>
      </c>
      <c r="F275" s="4">
        <v>2681</v>
      </c>
      <c r="G275" s="5">
        <v>54</v>
      </c>
      <c r="H275" s="5">
        <f>IFERROR(Bakery_data[[#This Row],[Sales]]/Bakery_data[[#This Row],[Units sold]],0)</f>
        <v>49.648148148148145</v>
      </c>
      <c r="I275">
        <f>VLOOKUP(Bakery_data[[#This Row],[Product]],products[],2,)</f>
        <v>5.79</v>
      </c>
      <c r="J275">
        <f>Bakery_data[[#This Row],[Units sold]]*Bakery_data[[#This Row],[Cost per unit]]</f>
        <v>312.66000000000003</v>
      </c>
      <c r="K275" s="5">
        <f>IFERROR(Bakery_data[[#This Row],[Sales per Unit]]-Bakery_data[[#This Row],[Cost per unit]],0)</f>
        <v>43.858148148148146</v>
      </c>
    </row>
    <row r="276" spans="3:11" x14ac:dyDescent="0.3">
      <c r="C276" t="s">
        <v>6</v>
      </c>
      <c r="D276" t="s">
        <v>37</v>
      </c>
      <c r="E276" t="s">
        <v>31</v>
      </c>
      <c r="F276" s="4">
        <v>7693</v>
      </c>
      <c r="G276" s="5">
        <v>87</v>
      </c>
      <c r="H276" s="5">
        <f>IFERROR(Bakery_data[[#This Row],[Sales]]/Bakery_data[[#This Row],[Units sold]],0)</f>
        <v>88.425287356321846</v>
      </c>
      <c r="I276">
        <f>VLOOKUP(Bakery_data[[#This Row],[Product]],products[],2,)</f>
        <v>5.79</v>
      </c>
      <c r="J276">
        <f>Bakery_data[[#This Row],[Units sold]]*Bakery_data[[#This Row],[Cost per unit]]</f>
        <v>503.73</v>
      </c>
      <c r="K276" s="5">
        <f>IFERROR(Bakery_data[[#This Row],[Sales per Unit]]-Bakery_data[[#This Row],[Cost per unit]],0)</f>
        <v>82.63528735632184</v>
      </c>
    </row>
    <row r="277" spans="3:11" x14ac:dyDescent="0.3">
      <c r="C277" t="s">
        <v>5</v>
      </c>
      <c r="D277" t="s">
        <v>37</v>
      </c>
      <c r="E277" t="s">
        <v>31</v>
      </c>
      <c r="F277" s="4">
        <v>182</v>
      </c>
      <c r="G277" s="5">
        <v>48</v>
      </c>
      <c r="H277" s="5">
        <f>IFERROR(Bakery_data[[#This Row],[Sales]]/Bakery_data[[#This Row],[Units sold]],0)</f>
        <v>3.7916666666666665</v>
      </c>
      <c r="I277">
        <f>VLOOKUP(Bakery_data[[#This Row],[Product]],products[],2,)</f>
        <v>5.79</v>
      </c>
      <c r="J277">
        <f>Bakery_data[[#This Row],[Units sold]]*Bakery_data[[#This Row],[Cost per unit]]</f>
        <v>277.92</v>
      </c>
      <c r="K277" s="5">
        <f>IFERROR(Bakery_data[[#This Row],[Sales per Unit]]-Bakery_data[[#This Row],[Cost per unit]],0)</f>
        <v>-1.9983333333333335</v>
      </c>
    </row>
    <row r="278" spans="3:11" x14ac:dyDescent="0.3">
      <c r="C278" t="s">
        <v>8</v>
      </c>
      <c r="D278" t="s">
        <v>39</v>
      </c>
      <c r="E278" t="s">
        <v>31</v>
      </c>
      <c r="F278" s="4">
        <v>8890</v>
      </c>
      <c r="G278" s="5">
        <v>210</v>
      </c>
      <c r="H278" s="5">
        <f>IFERROR(Bakery_data[[#This Row],[Sales]]/Bakery_data[[#This Row],[Units sold]],0)</f>
        <v>42.333333333333336</v>
      </c>
      <c r="I278">
        <f>VLOOKUP(Bakery_data[[#This Row],[Product]],products[],2,)</f>
        <v>5.79</v>
      </c>
      <c r="J278">
        <f>Bakery_data[[#This Row],[Units sold]]*Bakery_data[[#This Row],[Cost per unit]]</f>
        <v>1215.9000000000001</v>
      </c>
      <c r="K278" s="5">
        <f>IFERROR(Bakery_data[[#This Row],[Sales per Unit]]-Bakery_data[[#This Row],[Cost per unit]],0)</f>
        <v>36.543333333333337</v>
      </c>
    </row>
    <row r="279" spans="3:11" x14ac:dyDescent="0.3">
      <c r="C279" t="s">
        <v>8</v>
      </c>
      <c r="D279" t="s">
        <v>34</v>
      </c>
      <c r="E279" t="s">
        <v>31</v>
      </c>
      <c r="F279" s="4">
        <v>3507</v>
      </c>
      <c r="G279" s="5">
        <v>288</v>
      </c>
      <c r="H279" s="5">
        <f>IFERROR(Bakery_data[[#This Row],[Sales]]/Bakery_data[[#This Row],[Units sold]],0)</f>
        <v>12.177083333333334</v>
      </c>
      <c r="I279">
        <f>VLOOKUP(Bakery_data[[#This Row],[Product]],products[],2,)</f>
        <v>5.79</v>
      </c>
      <c r="J279">
        <f>Bakery_data[[#This Row],[Units sold]]*Bakery_data[[#This Row],[Cost per unit]]</f>
        <v>1667.52</v>
      </c>
      <c r="K279" s="5">
        <f>IFERROR(Bakery_data[[#This Row],[Sales per Unit]]-Bakery_data[[#This Row],[Cost per unit]],0)</f>
        <v>6.3870833333333339</v>
      </c>
    </row>
    <row r="280" spans="3:11" x14ac:dyDescent="0.3">
      <c r="C280" t="s">
        <v>40</v>
      </c>
      <c r="D280" t="s">
        <v>38</v>
      </c>
      <c r="E280" t="s">
        <v>31</v>
      </c>
      <c r="F280" s="4">
        <v>1988</v>
      </c>
      <c r="G280" s="5">
        <v>39</v>
      </c>
      <c r="H280" s="5">
        <f>IFERROR(Bakery_data[[#This Row],[Sales]]/Bakery_data[[#This Row],[Units sold]],0)</f>
        <v>50.974358974358971</v>
      </c>
      <c r="I280">
        <f>VLOOKUP(Bakery_data[[#This Row],[Product]],products[],2,)</f>
        <v>5.79</v>
      </c>
      <c r="J280">
        <f>Bakery_data[[#This Row],[Units sold]]*Bakery_data[[#This Row],[Cost per unit]]</f>
        <v>225.81</v>
      </c>
      <c r="K280" s="5">
        <f>IFERROR(Bakery_data[[#This Row],[Sales per Unit]]-Bakery_data[[#This Row],[Cost per unit]],0)</f>
        <v>45.184358974358972</v>
      </c>
    </row>
    <row r="281" spans="3:11" x14ac:dyDescent="0.3">
      <c r="C281" t="s">
        <v>2</v>
      </c>
      <c r="D281" t="s">
        <v>36</v>
      </c>
      <c r="E281" t="s">
        <v>31</v>
      </c>
      <c r="F281" s="4">
        <v>3094</v>
      </c>
      <c r="G281" s="5">
        <v>246</v>
      </c>
      <c r="H281" s="5">
        <f>IFERROR(Bakery_data[[#This Row],[Sales]]/Bakery_data[[#This Row],[Units sold]],0)</f>
        <v>12.577235772357724</v>
      </c>
      <c r="I281">
        <f>VLOOKUP(Bakery_data[[#This Row],[Product]],products[],2,)</f>
        <v>5.79</v>
      </c>
      <c r="J281">
        <f>Bakery_data[[#This Row],[Units sold]]*Bakery_data[[#This Row],[Cost per unit]]</f>
        <v>1424.34</v>
      </c>
      <c r="K281" s="5">
        <f>IFERROR(Bakery_data[[#This Row],[Sales per Unit]]-Bakery_data[[#This Row],[Cost per unit]],0)</f>
        <v>6.7872357723577244</v>
      </c>
    </row>
    <row r="282" spans="3:11" x14ac:dyDescent="0.3">
      <c r="C282" t="s">
        <v>5</v>
      </c>
      <c r="D282" t="s">
        <v>35</v>
      </c>
      <c r="E282" t="s">
        <v>31</v>
      </c>
      <c r="F282" s="4">
        <v>4753</v>
      </c>
      <c r="G282" s="5">
        <v>246</v>
      </c>
      <c r="H282" s="5">
        <f>IFERROR(Bakery_data[[#This Row],[Sales]]/Bakery_data[[#This Row],[Units sold]],0)</f>
        <v>19.321138211382113</v>
      </c>
      <c r="I282">
        <f>VLOOKUP(Bakery_data[[#This Row],[Product]],products[],2,)</f>
        <v>5.79</v>
      </c>
      <c r="J282">
        <f>Bakery_data[[#This Row],[Units sold]]*Bakery_data[[#This Row],[Cost per unit]]</f>
        <v>1424.34</v>
      </c>
      <c r="K282" s="5">
        <f>IFERROR(Bakery_data[[#This Row],[Sales per Unit]]-Bakery_data[[#This Row],[Cost per unit]],0)</f>
        <v>13.531138211382114</v>
      </c>
    </row>
    <row r="283" spans="3:11" x14ac:dyDescent="0.3">
      <c r="C283" t="s">
        <v>2</v>
      </c>
      <c r="D283" t="s">
        <v>38</v>
      </c>
      <c r="E283" t="s">
        <v>31</v>
      </c>
      <c r="F283" s="4">
        <v>4326</v>
      </c>
      <c r="G283" s="5">
        <v>348</v>
      </c>
      <c r="H283" s="5">
        <f>IFERROR(Bakery_data[[#This Row],[Sales]]/Bakery_data[[#This Row],[Units sold]],0)</f>
        <v>12.431034482758621</v>
      </c>
      <c r="I283">
        <f>VLOOKUP(Bakery_data[[#This Row],[Product]],products[],2,)</f>
        <v>5.79</v>
      </c>
      <c r="J283">
        <f>Bakery_data[[#This Row],[Units sold]]*Bakery_data[[#This Row],[Cost per unit]]</f>
        <v>2014.92</v>
      </c>
      <c r="K283" s="5">
        <f>IFERROR(Bakery_data[[#This Row],[Sales per Unit]]-Bakery_data[[#This Row],[Cost per unit]],0)</f>
        <v>6.641034482758621</v>
      </c>
    </row>
    <row r="284" spans="3:11" x14ac:dyDescent="0.3">
      <c r="C284" t="s">
        <v>7</v>
      </c>
      <c r="D284" t="s">
        <v>36</v>
      </c>
      <c r="E284" t="s">
        <v>31</v>
      </c>
      <c r="F284" s="4">
        <v>2149</v>
      </c>
      <c r="G284" s="5">
        <v>117</v>
      </c>
      <c r="H284" s="5">
        <f>IFERROR(Bakery_data[[#This Row],[Sales]]/Bakery_data[[#This Row],[Units sold]],0)</f>
        <v>18.367521367521366</v>
      </c>
      <c r="I284">
        <f>VLOOKUP(Bakery_data[[#This Row],[Product]],products[],2,)</f>
        <v>5.79</v>
      </c>
      <c r="J284">
        <f>Bakery_data[[#This Row],[Units sold]]*Bakery_data[[#This Row],[Cost per unit]]</f>
        <v>677.43</v>
      </c>
      <c r="K284" s="5">
        <f>IFERROR(Bakery_data[[#This Row],[Sales per Unit]]-Bakery_data[[#This Row],[Cost per unit]],0)</f>
        <v>12.577521367521367</v>
      </c>
    </row>
    <row r="285" spans="3:11" x14ac:dyDescent="0.3">
      <c r="C285" t="s">
        <v>6</v>
      </c>
      <c r="D285" t="s">
        <v>36</v>
      </c>
      <c r="E285" t="s">
        <v>21</v>
      </c>
      <c r="F285" s="4">
        <v>497</v>
      </c>
      <c r="G285" s="5">
        <v>63</v>
      </c>
      <c r="H285" s="5">
        <f>IFERROR(Bakery_data[[#This Row],[Sales]]/Bakery_data[[#This Row],[Units sold]],0)</f>
        <v>7.8888888888888893</v>
      </c>
      <c r="I285">
        <f>VLOOKUP(Bakery_data[[#This Row],[Product]],products[],2,)</f>
        <v>9</v>
      </c>
      <c r="J285">
        <f>Bakery_data[[#This Row],[Units sold]]*Bakery_data[[#This Row],[Cost per unit]]</f>
        <v>567</v>
      </c>
      <c r="K285" s="5">
        <f>IFERROR(Bakery_data[[#This Row],[Sales per Unit]]-Bakery_data[[#This Row],[Cost per unit]],0)</f>
        <v>-1.1111111111111107</v>
      </c>
    </row>
    <row r="286" spans="3:11" x14ac:dyDescent="0.3">
      <c r="C286" t="s">
        <v>10</v>
      </c>
      <c r="D286" t="s">
        <v>35</v>
      </c>
      <c r="E286" t="s">
        <v>21</v>
      </c>
      <c r="F286" s="4">
        <v>567</v>
      </c>
      <c r="G286" s="5">
        <v>228</v>
      </c>
      <c r="H286" s="5">
        <f>IFERROR(Bakery_data[[#This Row],[Sales]]/Bakery_data[[#This Row],[Units sold]],0)</f>
        <v>2.486842105263158</v>
      </c>
      <c r="I286">
        <f>VLOOKUP(Bakery_data[[#This Row],[Product]],products[],2,)</f>
        <v>9</v>
      </c>
      <c r="J286">
        <f>Bakery_data[[#This Row],[Units sold]]*Bakery_data[[#This Row],[Cost per unit]]</f>
        <v>2052</v>
      </c>
      <c r="K286" s="5">
        <f>IFERROR(Bakery_data[[#This Row],[Sales per Unit]]-Bakery_data[[#This Row],[Cost per unit]],0)</f>
        <v>-6.5131578947368425</v>
      </c>
    </row>
    <row r="287" spans="3:11" x14ac:dyDescent="0.3">
      <c r="C287" t="s">
        <v>41</v>
      </c>
      <c r="D287" t="s">
        <v>37</v>
      </c>
      <c r="E287" t="s">
        <v>21</v>
      </c>
      <c r="F287" s="4">
        <v>2933</v>
      </c>
      <c r="G287" s="5">
        <v>9</v>
      </c>
      <c r="H287" s="5">
        <f>IFERROR(Bakery_data[[#This Row],[Sales]]/Bakery_data[[#This Row],[Units sold]],0)</f>
        <v>325.88888888888891</v>
      </c>
      <c r="I287">
        <f>VLOOKUP(Bakery_data[[#This Row],[Product]],products[],2,)</f>
        <v>9</v>
      </c>
      <c r="J287">
        <f>Bakery_data[[#This Row],[Units sold]]*Bakery_data[[#This Row],[Cost per unit]]</f>
        <v>81</v>
      </c>
      <c r="K287" s="5">
        <f>IFERROR(Bakery_data[[#This Row],[Sales per Unit]]-Bakery_data[[#This Row],[Cost per unit]],0)</f>
        <v>316.88888888888891</v>
      </c>
    </row>
    <row r="288" spans="3:11" x14ac:dyDescent="0.3">
      <c r="C288" t="s">
        <v>9</v>
      </c>
      <c r="D288" t="s">
        <v>34</v>
      </c>
      <c r="E288" t="s">
        <v>21</v>
      </c>
      <c r="F288" s="4">
        <v>6832</v>
      </c>
      <c r="G288" s="5">
        <v>27</v>
      </c>
      <c r="H288" s="5">
        <f>IFERROR(Bakery_data[[#This Row],[Sales]]/Bakery_data[[#This Row],[Units sold]],0)</f>
        <v>253.03703703703704</v>
      </c>
      <c r="I288">
        <f>VLOOKUP(Bakery_data[[#This Row],[Product]],products[],2,)</f>
        <v>9</v>
      </c>
      <c r="J288">
        <f>Bakery_data[[#This Row],[Units sold]]*Bakery_data[[#This Row],[Cost per unit]]</f>
        <v>243</v>
      </c>
      <c r="K288" s="5">
        <f>IFERROR(Bakery_data[[#This Row],[Sales per Unit]]-Bakery_data[[#This Row],[Cost per unit]],0)</f>
        <v>244.03703703703704</v>
      </c>
    </row>
    <row r="289" spans="3:11" x14ac:dyDescent="0.3">
      <c r="C289" t="s">
        <v>6</v>
      </c>
      <c r="D289" t="s">
        <v>38</v>
      </c>
      <c r="E289" t="s">
        <v>21</v>
      </c>
      <c r="F289" s="4">
        <v>7322</v>
      </c>
      <c r="G289" s="5">
        <v>36</v>
      </c>
      <c r="H289" s="5">
        <f>IFERROR(Bakery_data[[#This Row],[Sales]]/Bakery_data[[#This Row],[Units sold]],0)</f>
        <v>203.38888888888889</v>
      </c>
      <c r="I289">
        <f>VLOOKUP(Bakery_data[[#This Row],[Product]],products[],2,)</f>
        <v>9</v>
      </c>
      <c r="J289">
        <f>Bakery_data[[#This Row],[Units sold]]*Bakery_data[[#This Row],[Cost per unit]]</f>
        <v>324</v>
      </c>
      <c r="K289" s="5">
        <f>IFERROR(Bakery_data[[#This Row],[Sales per Unit]]-Bakery_data[[#This Row],[Cost per unit]],0)</f>
        <v>194.38888888888889</v>
      </c>
    </row>
    <row r="290" spans="3:11" x14ac:dyDescent="0.3">
      <c r="C290" t="s">
        <v>2</v>
      </c>
      <c r="D290" t="s">
        <v>39</v>
      </c>
      <c r="E290" t="s">
        <v>21</v>
      </c>
      <c r="F290" s="4">
        <v>7651</v>
      </c>
      <c r="G290" s="5">
        <v>213</v>
      </c>
      <c r="H290" s="5">
        <f>IFERROR(Bakery_data[[#This Row],[Sales]]/Bakery_data[[#This Row],[Units sold]],0)</f>
        <v>35.920187793427232</v>
      </c>
      <c r="I290">
        <f>VLOOKUP(Bakery_data[[#This Row],[Product]],products[],2,)</f>
        <v>9</v>
      </c>
      <c r="J290">
        <f>Bakery_data[[#This Row],[Units sold]]*Bakery_data[[#This Row],[Cost per unit]]</f>
        <v>1917</v>
      </c>
      <c r="K290" s="5">
        <f>IFERROR(Bakery_data[[#This Row],[Sales per Unit]]-Bakery_data[[#This Row],[Cost per unit]],0)</f>
        <v>26.920187793427232</v>
      </c>
    </row>
    <row r="291" spans="3:11" x14ac:dyDescent="0.3">
      <c r="C291" t="s">
        <v>10</v>
      </c>
      <c r="D291" t="s">
        <v>39</v>
      </c>
      <c r="E291" t="s">
        <v>21</v>
      </c>
      <c r="F291" s="4">
        <v>4858</v>
      </c>
      <c r="G291" s="5">
        <v>279</v>
      </c>
      <c r="H291" s="5">
        <f>IFERROR(Bakery_data[[#This Row],[Sales]]/Bakery_data[[#This Row],[Units sold]],0)</f>
        <v>17.412186379928315</v>
      </c>
      <c r="I291">
        <f>VLOOKUP(Bakery_data[[#This Row],[Product]],products[],2,)</f>
        <v>9</v>
      </c>
      <c r="J291">
        <f>Bakery_data[[#This Row],[Units sold]]*Bakery_data[[#This Row],[Cost per unit]]</f>
        <v>2511</v>
      </c>
      <c r="K291" s="5">
        <f>IFERROR(Bakery_data[[#This Row],[Sales per Unit]]-Bakery_data[[#This Row],[Cost per unit]],0)</f>
        <v>8.4121863799283148</v>
      </c>
    </row>
    <row r="292" spans="3:11" x14ac:dyDescent="0.3">
      <c r="C292" t="s">
        <v>10</v>
      </c>
      <c r="D292" t="s">
        <v>37</v>
      </c>
      <c r="E292" t="s">
        <v>21</v>
      </c>
      <c r="F292" s="4">
        <v>245</v>
      </c>
      <c r="G292" s="5">
        <v>288</v>
      </c>
      <c r="H292" s="5">
        <f>IFERROR(Bakery_data[[#This Row],[Sales]]/Bakery_data[[#This Row],[Units sold]],0)</f>
        <v>0.85069444444444442</v>
      </c>
      <c r="I292">
        <f>VLOOKUP(Bakery_data[[#This Row],[Product]],products[],2,)</f>
        <v>9</v>
      </c>
      <c r="J292">
        <f>Bakery_data[[#This Row],[Units sold]]*Bakery_data[[#This Row],[Cost per unit]]</f>
        <v>2592</v>
      </c>
      <c r="K292" s="5">
        <f>IFERROR(Bakery_data[[#This Row],[Sales per Unit]]-Bakery_data[[#This Row],[Cost per unit]],0)</f>
        <v>-8.1493055555555554</v>
      </c>
    </row>
    <row r="293" spans="3:11" x14ac:dyDescent="0.3">
      <c r="C293" t="s">
        <v>8</v>
      </c>
      <c r="D293" t="s">
        <v>37</v>
      </c>
      <c r="E293" t="s">
        <v>21</v>
      </c>
      <c r="F293" s="4">
        <v>434</v>
      </c>
      <c r="G293" s="5">
        <v>87</v>
      </c>
      <c r="H293" s="5">
        <f>IFERROR(Bakery_data[[#This Row],[Sales]]/Bakery_data[[#This Row],[Units sold]],0)</f>
        <v>4.9885057471264371</v>
      </c>
      <c r="I293">
        <f>VLOOKUP(Bakery_data[[#This Row],[Product]],products[],2,)</f>
        <v>9</v>
      </c>
      <c r="J293">
        <f>Bakery_data[[#This Row],[Units sold]]*Bakery_data[[#This Row],[Cost per unit]]</f>
        <v>783</v>
      </c>
      <c r="K293" s="5">
        <f>IFERROR(Bakery_data[[#This Row],[Sales per Unit]]-Bakery_data[[#This Row],[Cost per unit]],0)</f>
        <v>-4.0114942528735629</v>
      </c>
    </row>
    <row r="294" spans="3:11" x14ac:dyDescent="0.3">
      <c r="C294" t="s">
        <v>8</v>
      </c>
      <c r="D294" t="s">
        <v>38</v>
      </c>
      <c r="E294" t="s">
        <v>21</v>
      </c>
      <c r="F294" s="4">
        <v>6433</v>
      </c>
      <c r="G294" s="5">
        <v>78</v>
      </c>
      <c r="H294" s="5">
        <f>IFERROR(Bakery_data[[#This Row],[Sales]]/Bakery_data[[#This Row],[Units sold]],0)</f>
        <v>82.474358974358978</v>
      </c>
      <c r="I294">
        <f>VLOOKUP(Bakery_data[[#This Row],[Product]],products[],2,)</f>
        <v>9</v>
      </c>
      <c r="J294">
        <f>Bakery_data[[#This Row],[Units sold]]*Bakery_data[[#This Row],[Cost per unit]]</f>
        <v>702</v>
      </c>
      <c r="K294" s="5">
        <f>IFERROR(Bakery_data[[#This Row],[Sales per Unit]]-Bakery_data[[#This Row],[Cost per unit]],0)</f>
        <v>73.474358974358978</v>
      </c>
    </row>
    <row r="295" spans="3:11" x14ac:dyDescent="0.3">
      <c r="C295" t="s">
        <v>6</v>
      </c>
      <c r="D295" t="s">
        <v>39</v>
      </c>
      <c r="E295" t="s">
        <v>25</v>
      </c>
      <c r="F295" s="4">
        <v>2100</v>
      </c>
      <c r="G295" s="5">
        <v>414</v>
      </c>
      <c r="H295" s="5">
        <f>IFERROR(Bakery_data[[#This Row],[Sales]]/Bakery_data[[#This Row],[Units sold]],0)</f>
        <v>5.0724637681159424</v>
      </c>
      <c r="I295">
        <f>VLOOKUP(Bakery_data[[#This Row],[Product]],products[],2,)</f>
        <v>13.15</v>
      </c>
      <c r="J295">
        <f>Bakery_data[[#This Row],[Units sold]]*Bakery_data[[#This Row],[Cost per unit]]</f>
        <v>5444.1</v>
      </c>
      <c r="K295" s="5">
        <f>IFERROR(Bakery_data[[#This Row],[Sales per Unit]]-Bakery_data[[#This Row],[Cost per unit]],0)</f>
        <v>-8.0775362318840571</v>
      </c>
    </row>
    <row r="296" spans="3:11" x14ac:dyDescent="0.3">
      <c r="C296" t="s">
        <v>2</v>
      </c>
      <c r="D296" t="s">
        <v>39</v>
      </c>
      <c r="E296" t="s">
        <v>25</v>
      </c>
      <c r="F296" s="4">
        <v>1785</v>
      </c>
      <c r="G296" s="5">
        <v>462</v>
      </c>
      <c r="H296" s="5">
        <f>IFERROR(Bakery_data[[#This Row],[Sales]]/Bakery_data[[#This Row],[Units sold]],0)</f>
        <v>3.8636363636363638</v>
      </c>
      <c r="I296">
        <f>VLOOKUP(Bakery_data[[#This Row],[Product]],products[],2,)</f>
        <v>13.15</v>
      </c>
      <c r="J296">
        <f>Bakery_data[[#This Row],[Units sold]]*Bakery_data[[#This Row],[Cost per unit]]</f>
        <v>6075.3</v>
      </c>
      <c r="K296" s="5">
        <f>IFERROR(Bakery_data[[#This Row],[Sales per Unit]]-Bakery_data[[#This Row],[Cost per unit]],0)</f>
        <v>-9.286363636363637</v>
      </c>
    </row>
    <row r="297" spans="3:11" x14ac:dyDescent="0.3">
      <c r="C297" t="s">
        <v>3</v>
      </c>
      <c r="D297" t="s">
        <v>35</v>
      </c>
      <c r="E297" t="s">
        <v>25</v>
      </c>
      <c r="F297" s="4">
        <v>2464</v>
      </c>
      <c r="G297" s="5">
        <v>234</v>
      </c>
      <c r="H297" s="5">
        <f>IFERROR(Bakery_data[[#This Row],[Sales]]/Bakery_data[[#This Row],[Units sold]],0)</f>
        <v>10.52991452991453</v>
      </c>
      <c r="I297">
        <f>VLOOKUP(Bakery_data[[#This Row],[Product]],products[],2,)</f>
        <v>13.15</v>
      </c>
      <c r="J297">
        <f>Bakery_data[[#This Row],[Units sold]]*Bakery_data[[#This Row],[Cost per unit]]</f>
        <v>3077.1</v>
      </c>
      <c r="K297" s="5">
        <f>IFERROR(Bakery_data[[#This Row],[Sales per Unit]]-Bakery_data[[#This Row],[Cost per unit]],0)</f>
        <v>-2.6200854700854705</v>
      </c>
    </row>
    <row r="298" spans="3:11" x14ac:dyDescent="0.3">
      <c r="C298" t="s">
        <v>40</v>
      </c>
      <c r="D298" t="s">
        <v>36</v>
      </c>
      <c r="E298" t="s">
        <v>25</v>
      </c>
      <c r="F298" s="4">
        <v>5439</v>
      </c>
      <c r="G298" s="5">
        <v>30</v>
      </c>
      <c r="H298" s="5">
        <f>IFERROR(Bakery_data[[#This Row],[Sales]]/Bakery_data[[#This Row],[Units sold]],0)</f>
        <v>181.3</v>
      </c>
      <c r="I298">
        <f>VLOOKUP(Bakery_data[[#This Row],[Product]],products[],2,)</f>
        <v>13.15</v>
      </c>
      <c r="J298">
        <f>Bakery_data[[#This Row],[Units sold]]*Bakery_data[[#This Row],[Cost per unit]]</f>
        <v>394.5</v>
      </c>
      <c r="K298" s="5">
        <f>IFERROR(Bakery_data[[#This Row],[Sales per Unit]]-Bakery_data[[#This Row],[Cost per unit]],0)</f>
        <v>168.15</v>
      </c>
    </row>
    <row r="299" spans="3:11" x14ac:dyDescent="0.3">
      <c r="C299" t="s">
        <v>3</v>
      </c>
      <c r="D299" t="s">
        <v>36</v>
      </c>
      <c r="E299" t="s">
        <v>25</v>
      </c>
      <c r="F299" s="4">
        <v>3339</v>
      </c>
      <c r="G299" s="5">
        <v>39</v>
      </c>
      <c r="H299" s="5">
        <f>IFERROR(Bakery_data[[#This Row],[Sales]]/Bakery_data[[#This Row],[Units sold]],0)</f>
        <v>85.615384615384613</v>
      </c>
      <c r="I299">
        <f>VLOOKUP(Bakery_data[[#This Row],[Product]],products[],2,)</f>
        <v>13.15</v>
      </c>
      <c r="J299">
        <f>Bakery_data[[#This Row],[Units sold]]*Bakery_data[[#This Row],[Cost per unit]]</f>
        <v>512.85</v>
      </c>
      <c r="K299" s="5">
        <f>IFERROR(Bakery_data[[#This Row],[Sales per Unit]]-Bakery_data[[#This Row],[Cost per unit]],0)</f>
        <v>72.465384615384608</v>
      </c>
    </row>
    <row r="300" spans="3:11" x14ac:dyDescent="0.3">
      <c r="C300" t="s">
        <v>6</v>
      </c>
      <c r="D300" t="s">
        <v>38</v>
      </c>
      <c r="E300" t="s">
        <v>25</v>
      </c>
      <c r="F300" s="4">
        <v>469</v>
      </c>
      <c r="G300" s="5">
        <v>75</v>
      </c>
      <c r="H300" s="5">
        <f>IFERROR(Bakery_data[[#This Row],[Sales]]/Bakery_data[[#This Row],[Units sold]],0)</f>
        <v>6.253333333333333</v>
      </c>
      <c r="I300">
        <f>VLOOKUP(Bakery_data[[#This Row],[Product]],products[],2,)</f>
        <v>13.15</v>
      </c>
      <c r="J300">
        <f>Bakery_data[[#This Row],[Units sold]]*Bakery_data[[#This Row],[Cost per unit]]</f>
        <v>986.25</v>
      </c>
      <c r="K300" s="5">
        <f>IFERROR(Bakery_data[[#This Row],[Sales per Unit]]-Bakery_data[[#This Row],[Cost per unit]],0)</f>
        <v>-6.8966666666666674</v>
      </c>
    </row>
    <row r="301" spans="3:11" x14ac:dyDescent="0.3">
      <c r="C301" t="s">
        <v>9</v>
      </c>
      <c r="D301" t="s">
        <v>37</v>
      </c>
      <c r="E301" t="s">
        <v>25</v>
      </c>
      <c r="F301" s="4">
        <v>4305</v>
      </c>
      <c r="G301" s="5">
        <v>156</v>
      </c>
      <c r="H301" s="5">
        <f>IFERROR(Bakery_data[[#This Row],[Sales]]/Bakery_data[[#This Row],[Units sold]],0)</f>
        <v>27.596153846153847</v>
      </c>
      <c r="I301">
        <f>VLOOKUP(Bakery_data[[#This Row],[Product]],products[],2,)</f>
        <v>13.15</v>
      </c>
      <c r="J301">
        <f>Bakery_data[[#This Row],[Units sold]]*Bakery_data[[#This Row],[Cost per unit]]</f>
        <v>2051.4</v>
      </c>
      <c r="K301" s="5">
        <f>IFERROR(Bakery_data[[#This Row],[Sales per Unit]]-Bakery_data[[#This Row],[Cost per unit]],0)</f>
        <v>14.446153846153846</v>
      </c>
    </row>
    <row r="302" spans="3:11" x14ac:dyDescent="0.3">
      <c r="C302" t="s">
        <v>7</v>
      </c>
      <c r="D302" t="s">
        <v>34</v>
      </c>
      <c r="E302" t="s">
        <v>25</v>
      </c>
      <c r="F302" s="4">
        <v>1568</v>
      </c>
      <c r="G302" s="5">
        <v>96</v>
      </c>
      <c r="H302" s="5">
        <f>IFERROR(Bakery_data[[#This Row],[Sales]]/Bakery_data[[#This Row],[Units sold]],0)</f>
        <v>16.333333333333332</v>
      </c>
      <c r="I302">
        <f>VLOOKUP(Bakery_data[[#This Row],[Product]],products[],2,)</f>
        <v>13.15</v>
      </c>
      <c r="J302">
        <f>Bakery_data[[#This Row],[Units sold]]*Bakery_data[[#This Row],[Cost per unit]]</f>
        <v>1262.4000000000001</v>
      </c>
      <c r="K302" s="5">
        <f>IFERROR(Bakery_data[[#This Row],[Sales per Unit]]-Bakery_data[[#This Row],[Cost per unit]],0)</f>
        <v>3.1833333333333318</v>
      </c>
    </row>
    <row r="303" spans="3:11" x14ac:dyDescent="0.3">
      <c r="C303" t="s">
        <v>10</v>
      </c>
      <c r="D303" t="s">
        <v>34</v>
      </c>
      <c r="E303" t="s">
        <v>25</v>
      </c>
      <c r="F303" s="4">
        <v>1428</v>
      </c>
      <c r="G303" s="5">
        <v>93</v>
      </c>
      <c r="H303" s="5">
        <f>IFERROR(Bakery_data[[#This Row],[Sales]]/Bakery_data[[#This Row],[Units sold]],0)</f>
        <v>15.35483870967742</v>
      </c>
      <c r="I303">
        <f>VLOOKUP(Bakery_data[[#This Row],[Product]],products[],2,)</f>
        <v>13.15</v>
      </c>
      <c r="J303">
        <f>Bakery_data[[#This Row],[Units sold]]*Bakery_data[[#This Row],[Cost per unit]]</f>
        <v>1222.95</v>
      </c>
      <c r="K303" s="5">
        <f>IFERROR(Bakery_data[[#This Row],[Sales per Unit]]-Bakery_data[[#This Row],[Cost per unit]],0)</f>
        <v>2.2048387096774196</v>
      </c>
    </row>
    <row r="304" spans="3:11" x14ac:dyDescent="0.3">
      <c r="C304" t="s">
        <v>40</v>
      </c>
      <c r="D304" t="s">
        <v>38</v>
      </c>
      <c r="E304" t="s">
        <v>25</v>
      </c>
      <c r="F304" s="4">
        <v>2541</v>
      </c>
      <c r="G304" s="5">
        <v>90</v>
      </c>
      <c r="H304" s="5">
        <f>IFERROR(Bakery_data[[#This Row],[Sales]]/Bakery_data[[#This Row],[Units sold]],0)</f>
        <v>28.233333333333334</v>
      </c>
      <c r="I304">
        <f>VLOOKUP(Bakery_data[[#This Row],[Product]],products[],2,)</f>
        <v>13.15</v>
      </c>
      <c r="J304">
        <f>Bakery_data[[#This Row],[Units sold]]*Bakery_data[[#This Row],[Cost per unit]]</f>
        <v>1183.5</v>
      </c>
      <c r="K304" s="5">
        <f>IFERROR(Bakery_data[[#This Row],[Sales per Unit]]-Bakery_data[[#This Row],[Cost per unit]],0)</f>
        <v>15.083333333333334</v>
      </c>
    </row>
    <row r="305" spans="3:11" x14ac:dyDescent="0.3">
      <c r="C305" t="s">
        <v>9</v>
      </c>
      <c r="D305" t="s">
        <v>39</v>
      </c>
      <c r="E305" t="s">
        <v>25</v>
      </c>
      <c r="F305" s="4">
        <v>3192</v>
      </c>
      <c r="G305" s="5">
        <v>72</v>
      </c>
      <c r="H305" s="5">
        <f>IFERROR(Bakery_data[[#This Row],[Sales]]/Bakery_data[[#This Row],[Units sold]],0)</f>
        <v>44.333333333333336</v>
      </c>
      <c r="I305">
        <f>VLOOKUP(Bakery_data[[#This Row],[Product]],products[],2,)</f>
        <v>13.15</v>
      </c>
      <c r="J305">
        <f>Bakery_data[[#This Row],[Units sold]]*Bakery_data[[#This Row],[Cost per unit]]</f>
        <v>946.80000000000007</v>
      </c>
      <c r="K305" s="5">
        <f>IFERROR(Bakery_data[[#This Row],[Sales per Unit]]-Bakery_data[[#This Row],[Cost per unit]],0)</f>
        <v>31.183333333333337</v>
      </c>
    </row>
    <row r="306" spans="3:11" x14ac:dyDescent="0.3">
      <c r="C306" t="s">
        <v>3</v>
      </c>
      <c r="D306" t="s">
        <v>34</v>
      </c>
      <c r="E306" t="s">
        <v>25</v>
      </c>
      <c r="F306" s="4">
        <v>6300</v>
      </c>
      <c r="G306" s="5">
        <v>42</v>
      </c>
      <c r="H306" s="5">
        <f>IFERROR(Bakery_data[[#This Row],[Sales]]/Bakery_data[[#This Row],[Units sold]],0)</f>
        <v>150</v>
      </c>
      <c r="I306">
        <f>VLOOKUP(Bakery_data[[#This Row],[Product]],products[],2,)</f>
        <v>13.15</v>
      </c>
      <c r="J306">
        <f>Bakery_data[[#This Row],[Units sold]]*Bakery_data[[#This Row],[Cost per unit]]</f>
        <v>552.30000000000007</v>
      </c>
      <c r="K306" s="5">
        <f>IFERROR(Bakery_data[[#This Row],[Sales per Unit]]-Bakery_data[[#This Row],[Cost per unit]],0)</f>
        <v>136.85</v>
      </c>
    </row>
    <row r="307" spans="3:11" x14ac:dyDescent="0.3">
      <c r="C307" t="s">
        <v>41</v>
      </c>
      <c r="D307" t="s">
        <v>38</v>
      </c>
      <c r="E307" t="s">
        <v>25</v>
      </c>
      <c r="F307" s="4">
        <v>154</v>
      </c>
      <c r="G307" s="5">
        <v>21</v>
      </c>
      <c r="H307" s="5">
        <f>IFERROR(Bakery_data[[#This Row],[Sales]]/Bakery_data[[#This Row],[Units sold]],0)</f>
        <v>7.333333333333333</v>
      </c>
      <c r="I307">
        <f>VLOOKUP(Bakery_data[[#This Row],[Product]],products[],2,)</f>
        <v>13.15</v>
      </c>
      <c r="J307">
        <f>Bakery_data[[#This Row],[Units sold]]*Bakery_data[[#This Row],[Cost per unit]]</f>
        <v>276.15000000000003</v>
      </c>
      <c r="K307" s="5">
        <f>IFERROR(Bakery_data[[#This Row],[Sales per Unit]]-Bakery_data[[#This Row],[Cost per unit]],0)</f>
        <v>-5.8166666666666673</v>
      </c>
    </row>
    <row r="308" spans="3:11" x14ac:dyDescent="0.3">
      <c r="C308" t="s">
        <v>5</v>
      </c>
      <c r="D308" t="s">
        <v>37</v>
      </c>
      <c r="E308" t="s">
        <v>25</v>
      </c>
      <c r="F308" s="4">
        <v>8813</v>
      </c>
      <c r="G308" s="5">
        <v>21</v>
      </c>
      <c r="H308" s="5">
        <f>IFERROR(Bakery_data[[#This Row],[Sales]]/Bakery_data[[#This Row],[Units sold]],0)</f>
        <v>419.66666666666669</v>
      </c>
      <c r="I308">
        <f>VLOOKUP(Bakery_data[[#This Row],[Product]],products[],2,)</f>
        <v>13.15</v>
      </c>
      <c r="J308">
        <f>Bakery_data[[#This Row],[Units sold]]*Bakery_data[[#This Row],[Cost per unit]]</f>
        <v>276.15000000000003</v>
      </c>
      <c r="K308" s="5">
        <f>IFERROR(Bakery_data[[#This Row],[Sales per Unit]]-Bakery_data[[#This Row],[Cost per unit]],0)</f>
        <v>406.51666666666671</v>
      </c>
    </row>
    <row r="309" spans="3:11" x14ac:dyDescent="0.3">
      <c r="C309" t="s">
        <v>5</v>
      </c>
      <c r="D309" t="s">
        <v>38</v>
      </c>
      <c r="E309" t="s">
        <v>25</v>
      </c>
      <c r="F309" s="4">
        <v>7483</v>
      </c>
      <c r="G309" s="5">
        <v>45</v>
      </c>
      <c r="H309" s="5">
        <f>IFERROR(Bakery_data[[#This Row],[Sales]]/Bakery_data[[#This Row],[Units sold]],0)</f>
        <v>166.28888888888889</v>
      </c>
      <c r="I309">
        <f>VLOOKUP(Bakery_data[[#This Row],[Product]],products[],2,)</f>
        <v>13.15</v>
      </c>
      <c r="J309">
        <f>Bakery_data[[#This Row],[Units sold]]*Bakery_data[[#This Row],[Cost per unit]]</f>
        <v>591.75</v>
      </c>
      <c r="K309" s="5">
        <f>IFERROR(Bakery_data[[#This Row],[Sales per Unit]]-Bakery_data[[#This Row],[Cost per unit]],0)</f>
        <v>153.13888888888889</v>
      </c>
    </row>
    <row r="310" spans="3:11" x14ac:dyDescent="0.3">
      <c r="C310" t="s">
        <v>9</v>
      </c>
      <c r="D310" t="s">
        <v>36</v>
      </c>
      <c r="E310" t="s">
        <v>25</v>
      </c>
      <c r="F310" s="4">
        <v>2142</v>
      </c>
      <c r="G310" s="5">
        <v>114</v>
      </c>
      <c r="H310" s="5">
        <f>IFERROR(Bakery_data[[#This Row],[Sales]]/Bakery_data[[#This Row],[Units sold]],0)</f>
        <v>18.789473684210527</v>
      </c>
      <c r="I310">
        <f>VLOOKUP(Bakery_data[[#This Row],[Product]],products[],2,)</f>
        <v>13.15</v>
      </c>
      <c r="J310">
        <f>Bakery_data[[#This Row],[Units sold]]*Bakery_data[[#This Row],[Cost per unit]]</f>
        <v>1499.1000000000001</v>
      </c>
      <c r="K310" s="5">
        <f>IFERROR(Bakery_data[[#This Row],[Sales per Unit]]-Bakery_data[[#This Row],[Cost per unit]],0)</f>
        <v>5.6394736842105271</v>
      </c>
    </row>
    <row r="311" spans="3:11" x14ac:dyDescent="0.3">
      <c r="C311" t="s">
        <v>9</v>
      </c>
      <c r="D311" t="s">
        <v>38</v>
      </c>
      <c r="E311" t="s">
        <v>25</v>
      </c>
      <c r="F311" s="4">
        <v>3850</v>
      </c>
      <c r="G311" s="5">
        <v>102</v>
      </c>
      <c r="H311" s="5">
        <f>IFERROR(Bakery_data[[#This Row],[Sales]]/Bakery_data[[#This Row],[Units sold]],0)</f>
        <v>37.745098039215684</v>
      </c>
      <c r="I311">
        <f>VLOOKUP(Bakery_data[[#This Row],[Product]],products[],2,)</f>
        <v>13.15</v>
      </c>
      <c r="J311">
        <f>Bakery_data[[#This Row],[Units sold]]*Bakery_data[[#This Row],[Cost per unit]]</f>
        <v>1341.3</v>
      </c>
      <c r="K311" s="5">
        <f>IFERROR(Bakery_data[[#This Row],[Sales per Unit]]-Bakery_data[[#This Row],[Cost per unit]],0)</f>
        <v>24.595098039215685</v>
      </c>
    </row>
    <row r="312" spans="3:11" x14ac:dyDescent="0.3">
      <c r="F312" s="4"/>
      <c r="G312" s="5"/>
      <c r="H312" s="5"/>
    </row>
    <row r="313" spans="3:11" x14ac:dyDescent="0.3">
      <c r="E313">
        <f ca="1">SUMIF(Bakery_data[[Product]:[Sales]],Data!E23,Bakery_data[Sales])</f>
        <v>66500</v>
      </c>
      <c r="F313" s="4"/>
      <c r="G313" s="5"/>
      <c r="H313" s="5"/>
    </row>
    <row r="314" spans="3:11" x14ac:dyDescent="0.3">
      <c r="F314" s="4"/>
      <c r="G314" s="5"/>
      <c r="H314" s="5"/>
    </row>
    <row r="315" spans="3:11" x14ac:dyDescent="0.3">
      <c r="F315" s="4"/>
      <c r="G315" s="5"/>
      <c r="H315" s="5"/>
    </row>
    <row r="316" spans="3:11" x14ac:dyDescent="0.3">
      <c r="F316" s="4"/>
      <c r="G316" s="5"/>
      <c r="H316" s="5"/>
    </row>
    <row r="317" spans="3:11" x14ac:dyDescent="0.3">
      <c r="F317" s="4"/>
      <c r="G317" s="5"/>
      <c r="H317" s="5"/>
    </row>
    <row r="318" spans="3:11" x14ac:dyDescent="0.3">
      <c r="F318" s="4"/>
      <c r="G318" s="5"/>
      <c r="H318" s="5"/>
    </row>
    <row r="319" spans="3:11" x14ac:dyDescent="0.3">
      <c r="F319" s="4"/>
      <c r="G319" s="5"/>
      <c r="H319" s="5"/>
    </row>
    <row r="320" spans="3:11" x14ac:dyDescent="0.3">
      <c r="F320" s="4"/>
      <c r="G320" s="5"/>
      <c r="H320" s="5"/>
    </row>
    <row r="321" spans="6:8" x14ac:dyDescent="0.3">
      <c r="F321" s="4"/>
      <c r="G321" s="5"/>
      <c r="H321" s="5"/>
    </row>
    <row r="322" spans="6:8" x14ac:dyDescent="0.3">
      <c r="F322" s="4"/>
      <c r="G322" s="5"/>
      <c r="H322" s="5"/>
    </row>
    <row r="323" spans="6:8" x14ac:dyDescent="0.3">
      <c r="F323" s="4"/>
      <c r="G323" s="5"/>
      <c r="H323" s="5"/>
    </row>
    <row r="324" spans="6:8" x14ac:dyDescent="0.3">
      <c r="F324" s="4"/>
      <c r="G324" s="5"/>
      <c r="H324" s="5"/>
    </row>
    <row r="325" spans="6:8" x14ac:dyDescent="0.3">
      <c r="F325" s="4"/>
      <c r="G325" s="5"/>
      <c r="H325" s="5"/>
    </row>
    <row r="326" spans="6:8" x14ac:dyDescent="0.3">
      <c r="F326" s="4"/>
      <c r="G326" s="5"/>
      <c r="H326" s="5"/>
    </row>
    <row r="327" spans="6:8" x14ac:dyDescent="0.3">
      <c r="F327" s="4"/>
      <c r="G327" s="5"/>
      <c r="H327" s="5"/>
    </row>
    <row r="328" spans="6:8" x14ac:dyDescent="0.3">
      <c r="F328" s="4"/>
      <c r="G328" s="5"/>
      <c r="H328" s="5"/>
    </row>
    <row r="329" spans="6:8" x14ac:dyDescent="0.3">
      <c r="F329" s="4"/>
      <c r="G329" s="5"/>
      <c r="H329" s="5"/>
    </row>
    <row r="330" spans="6:8" x14ac:dyDescent="0.3">
      <c r="F330" s="4"/>
      <c r="G330" s="5"/>
      <c r="H330" s="5"/>
    </row>
    <row r="331" spans="6:8" x14ac:dyDescent="0.3">
      <c r="F331" s="4"/>
      <c r="G331" s="5"/>
      <c r="H331" s="5"/>
    </row>
    <row r="332" spans="6:8" x14ac:dyDescent="0.3">
      <c r="F332" s="4"/>
      <c r="G332" s="5"/>
      <c r="H332" s="5"/>
    </row>
    <row r="333" spans="6:8" x14ac:dyDescent="0.3">
      <c r="F333" s="4"/>
      <c r="G333" s="5"/>
      <c r="H333" s="5"/>
    </row>
    <row r="334" spans="6:8" x14ac:dyDescent="0.3">
      <c r="F334" s="4"/>
      <c r="G334" s="5"/>
      <c r="H334" s="5"/>
    </row>
    <row r="335" spans="6:8" x14ac:dyDescent="0.3">
      <c r="F335" s="4"/>
      <c r="G335" s="5"/>
      <c r="H335" s="5"/>
    </row>
    <row r="336" spans="6:8" x14ac:dyDescent="0.3">
      <c r="F336" s="4"/>
      <c r="G336" s="5"/>
      <c r="H336" s="5"/>
    </row>
    <row r="337" spans="6:8" x14ac:dyDescent="0.3">
      <c r="F337" s="4"/>
      <c r="G337" s="5"/>
      <c r="H337" s="5"/>
    </row>
    <row r="338" spans="6:8" x14ac:dyDescent="0.3">
      <c r="F338" s="4"/>
      <c r="G338" s="5"/>
      <c r="H338" s="5"/>
    </row>
    <row r="339" spans="6:8" x14ac:dyDescent="0.3">
      <c r="F339" s="4"/>
      <c r="G339" s="5"/>
      <c r="H339" s="5"/>
    </row>
    <row r="340" spans="6:8" x14ac:dyDescent="0.3">
      <c r="F340" s="4"/>
      <c r="G340" s="5"/>
      <c r="H340" s="5"/>
    </row>
    <row r="341" spans="6:8" x14ac:dyDescent="0.3">
      <c r="F341" s="4"/>
      <c r="G341" s="5"/>
      <c r="H341" s="5"/>
    </row>
    <row r="342" spans="6:8" x14ac:dyDescent="0.3">
      <c r="F342" s="4"/>
      <c r="G342" s="5"/>
      <c r="H342" s="5"/>
    </row>
    <row r="343" spans="6:8" x14ac:dyDescent="0.3">
      <c r="F343" s="4"/>
      <c r="G343" s="5"/>
      <c r="H343" s="5"/>
    </row>
    <row r="344" spans="6:8" x14ac:dyDescent="0.3">
      <c r="F344" s="4"/>
      <c r="G344" s="5"/>
      <c r="H344" s="5"/>
    </row>
    <row r="345" spans="6:8" x14ac:dyDescent="0.3">
      <c r="F345" s="4"/>
      <c r="G345" s="5"/>
      <c r="H345" s="5"/>
    </row>
    <row r="346" spans="6:8" x14ac:dyDescent="0.3">
      <c r="F346" s="4"/>
      <c r="G346" s="5"/>
      <c r="H346" s="5"/>
    </row>
    <row r="347" spans="6:8" x14ac:dyDescent="0.3">
      <c r="F347" s="4"/>
      <c r="G347" s="5"/>
      <c r="H347" s="5"/>
    </row>
    <row r="348" spans="6:8" x14ac:dyDescent="0.3">
      <c r="F348" s="4"/>
      <c r="G348" s="5"/>
      <c r="H348" s="5"/>
    </row>
    <row r="349" spans="6:8" x14ac:dyDescent="0.3">
      <c r="F349" s="4"/>
      <c r="G349" s="5"/>
      <c r="H349" s="5"/>
    </row>
    <row r="350" spans="6:8" x14ac:dyDescent="0.3">
      <c r="F350" s="4"/>
      <c r="G350" s="5"/>
      <c r="H350" s="5"/>
    </row>
    <row r="351" spans="6:8" x14ac:dyDescent="0.3">
      <c r="F351" s="4"/>
      <c r="G351" s="5"/>
      <c r="H351" s="5"/>
    </row>
    <row r="352" spans="6:8" x14ac:dyDescent="0.3">
      <c r="F352" s="4"/>
      <c r="G352" s="5"/>
      <c r="H352" s="5"/>
    </row>
    <row r="353" spans="6:8" x14ac:dyDescent="0.3">
      <c r="F353" s="4"/>
      <c r="G353" s="5"/>
      <c r="H353" s="5"/>
    </row>
    <row r="354" spans="6:8" x14ac:dyDescent="0.3">
      <c r="F354" s="4"/>
      <c r="G354" s="5"/>
      <c r="H354" s="5"/>
    </row>
    <row r="355" spans="6:8" x14ac:dyDescent="0.3">
      <c r="F355" s="4"/>
      <c r="G355" s="5"/>
      <c r="H355" s="5"/>
    </row>
    <row r="356" spans="6:8" x14ac:dyDescent="0.3">
      <c r="F356" s="4"/>
      <c r="G356" s="5"/>
      <c r="H356" s="5"/>
    </row>
    <row r="357" spans="6:8" x14ac:dyDescent="0.3">
      <c r="F357" s="4"/>
      <c r="G357" s="5"/>
      <c r="H357" s="5"/>
    </row>
    <row r="358" spans="6:8" x14ac:dyDescent="0.3">
      <c r="F358" s="4"/>
      <c r="G358" s="5"/>
      <c r="H358" s="5"/>
    </row>
    <row r="359" spans="6:8" x14ac:dyDescent="0.3">
      <c r="F359" s="4"/>
      <c r="G359" s="5"/>
      <c r="H359" s="5"/>
    </row>
    <row r="360" spans="6:8" x14ac:dyDescent="0.3">
      <c r="F360" s="4"/>
      <c r="G360" s="5"/>
      <c r="H360" s="5"/>
    </row>
    <row r="361" spans="6:8" x14ac:dyDescent="0.3">
      <c r="F361" s="4"/>
      <c r="G361" s="5"/>
      <c r="H361" s="5"/>
    </row>
    <row r="362" spans="6:8" x14ac:dyDescent="0.3">
      <c r="F362" s="4"/>
      <c r="G362" s="5"/>
      <c r="H362" s="5"/>
    </row>
    <row r="363" spans="6:8" x14ac:dyDescent="0.3">
      <c r="F363" s="4"/>
      <c r="G363" s="5"/>
      <c r="H363" s="5"/>
    </row>
    <row r="364" spans="6:8" x14ac:dyDescent="0.3">
      <c r="F364" s="4"/>
      <c r="G364" s="5"/>
      <c r="H364" s="5"/>
    </row>
    <row r="365" spans="6:8" x14ac:dyDescent="0.3">
      <c r="F365" s="4"/>
      <c r="G365" s="5"/>
      <c r="H365" s="5"/>
    </row>
    <row r="366" spans="6:8" x14ac:dyDescent="0.3">
      <c r="F366" s="4"/>
      <c r="G366" s="5"/>
      <c r="H366" s="5"/>
    </row>
    <row r="367" spans="6:8" x14ac:dyDescent="0.3">
      <c r="F367" s="4"/>
      <c r="G367" s="5"/>
      <c r="H367" s="5"/>
    </row>
    <row r="368" spans="6:8" x14ac:dyDescent="0.3">
      <c r="F368" s="4"/>
      <c r="G368" s="5"/>
      <c r="H368" s="5"/>
    </row>
    <row r="369" spans="6:8" x14ac:dyDescent="0.3">
      <c r="F369" s="4"/>
      <c r="G369" s="5"/>
      <c r="H369" s="5"/>
    </row>
    <row r="370" spans="6:8" x14ac:dyDescent="0.3">
      <c r="F370" s="4"/>
      <c r="G370" s="5"/>
      <c r="H370" s="5"/>
    </row>
    <row r="371" spans="6:8" x14ac:dyDescent="0.3">
      <c r="F371" s="4"/>
      <c r="G371" s="5"/>
      <c r="H371" s="5"/>
    </row>
    <row r="372" spans="6:8" x14ac:dyDescent="0.3">
      <c r="F372" s="4"/>
      <c r="G372" s="5"/>
      <c r="H372" s="5"/>
    </row>
    <row r="373" spans="6:8" x14ac:dyDescent="0.3">
      <c r="F373" s="4"/>
      <c r="G373" s="5"/>
      <c r="H373" s="5"/>
    </row>
    <row r="374" spans="6:8" x14ac:dyDescent="0.3">
      <c r="F374" s="4"/>
      <c r="G374" s="5"/>
      <c r="H374" s="5"/>
    </row>
    <row r="375" spans="6:8" x14ac:dyDescent="0.3">
      <c r="F375" s="4"/>
      <c r="G375" s="5"/>
      <c r="H375" s="5"/>
    </row>
    <row r="376" spans="6:8" x14ac:dyDescent="0.3">
      <c r="F376" s="4"/>
      <c r="G376" s="5"/>
      <c r="H376" s="5"/>
    </row>
    <row r="377" spans="6:8" x14ac:dyDescent="0.3">
      <c r="F377" s="4"/>
      <c r="G377" s="5"/>
      <c r="H377" s="5"/>
    </row>
    <row r="378" spans="6:8" x14ac:dyDescent="0.3">
      <c r="F378" s="4"/>
      <c r="G378" s="5"/>
      <c r="H378" s="5"/>
    </row>
    <row r="379" spans="6:8" x14ac:dyDescent="0.3">
      <c r="F379" s="4"/>
      <c r="G379" s="5"/>
      <c r="H379" s="5"/>
    </row>
    <row r="380" spans="6:8" x14ac:dyDescent="0.3">
      <c r="F380" s="4"/>
      <c r="G380" s="5"/>
      <c r="H380" s="5"/>
    </row>
    <row r="381" spans="6:8" x14ac:dyDescent="0.3">
      <c r="F381" s="4"/>
      <c r="G381" s="5"/>
      <c r="H381" s="5"/>
    </row>
    <row r="382" spans="6:8" x14ac:dyDescent="0.3">
      <c r="F382" s="4"/>
      <c r="G382" s="5"/>
      <c r="H382" s="5"/>
    </row>
    <row r="383" spans="6:8" x14ac:dyDescent="0.3">
      <c r="F383" s="4"/>
      <c r="G383" s="5"/>
      <c r="H383" s="5"/>
    </row>
    <row r="384" spans="6:8" x14ac:dyDescent="0.3">
      <c r="F384" s="4"/>
      <c r="G384" s="5"/>
      <c r="H384" s="5"/>
    </row>
    <row r="385" spans="6:8" x14ac:dyDescent="0.3">
      <c r="F385" s="4"/>
      <c r="G385" s="5"/>
      <c r="H385" s="5"/>
    </row>
    <row r="386" spans="6:8" x14ac:dyDescent="0.3">
      <c r="F386" s="4"/>
      <c r="G386" s="5"/>
      <c r="H386" s="5"/>
    </row>
    <row r="387" spans="6:8" x14ac:dyDescent="0.3">
      <c r="F387" s="4"/>
      <c r="G387" s="5"/>
      <c r="H387" s="5"/>
    </row>
    <row r="388" spans="6:8" x14ac:dyDescent="0.3">
      <c r="F388" s="4"/>
      <c r="G388" s="5"/>
      <c r="H388" s="5"/>
    </row>
    <row r="389" spans="6:8" x14ac:dyDescent="0.3">
      <c r="F389" s="4"/>
      <c r="G389" s="5"/>
      <c r="H389" s="5"/>
    </row>
    <row r="390" spans="6:8" x14ac:dyDescent="0.3">
      <c r="F390" s="4"/>
      <c r="G390" s="5"/>
      <c r="H390" s="5"/>
    </row>
    <row r="391" spans="6:8" x14ac:dyDescent="0.3">
      <c r="F391" s="4"/>
      <c r="G391" s="5"/>
      <c r="H391" s="5"/>
    </row>
    <row r="392" spans="6:8" x14ac:dyDescent="0.3">
      <c r="F392" s="4"/>
      <c r="G392" s="5"/>
      <c r="H392" s="5"/>
    </row>
    <row r="393" spans="6:8" x14ac:dyDescent="0.3">
      <c r="F393" s="4"/>
      <c r="G393" s="5"/>
      <c r="H393" s="5"/>
    </row>
    <row r="394" spans="6:8" x14ac:dyDescent="0.3">
      <c r="F394" s="4"/>
      <c r="G394" s="5"/>
      <c r="H394" s="5"/>
    </row>
    <row r="395" spans="6:8" x14ac:dyDescent="0.3">
      <c r="F395" s="4"/>
      <c r="G395" s="5"/>
      <c r="H395" s="5"/>
    </row>
    <row r="396" spans="6:8" x14ac:dyDescent="0.3">
      <c r="F396" s="4"/>
      <c r="G396" s="5"/>
      <c r="H396" s="5"/>
    </row>
    <row r="397" spans="6:8" x14ac:dyDescent="0.3">
      <c r="F397" s="4"/>
      <c r="G397" s="5"/>
      <c r="H397" s="5"/>
    </row>
    <row r="398" spans="6:8" x14ac:dyDescent="0.3">
      <c r="F398" s="4"/>
      <c r="G398" s="5"/>
      <c r="H398" s="5"/>
    </row>
    <row r="399" spans="6:8" x14ac:dyDescent="0.3">
      <c r="F399" s="4"/>
      <c r="G399" s="5"/>
      <c r="H399" s="5"/>
    </row>
    <row r="400" spans="6:8" x14ac:dyDescent="0.3">
      <c r="F400" s="4"/>
      <c r="G400" s="5"/>
      <c r="H400" s="5"/>
    </row>
    <row r="401" spans="6:8" x14ac:dyDescent="0.3">
      <c r="F401" s="4"/>
      <c r="G401" s="5"/>
      <c r="H401" s="5"/>
    </row>
    <row r="402" spans="6:8" x14ac:dyDescent="0.3">
      <c r="F402" s="4"/>
      <c r="G402" s="5"/>
      <c r="H402" s="5"/>
    </row>
    <row r="403" spans="6:8" x14ac:dyDescent="0.3">
      <c r="F403" s="4"/>
      <c r="G403" s="5"/>
      <c r="H403" s="5"/>
    </row>
    <row r="404" spans="6:8" x14ac:dyDescent="0.3">
      <c r="F404" s="4"/>
      <c r="G404" s="5"/>
      <c r="H404" s="5"/>
    </row>
    <row r="405" spans="6:8" x14ac:dyDescent="0.3">
      <c r="F405" s="4"/>
      <c r="G405" s="5"/>
      <c r="H405" s="5"/>
    </row>
    <row r="406" spans="6:8" x14ac:dyDescent="0.3">
      <c r="F406" s="4"/>
      <c r="G406" s="5"/>
      <c r="H406" s="5"/>
    </row>
    <row r="407" spans="6:8" x14ac:dyDescent="0.3">
      <c r="F407" s="4"/>
      <c r="G407" s="5"/>
      <c r="H407" s="5"/>
    </row>
    <row r="408" spans="6:8" x14ac:dyDescent="0.3">
      <c r="F408" s="4"/>
      <c r="G408" s="5"/>
      <c r="H408" s="5"/>
    </row>
    <row r="409" spans="6:8" x14ac:dyDescent="0.3">
      <c r="F409" s="4"/>
      <c r="G409" s="5"/>
      <c r="H409" s="5"/>
    </row>
    <row r="410" spans="6:8" x14ac:dyDescent="0.3">
      <c r="F410" s="4"/>
      <c r="G410" s="5"/>
      <c r="H410" s="5"/>
    </row>
    <row r="411" spans="6:8" x14ac:dyDescent="0.3">
      <c r="F411" s="4"/>
      <c r="G411" s="5"/>
      <c r="H411" s="5"/>
    </row>
    <row r="412" spans="6:8" x14ac:dyDescent="0.3">
      <c r="F412" s="4"/>
      <c r="G412" s="5"/>
      <c r="H412" s="5"/>
    </row>
    <row r="413" spans="6:8" x14ac:dyDescent="0.3">
      <c r="F413" s="4"/>
      <c r="G413" s="5"/>
      <c r="H413" s="5"/>
    </row>
    <row r="414" spans="6:8" x14ac:dyDescent="0.3">
      <c r="F414" s="4"/>
      <c r="G414" s="5"/>
      <c r="H414" s="5"/>
    </row>
    <row r="415" spans="6:8" x14ac:dyDescent="0.3">
      <c r="F415" s="4"/>
      <c r="G415" s="5"/>
      <c r="H415" s="5"/>
    </row>
    <row r="416" spans="6:8" x14ac:dyDescent="0.3">
      <c r="F416" s="4"/>
      <c r="G416" s="5"/>
      <c r="H416" s="5"/>
    </row>
    <row r="417" spans="6:8" x14ac:dyDescent="0.3">
      <c r="F417" s="4"/>
      <c r="G417" s="5"/>
      <c r="H417" s="5"/>
    </row>
    <row r="418" spans="6:8" x14ac:dyDescent="0.3">
      <c r="F418" s="4"/>
      <c r="G418" s="5"/>
      <c r="H418" s="5"/>
    </row>
    <row r="419" spans="6:8" x14ac:dyDescent="0.3">
      <c r="F419" s="4"/>
      <c r="G419" s="5"/>
      <c r="H419" s="5"/>
    </row>
    <row r="420" spans="6:8" x14ac:dyDescent="0.3">
      <c r="F420" s="4"/>
      <c r="G420" s="5"/>
      <c r="H420" s="5"/>
    </row>
    <row r="421" spans="6:8" x14ac:dyDescent="0.3">
      <c r="F421" s="4"/>
      <c r="G421" s="5"/>
      <c r="H421" s="5"/>
    </row>
    <row r="422" spans="6:8" x14ac:dyDescent="0.3">
      <c r="F422" s="4"/>
      <c r="G422" s="5"/>
      <c r="H422" s="5"/>
    </row>
    <row r="423" spans="6:8" x14ac:dyDescent="0.3">
      <c r="F423" s="4"/>
      <c r="G423" s="5"/>
      <c r="H423" s="5"/>
    </row>
    <row r="424" spans="6:8" x14ac:dyDescent="0.3">
      <c r="F424" s="4"/>
      <c r="G424" s="5"/>
      <c r="H424" s="5"/>
    </row>
    <row r="425" spans="6:8" x14ac:dyDescent="0.3">
      <c r="F425" s="4"/>
      <c r="G425" s="5"/>
      <c r="H425" s="5"/>
    </row>
    <row r="426" spans="6:8" x14ac:dyDescent="0.3">
      <c r="F426" s="4"/>
      <c r="G426" s="5"/>
      <c r="H426" s="5"/>
    </row>
    <row r="427" spans="6:8" x14ac:dyDescent="0.3">
      <c r="F427" s="4"/>
      <c r="G427" s="5"/>
      <c r="H427" s="5"/>
    </row>
    <row r="428" spans="6:8" x14ac:dyDescent="0.3">
      <c r="F428" s="4"/>
      <c r="G428" s="5"/>
      <c r="H428" s="5"/>
    </row>
    <row r="429" spans="6:8" x14ac:dyDescent="0.3">
      <c r="F429" s="4"/>
      <c r="G429" s="5"/>
      <c r="H429" s="5"/>
    </row>
    <row r="430" spans="6:8" x14ac:dyDescent="0.3">
      <c r="F430" s="4"/>
      <c r="G430" s="5"/>
      <c r="H430" s="5"/>
    </row>
    <row r="431" spans="6:8" x14ac:dyDescent="0.3">
      <c r="F431" s="4"/>
      <c r="G431" s="5"/>
      <c r="H431" s="5"/>
    </row>
    <row r="432" spans="6:8" x14ac:dyDescent="0.3">
      <c r="F432" s="4"/>
      <c r="G432" s="5"/>
      <c r="H432" s="5"/>
    </row>
    <row r="433" spans="6:8" x14ac:dyDescent="0.3">
      <c r="F433" s="4"/>
      <c r="G433" s="5"/>
      <c r="H433" s="5"/>
    </row>
    <row r="434" spans="6:8" x14ac:dyDescent="0.3">
      <c r="F434" s="4"/>
      <c r="G434" s="5"/>
      <c r="H434" s="5"/>
    </row>
    <row r="435" spans="6:8" x14ac:dyDescent="0.3">
      <c r="F435" s="4"/>
      <c r="G435" s="5"/>
      <c r="H435" s="5"/>
    </row>
    <row r="436" spans="6:8" x14ac:dyDescent="0.3">
      <c r="F436" s="4"/>
      <c r="G436" s="5"/>
      <c r="H436" s="5"/>
    </row>
    <row r="437" spans="6:8" x14ac:dyDescent="0.3">
      <c r="F437" s="4"/>
      <c r="G437" s="5"/>
      <c r="H437" s="5"/>
    </row>
    <row r="438" spans="6:8" x14ac:dyDescent="0.3">
      <c r="F438" s="4"/>
      <c r="G438" s="5"/>
      <c r="H438" s="5"/>
    </row>
    <row r="439" spans="6:8" x14ac:dyDescent="0.3">
      <c r="F439" s="4"/>
      <c r="G439" s="5"/>
      <c r="H439" s="5"/>
    </row>
    <row r="440" spans="6:8" x14ac:dyDescent="0.3">
      <c r="F440" s="4"/>
      <c r="G440" s="5"/>
      <c r="H440" s="5"/>
    </row>
    <row r="441" spans="6:8" x14ac:dyDescent="0.3">
      <c r="F441" s="4"/>
      <c r="G441" s="5"/>
      <c r="H441" s="5"/>
    </row>
    <row r="442" spans="6:8" x14ac:dyDescent="0.3">
      <c r="F442" s="4"/>
      <c r="G442" s="5"/>
      <c r="H442" s="5"/>
    </row>
    <row r="443" spans="6:8" x14ac:dyDescent="0.3">
      <c r="F443" s="4"/>
      <c r="G443" s="5"/>
      <c r="H443" s="5"/>
    </row>
    <row r="444" spans="6:8" x14ac:dyDescent="0.3">
      <c r="F444" s="4"/>
      <c r="G444" s="5"/>
      <c r="H444" s="5"/>
    </row>
    <row r="445" spans="6:8" x14ac:dyDescent="0.3">
      <c r="F445" s="4"/>
      <c r="G445" s="5"/>
      <c r="H445" s="5"/>
    </row>
    <row r="446" spans="6:8" x14ac:dyDescent="0.3">
      <c r="F446" s="4"/>
      <c r="G446" s="5"/>
      <c r="H446" s="5"/>
    </row>
    <row r="447" spans="6:8" x14ac:dyDescent="0.3">
      <c r="F447" s="4"/>
      <c r="G447" s="5"/>
      <c r="H447" s="5"/>
    </row>
    <row r="448" spans="6:8" x14ac:dyDescent="0.3">
      <c r="F448" s="4"/>
      <c r="G448" s="5"/>
      <c r="H448" s="5"/>
    </row>
    <row r="449" spans="6:8" x14ac:dyDescent="0.3">
      <c r="F449" s="4"/>
      <c r="G449" s="5"/>
      <c r="H449" s="5"/>
    </row>
    <row r="450" spans="6:8" x14ac:dyDescent="0.3">
      <c r="F450" s="4"/>
      <c r="G450" s="5"/>
      <c r="H450" s="5"/>
    </row>
    <row r="451" spans="6:8" x14ac:dyDescent="0.3">
      <c r="F451" s="4"/>
      <c r="G451" s="5"/>
      <c r="H451" s="5"/>
    </row>
    <row r="452" spans="6:8" x14ac:dyDescent="0.3">
      <c r="F452" s="4"/>
      <c r="G452" s="5"/>
      <c r="H452" s="5"/>
    </row>
    <row r="453" spans="6:8" x14ac:dyDescent="0.3">
      <c r="F453" s="4"/>
      <c r="G453" s="5"/>
      <c r="H453" s="5"/>
    </row>
    <row r="454" spans="6:8" x14ac:dyDescent="0.3">
      <c r="F454" s="4"/>
      <c r="G454" s="5"/>
      <c r="H454" s="5"/>
    </row>
    <row r="455" spans="6:8" x14ac:dyDescent="0.3">
      <c r="F455" s="4"/>
      <c r="G455" s="5"/>
      <c r="H455" s="5"/>
    </row>
    <row r="456" spans="6:8" x14ac:dyDescent="0.3">
      <c r="F456" s="4"/>
      <c r="G456" s="5"/>
      <c r="H456" s="5"/>
    </row>
    <row r="457" spans="6:8" x14ac:dyDescent="0.3">
      <c r="F457" s="4"/>
      <c r="G457" s="5"/>
      <c r="H457" s="5"/>
    </row>
    <row r="458" spans="6:8" x14ac:dyDescent="0.3">
      <c r="F458" s="4"/>
      <c r="G458" s="5"/>
      <c r="H458" s="5"/>
    </row>
    <row r="459" spans="6:8" x14ac:dyDescent="0.3">
      <c r="F459" s="4"/>
      <c r="G459" s="5"/>
      <c r="H459" s="5"/>
    </row>
    <row r="460" spans="6:8" x14ac:dyDescent="0.3">
      <c r="F460" s="4"/>
      <c r="G460" s="5"/>
      <c r="H460" s="5"/>
    </row>
    <row r="461" spans="6:8" x14ac:dyDescent="0.3">
      <c r="F461" s="4"/>
      <c r="G461" s="5"/>
      <c r="H461" s="5"/>
    </row>
    <row r="462" spans="6:8" x14ac:dyDescent="0.3">
      <c r="F462" s="4"/>
      <c r="G462" s="5"/>
      <c r="H462" s="5"/>
    </row>
    <row r="463" spans="6:8" x14ac:dyDescent="0.3">
      <c r="F463" s="4"/>
      <c r="G463" s="5"/>
      <c r="H463" s="5"/>
    </row>
    <row r="464" spans="6:8" x14ac:dyDescent="0.3">
      <c r="F464" s="4"/>
      <c r="G464" s="5"/>
      <c r="H464" s="5"/>
    </row>
    <row r="465" spans="6:8" x14ac:dyDescent="0.3">
      <c r="F465" s="4"/>
      <c r="G465" s="5"/>
      <c r="H465" s="5"/>
    </row>
    <row r="466" spans="6:8" x14ac:dyDescent="0.3">
      <c r="F466" s="4"/>
      <c r="G466" s="5"/>
      <c r="H466" s="5"/>
    </row>
    <row r="467" spans="6:8" x14ac:dyDescent="0.3">
      <c r="F467" s="4"/>
      <c r="G467" s="5"/>
      <c r="H467" s="5"/>
    </row>
    <row r="468" spans="6:8" x14ac:dyDescent="0.3">
      <c r="F468" s="4"/>
      <c r="G468" s="5"/>
      <c r="H468" s="5"/>
    </row>
    <row r="469" spans="6:8" x14ac:dyDescent="0.3">
      <c r="F469" s="4"/>
      <c r="G469" s="5"/>
      <c r="H469" s="5"/>
    </row>
    <row r="470" spans="6:8" x14ac:dyDescent="0.3">
      <c r="F470" s="4"/>
      <c r="G470" s="5"/>
      <c r="H470" s="5"/>
    </row>
    <row r="471" spans="6:8" x14ac:dyDescent="0.3">
      <c r="F471" s="4"/>
      <c r="G471" s="5"/>
      <c r="H471" s="5"/>
    </row>
    <row r="472" spans="6:8" x14ac:dyDescent="0.3">
      <c r="F472" s="4"/>
      <c r="G472" s="5"/>
      <c r="H472" s="5"/>
    </row>
    <row r="473" spans="6:8" x14ac:dyDescent="0.3">
      <c r="F473" s="4"/>
      <c r="G473" s="5"/>
      <c r="H473" s="5"/>
    </row>
    <row r="474" spans="6:8" x14ac:dyDescent="0.3">
      <c r="F474" s="4"/>
      <c r="G474" s="5"/>
      <c r="H474" s="5"/>
    </row>
    <row r="475" spans="6:8" x14ac:dyDescent="0.3">
      <c r="F475" s="4"/>
      <c r="G475" s="5"/>
      <c r="H475" s="5"/>
    </row>
    <row r="476" spans="6:8" x14ac:dyDescent="0.3">
      <c r="F476" s="4"/>
      <c r="G476" s="5"/>
      <c r="H476" s="5"/>
    </row>
    <row r="477" spans="6:8" x14ac:dyDescent="0.3">
      <c r="F477" s="4"/>
      <c r="G477" s="5"/>
      <c r="H477" s="5"/>
    </row>
    <row r="478" spans="6:8" x14ac:dyDescent="0.3">
      <c r="F478" s="4"/>
      <c r="G478" s="5"/>
      <c r="H478" s="5"/>
    </row>
    <row r="479" spans="6:8" x14ac:dyDescent="0.3">
      <c r="F479" s="4"/>
      <c r="G479" s="5"/>
      <c r="H479" s="5"/>
    </row>
    <row r="480" spans="6:8" x14ac:dyDescent="0.3">
      <c r="F480" s="4"/>
      <c r="G480" s="5"/>
      <c r="H480" s="5"/>
    </row>
    <row r="481" spans="6:8" x14ac:dyDescent="0.3">
      <c r="F481" s="4"/>
      <c r="G481" s="5"/>
      <c r="H481" s="5"/>
    </row>
    <row r="482" spans="6:8" x14ac:dyDescent="0.3">
      <c r="F482" s="4"/>
      <c r="G482" s="5"/>
      <c r="H482" s="5"/>
    </row>
    <row r="483" spans="6:8" x14ac:dyDescent="0.3">
      <c r="F483" s="4"/>
      <c r="G483" s="5"/>
      <c r="H483" s="5"/>
    </row>
    <row r="484" spans="6:8" x14ac:dyDescent="0.3">
      <c r="F484" s="4"/>
      <c r="G484" s="5"/>
      <c r="H484" s="5"/>
    </row>
    <row r="485" spans="6:8" x14ac:dyDescent="0.3">
      <c r="F485" s="4"/>
      <c r="G485" s="5"/>
      <c r="H485" s="5"/>
    </row>
    <row r="486" spans="6:8" x14ac:dyDescent="0.3">
      <c r="F486" s="4"/>
      <c r="G486" s="5"/>
      <c r="H486" s="5"/>
    </row>
    <row r="487" spans="6:8" x14ac:dyDescent="0.3">
      <c r="F487" s="4"/>
      <c r="G487" s="5"/>
      <c r="H487" s="5"/>
    </row>
    <row r="488" spans="6:8" x14ac:dyDescent="0.3">
      <c r="F488" s="4"/>
      <c r="G488" s="5"/>
      <c r="H488" s="5"/>
    </row>
    <row r="489" spans="6:8" x14ac:dyDescent="0.3">
      <c r="F489" s="4"/>
      <c r="G489" s="5"/>
      <c r="H489" s="5"/>
    </row>
    <row r="490" spans="6:8" x14ac:dyDescent="0.3">
      <c r="F490" s="4"/>
      <c r="G490" s="5"/>
      <c r="H490" s="5"/>
    </row>
    <row r="491" spans="6:8" x14ac:dyDescent="0.3">
      <c r="F491" s="4"/>
      <c r="G491" s="5"/>
      <c r="H491" s="5"/>
    </row>
    <row r="492" spans="6:8" x14ac:dyDescent="0.3">
      <c r="F492" s="4"/>
      <c r="G492" s="5"/>
      <c r="H492" s="5"/>
    </row>
    <row r="493" spans="6:8" x14ac:dyDescent="0.3">
      <c r="F493" s="4"/>
      <c r="G493" s="5"/>
      <c r="H493" s="5"/>
    </row>
    <row r="494" spans="6:8" x14ac:dyDescent="0.3">
      <c r="F494" s="4"/>
      <c r="G494" s="5"/>
      <c r="H494" s="5"/>
    </row>
    <row r="495" spans="6:8" x14ac:dyDescent="0.3">
      <c r="F495" s="4"/>
      <c r="G495" s="5"/>
      <c r="H495" s="5"/>
    </row>
    <row r="496" spans="6:8" x14ac:dyDescent="0.3">
      <c r="F496" s="4"/>
      <c r="G496" s="5"/>
      <c r="H496" s="5"/>
    </row>
    <row r="497" spans="6:8" x14ac:dyDescent="0.3">
      <c r="F497" s="4"/>
      <c r="G497" s="5"/>
      <c r="H497" s="5"/>
    </row>
    <row r="498" spans="6:8" x14ac:dyDescent="0.3">
      <c r="F498" s="4"/>
      <c r="G498" s="5"/>
      <c r="H498" s="5"/>
    </row>
    <row r="499" spans="6:8" x14ac:dyDescent="0.3">
      <c r="F499" s="4"/>
      <c r="G499" s="5"/>
      <c r="H499" s="5"/>
    </row>
    <row r="500" spans="6:8" x14ac:dyDescent="0.3">
      <c r="F500" s="4"/>
      <c r="G500" s="5"/>
      <c r="H500" s="5"/>
    </row>
    <row r="501" spans="6:8" x14ac:dyDescent="0.3">
      <c r="F501" s="4"/>
      <c r="G501" s="5"/>
      <c r="H501" s="5"/>
    </row>
    <row r="502" spans="6:8" x14ac:dyDescent="0.3">
      <c r="F502" s="4"/>
      <c r="G502" s="5"/>
      <c r="H502" s="5"/>
    </row>
    <row r="503" spans="6:8" x14ac:dyDescent="0.3">
      <c r="F503" s="4"/>
      <c r="G503" s="5"/>
      <c r="H503" s="5"/>
    </row>
    <row r="504" spans="6:8" x14ac:dyDescent="0.3">
      <c r="F504" s="4"/>
      <c r="G504" s="5"/>
      <c r="H504" s="5"/>
    </row>
    <row r="505" spans="6:8" x14ac:dyDescent="0.3">
      <c r="F505" s="4"/>
      <c r="G505" s="5"/>
      <c r="H505" s="5"/>
    </row>
    <row r="506" spans="6:8" x14ac:dyDescent="0.3">
      <c r="F506" s="4"/>
      <c r="G506" s="5"/>
      <c r="H506" s="5"/>
    </row>
    <row r="507" spans="6:8" x14ac:dyDescent="0.3">
      <c r="F507" s="4"/>
      <c r="G507" s="5"/>
      <c r="H507" s="5"/>
    </row>
    <row r="508" spans="6:8" x14ac:dyDescent="0.3">
      <c r="F508" s="4"/>
      <c r="G508" s="5"/>
      <c r="H508" s="5"/>
    </row>
    <row r="509" spans="6:8" x14ac:dyDescent="0.3">
      <c r="F509" s="4"/>
      <c r="G509" s="5"/>
      <c r="H509" s="5"/>
    </row>
    <row r="510" spans="6:8" x14ac:dyDescent="0.3">
      <c r="F510" s="4"/>
      <c r="G510" s="5"/>
      <c r="H510" s="5"/>
    </row>
    <row r="511" spans="6:8" x14ac:dyDescent="0.3">
      <c r="F511" s="4"/>
      <c r="G511" s="5"/>
      <c r="H511" s="5"/>
    </row>
    <row r="512" spans="6:8" x14ac:dyDescent="0.3">
      <c r="F512" s="4"/>
      <c r="G512" s="5"/>
      <c r="H512" s="5"/>
    </row>
    <row r="513" spans="6:8" x14ac:dyDescent="0.3">
      <c r="F513" s="4"/>
      <c r="G513" s="5"/>
      <c r="H513" s="5"/>
    </row>
    <row r="514" spans="6:8" x14ac:dyDescent="0.3">
      <c r="F514" s="4"/>
      <c r="G514" s="5"/>
      <c r="H514" s="5"/>
    </row>
    <row r="515" spans="6:8" x14ac:dyDescent="0.3">
      <c r="F515" s="4"/>
      <c r="G515" s="5"/>
      <c r="H515" s="5"/>
    </row>
    <row r="516" spans="6:8" x14ac:dyDescent="0.3">
      <c r="F516" s="4"/>
      <c r="G516" s="5"/>
      <c r="H516" s="5"/>
    </row>
    <row r="517" spans="6:8" x14ac:dyDescent="0.3">
      <c r="F517" s="4"/>
      <c r="G517" s="5"/>
      <c r="H517" s="5"/>
    </row>
    <row r="518" spans="6:8" x14ac:dyDescent="0.3">
      <c r="F518" s="4"/>
      <c r="G518" s="5"/>
      <c r="H518" s="5"/>
    </row>
    <row r="519" spans="6:8" x14ac:dyDescent="0.3">
      <c r="F519" s="4"/>
      <c r="G519" s="5"/>
      <c r="H519" s="5"/>
    </row>
    <row r="520" spans="6:8" x14ac:dyDescent="0.3">
      <c r="F520" s="4"/>
      <c r="G520" s="5"/>
      <c r="H520" s="5"/>
    </row>
    <row r="521" spans="6:8" x14ac:dyDescent="0.3">
      <c r="F521" s="4"/>
      <c r="G521" s="5"/>
      <c r="H521" s="5"/>
    </row>
    <row r="522" spans="6:8" x14ac:dyDescent="0.3">
      <c r="F522" s="4"/>
      <c r="G522" s="5"/>
      <c r="H522" s="5"/>
    </row>
    <row r="523" spans="6:8" x14ac:dyDescent="0.3">
      <c r="F523" s="4"/>
      <c r="G523" s="5"/>
      <c r="H523" s="5"/>
    </row>
    <row r="524" spans="6:8" x14ac:dyDescent="0.3">
      <c r="F524" s="4"/>
      <c r="G524" s="5"/>
      <c r="H524" s="5"/>
    </row>
    <row r="525" spans="6:8" x14ac:dyDescent="0.3">
      <c r="F525" s="4"/>
      <c r="G525" s="5"/>
      <c r="H525" s="5"/>
    </row>
    <row r="526" spans="6:8" x14ac:dyDescent="0.3">
      <c r="F526" s="4"/>
      <c r="G526" s="5"/>
      <c r="H526" s="5"/>
    </row>
    <row r="527" spans="6:8" x14ac:dyDescent="0.3">
      <c r="F527" s="4"/>
      <c r="G527" s="5"/>
      <c r="H527" s="5"/>
    </row>
    <row r="528" spans="6:8" x14ac:dyDescent="0.3">
      <c r="F528" s="4"/>
      <c r="G528" s="5"/>
      <c r="H528" s="5"/>
    </row>
    <row r="529" spans="6:8" x14ac:dyDescent="0.3">
      <c r="F529" s="4"/>
      <c r="G529" s="5"/>
      <c r="H529" s="5"/>
    </row>
    <row r="530" spans="6:8" x14ac:dyDescent="0.3">
      <c r="F530" s="4"/>
      <c r="G530" s="5"/>
      <c r="H530" s="5"/>
    </row>
    <row r="531" spans="6:8" x14ac:dyDescent="0.3">
      <c r="F531" s="4"/>
      <c r="G531" s="5"/>
      <c r="H531" s="5"/>
    </row>
    <row r="532" spans="6:8" x14ac:dyDescent="0.3">
      <c r="F532" s="4"/>
      <c r="G532" s="5"/>
      <c r="H532" s="5"/>
    </row>
    <row r="533" spans="6:8" x14ac:dyDescent="0.3">
      <c r="F533" s="4"/>
      <c r="G533" s="5"/>
      <c r="H533" s="5"/>
    </row>
    <row r="534" spans="6:8" x14ac:dyDescent="0.3">
      <c r="F534" s="4"/>
      <c r="G534" s="5"/>
      <c r="H534" s="5"/>
    </row>
    <row r="535" spans="6:8" x14ac:dyDescent="0.3">
      <c r="F535" s="4"/>
      <c r="G535" s="5"/>
      <c r="H535" s="5"/>
    </row>
    <row r="536" spans="6:8" x14ac:dyDescent="0.3">
      <c r="F536" s="4"/>
      <c r="G536" s="5"/>
      <c r="H536" s="5"/>
    </row>
    <row r="537" spans="6:8" x14ac:dyDescent="0.3">
      <c r="F537" s="4"/>
      <c r="G537" s="5"/>
      <c r="H537" s="5"/>
    </row>
    <row r="538" spans="6:8" x14ac:dyDescent="0.3">
      <c r="F538" s="4"/>
      <c r="G538" s="5"/>
      <c r="H538" s="5"/>
    </row>
    <row r="539" spans="6:8" x14ac:dyDescent="0.3">
      <c r="F539" s="4"/>
      <c r="G539" s="5"/>
      <c r="H539" s="5"/>
    </row>
    <row r="540" spans="6:8" x14ac:dyDescent="0.3">
      <c r="F540" s="4"/>
      <c r="G540" s="5"/>
      <c r="H540" s="5"/>
    </row>
    <row r="541" spans="6:8" x14ac:dyDescent="0.3">
      <c r="F541" s="4"/>
      <c r="G541" s="5"/>
      <c r="H541" s="5"/>
    </row>
    <row r="542" spans="6:8" x14ac:dyDescent="0.3">
      <c r="F542" s="4"/>
      <c r="G542" s="5"/>
      <c r="H542" s="5"/>
    </row>
    <row r="543" spans="6:8" x14ac:dyDescent="0.3">
      <c r="F543" s="4"/>
      <c r="G543" s="5"/>
      <c r="H543" s="5"/>
    </row>
    <row r="544" spans="6:8" x14ac:dyDescent="0.3">
      <c r="F544" s="4"/>
      <c r="G544" s="5"/>
      <c r="H544" s="5"/>
    </row>
    <row r="545" spans="6:8" x14ac:dyDescent="0.3">
      <c r="F545" s="4"/>
      <c r="G545" s="5"/>
      <c r="H545" s="5"/>
    </row>
    <row r="546" spans="6:8" x14ac:dyDescent="0.3">
      <c r="F546" s="4"/>
      <c r="G546" s="5"/>
      <c r="H546" s="5"/>
    </row>
    <row r="547" spans="6:8" x14ac:dyDescent="0.3">
      <c r="F547" s="4"/>
      <c r="G547" s="5"/>
      <c r="H547" s="5"/>
    </row>
    <row r="548" spans="6:8" x14ac:dyDescent="0.3">
      <c r="F548" s="4"/>
      <c r="G548" s="5"/>
      <c r="H548" s="5"/>
    </row>
    <row r="549" spans="6:8" x14ac:dyDescent="0.3">
      <c r="F549" s="4"/>
      <c r="G549" s="5"/>
      <c r="H549" s="5"/>
    </row>
    <row r="550" spans="6:8" x14ac:dyDescent="0.3">
      <c r="F550" s="4"/>
      <c r="G550" s="5"/>
      <c r="H550" s="5"/>
    </row>
    <row r="551" spans="6:8" x14ac:dyDescent="0.3">
      <c r="F551" s="4"/>
      <c r="G551" s="5"/>
      <c r="H551" s="5"/>
    </row>
    <row r="552" spans="6:8" x14ac:dyDescent="0.3">
      <c r="F552" s="4"/>
      <c r="G552" s="5"/>
      <c r="H552" s="5"/>
    </row>
    <row r="553" spans="6:8" x14ac:dyDescent="0.3">
      <c r="F553" s="4"/>
      <c r="G553" s="5"/>
      <c r="H553" s="5"/>
    </row>
    <row r="554" spans="6:8" x14ac:dyDescent="0.3">
      <c r="F554" s="4"/>
      <c r="G554" s="5"/>
      <c r="H554" s="5"/>
    </row>
    <row r="555" spans="6:8" x14ac:dyDescent="0.3">
      <c r="F555" s="4"/>
      <c r="G555" s="5"/>
      <c r="H555" s="5"/>
    </row>
    <row r="556" spans="6:8" x14ac:dyDescent="0.3">
      <c r="F556" s="4"/>
      <c r="G556" s="5"/>
      <c r="H556" s="5"/>
    </row>
    <row r="557" spans="6:8" x14ac:dyDescent="0.3">
      <c r="F557" s="4"/>
      <c r="G557" s="5"/>
      <c r="H557" s="5"/>
    </row>
    <row r="558" spans="6:8" x14ac:dyDescent="0.3">
      <c r="F558" s="4"/>
      <c r="G558" s="5"/>
      <c r="H558" s="5"/>
    </row>
    <row r="559" spans="6:8" x14ac:dyDescent="0.3">
      <c r="F559" s="4"/>
      <c r="G559" s="5"/>
      <c r="H559" s="5"/>
    </row>
    <row r="560" spans="6:8" x14ac:dyDescent="0.3">
      <c r="F560" s="4"/>
      <c r="G560" s="5"/>
      <c r="H560" s="5"/>
    </row>
    <row r="561" spans="6:8" x14ac:dyDescent="0.3">
      <c r="F561" s="4"/>
      <c r="G561" s="5"/>
      <c r="H561" s="5"/>
    </row>
    <row r="562" spans="6:8" x14ac:dyDescent="0.3">
      <c r="F562" s="4"/>
      <c r="G562" s="5"/>
      <c r="H562" s="5"/>
    </row>
    <row r="563" spans="6:8" x14ac:dyDescent="0.3">
      <c r="F563" s="4"/>
      <c r="G563" s="5"/>
      <c r="H563" s="5"/>
    </row>
    <row r="564" spans="6:8" x14ac:dyDescent="0.3">
      <c r="F564" s="4"/>
      <c r="G564" s="5"/>
      <c r="H564" s="5"/>
    </row>
    <row r="565" spans="6:8" x14ac:dyDescent="0.3">
      <c r="F565" s="4"/>
      <c r="G565" s="5"/>
      <c r="H565" s="5"/>
    </row>
    <row r="566" spans="6:8" x14ac:dyDescent="0.3">
      <c r="F566" s="4"/>
      <c r="G566" s="5"/>
      <c r="H566" s="5"/>
    </row>
    <row r="567" spans="6:8" x14ac:dyDescent="0.3">
      <c r="F567" s="4"/>
      <c r="G567" s="5"/>
      <c r="H567" s="5"/>
    </row>
    <row r="568" spans="6:8" x14ac:dyDescent="0.3">
      <c r="F568" s="4"/>
      <c r="G568" s="5"/>
      <c r="H568" s="5"/>
    </row>
    <row r="569" spans="6:8" x14ac:dyDescent="0.3">
      <c r="F569" s="4"/>
      <c r="G569" s="5"/>
      <c r="H569" s="5"/>
    </row>
    <row r="570" spans="6:8" x14ac:dyDescent="0.3">
      <c r="F570" s="4"/>
      <c r="G570" s="5"/>
      <c r="H570" s="5"/>
    </row>
    <row r="571" spans="6:8" x14ac:dyDescent="0.3">
      <c r="F571" s="4"/>
      <c r="G571" s="5"/>
      <c r="H571" s="5"/>
    </row>
    <row r="572" spans="6:8" x14ac:dyDescent="0.3">
      <c r="F572" s="4"/>
      <c r="G572" s="5"/>
      <c r="H572" s="5"/>
    </row>
    <row r="573" spans="6:8" x14ac:dyDescent="0.3">
      <c r="F573" s="4"/>
      <c r="G573" s="5"/>
      <c r="H573" s="5"/>
    </row>
    <row r="574" spans="6:8" x14ac:dyDescent="0.3">
      <c r="F574" s="4"/>
      <c r="G574" s="5"/>
      <c r="H574" s="5"/>
    </row>
    <row r="575" spans="6:8" x14ac:dyDescent="0.3">
      <c r="F575" s="4"/>
      <c r="G575" s="5"/>
      <c r="H575" s="5"/>
    </row>
    <row r="576" spans="6:8" x14ac:dyDescent="0.3">
      <c r="F576" s="4"/>
      <c r="G576" s="5"/>
      <c r="H576" s="5"/>
    </row>
    <row r="577" spans="6:8" x14ac:dyDescent="0.3">
      <c r="F577" s="4"/>
      <c r="G577" s="5"/>
      <c r="H577" s="5"/>
    </row>
    <row r="578" spans="6:8" x14ac:dyDescent="0.3">
      <c r="F578" s="4"/>
      <c r="G578" s="5"/>
      <c r="H578" s="5"/>
    </row>
    <row r="579" spans="6:8" x14ac:dyDescent="0.3">
      <c r="F579" s="4"/>
      <c r="G579" s="5"/>
      <c r="H579" s="5"/>
    </row>
    <row r="580" spans="6:8" x14ac:dyDescent="0.3">
      <c r="F580" s="4"/>
      <c r="G580" s="5"/>
      <c r="H580" s="5"/>
    </row>
    <row r="581" spans="6:8" x14ac:dyDescent="0.3">
      <c r="F581" s="4"/>
      <c r="G581" s="5"/>
      <c r="H581" s="5"/>
    </row>
    <row r="582" spans="6:8" x14ac:dyDescent="0.3">
      <c r="F582" s="4"/>
      <c r="G582" s="5"/>
      <c r="H582" s="5"/>
    </row>
    <row r="583" spans="6:8" x14ac:dyDescent="0.3">
      <c r="F583" s="4"/>
      <c r="G583" s="5"/>
      <c r="H583" s="5"/>
    </row>
    <row r="584" spans="6:8" x14ac:dyDescent="0.3">
      <c r="F584" s="4"/>
      <c r="G584" s="5"/>
      <c r="H584" s="5"/>
    </row>
    <row r="585" spans="6:8" x14ac:dyDescent="0.3">
      <c r="F585" s="4"/>
      <c r="G585" s="5"/>
      <c r="H585" s="5"/>
    </row>
    <row r="586" spans="6:8" x14ac:dyDescent="0.3">
      <c r="F586" s="4"/>
      <c r="G586" s="5"/>
      <c r="H586" s="5"/>
    </row>
    <row r="587" spans="6:8" x14ac:dyDescent="0.3">
      <c r="F587" s="4"/>
      <c r="G587" s="5"/>
      <c r="H587" s="5"/>
    </row>
    <row r="588" spans="6:8" x14ac:dyDescent="0.3">
      <c r="F588" s="4"/>
      <c r="G588" s="5"/>
      <c r="H588" s="5"/>
    </row>
    <row r="589" spans="6:8" x14ac:dyDescent="0.3">
      <c r="F589" s="4"/>
      <c r="G589" s="5"/>
      <c r="H589" s="5"/>
    </row>
    <row r="590" spans="6:8" x14ac:dyDescent="0.3">
      <c r="F590" s="4"/>
      <c r="G590" s="5"/>
      <c r="H590" s="5"/>
    </row>
    <row r="591" spans="6:8" x14ac:dyDescent="0.3">
      <c r="F591" s="4"/>
      <c r="G591" s="5"/>
      <c r="H591" s="5"/>
    </row>
    <row r="592" spans="6:8" x14ac:dyDescent="0.3">
      <c r="F592" s="4"/>
      <c r="G592" s="5"/>
      <c r="H592" s="5"/>
    </row>
    <row r="593" spans="6:8" x14ac:dyDescent="0.3">
      <c r="F593" s="4"/>
      <c r="G593" s="5"/>
      <c r="H593" s="5"/>
    </row>
    <row r="594" spans="6:8" x14ac:dyDescent="0.3">
      <c r="F594" s="4"/>
      <c r="G594" s="5"/>
      <c r="H594" s="5"/>
    </row>
    <row r="595" spans="6:8" x14ac:dyDescent="0.3">
      <c r="F595" s="4"/>
      <c r="G595" s="5"/>
      <c r="H595" s="5"/>
    </row>
    <row r="596" spans="6:8" x14ac:dyDescent="0.3">
      <c r="F596" s="4"/>
      <c r="G596" s="5"/>
      <c r="H596" s="5"/>
    </row>
    <row r="597" spans="6:8" x14ac:dyDescent="0.3">
      <c r="F597" s="4"/>
      <c r="G597" s="5"/>
      <c r="H597" s="5"/>
    </row>
    <row r="598" spans="6:8" x14ac:dyDescent="0.3">
      <c r="F598" s="4"/>
      <c r="G598" s="5"/>
      <c r="H598" s="5"/>
    </row>
    <row r="599" spans="6:8" x14ac:dyDescent="0.3">
      <c r="F599" s="4"/>
      <c r="G599" s="5"/>
      <c r="H599" s="5"/>
    </row>
    <row r="600" spans="6:8" x14ac:dyDescent="0.3">
      <c r="F600" s="4"/>
      <c r="G600" s="5"/>
      <c r="H600" s="5"/>
    </row>
    <row r="601" spans="6:8" x14ac:dyDescent="0.3">
      <c r="F601" s="4"/>
      <c r="G601" s="5"/>
      <c r="H601" s="5"/>
    </row>
    <row r="602" spans="6:8" x14ac:dyDescent="0.3">
      <c r="F602" s="4"/>
      <c r="G602" s="5"/>
      <c r="H602" s="5"/>
    </row>
    <row r="603" spans="6:8" x14ac:dyDescent="0.3">
      <c r="F603" s="4"/>
      <c r="G603" s="5"/>
      <c r="H603" s="5"/>
    </row>
    <row r="604" spans="6:8" x14ac:dyDescent="0.3">
      <c r="F604" s="4"/>
      <c r="G604" s="5"/>
      <c r="H604" s="5"/>
    </row>
    <row r="605" spans="6:8" x14ac:dyDescent="0.3">
      <c r="F605" s="4"/>
      <c r="G605" s="5"/>
      <c r="H605" s="5"/>
    </row>
    <row r="606" spans="6:8" x14ac:dyDescent="0.3">
      <c r="F606" s="4"/>
      <c r="G606" s="5"/>
      <c r="H606" s="5"/>
    </row>
    <row r="607" spans="6:8" x14ac:dyDescent="0.3">
      <c r="F607" s="4"/>
      <c r="G607" s="5"/>
      <c r="H607" s="5"/>
    </row>
    <row r="608" spans="6:8" x14ac:dyDescent="0.3">
      <c r="F608" s="4"/>
      <c r="G608" s="5"/>
      <c r="H608" s="5"/>
    </row>
    <row r="609" spans="6:8" x14ac:dyDescent="0.3">
      <c r="F609" s="4"/>
      <c r="G609" s="5"/>
      <c r="H609" s="5"/>
    </row>
    <row r="610" spans="6:8" x14ac:dyDescent="0.3">
      <c r="F610" s="4"/>
      <c r="G610" s="5"/>
      <c r="H610" s="5"/>
    </row>
    <row r="611" spans="6:8" x14ac:dyDescent="0.3">
      <c r="F611" s="4"/>
      <c r="G611" s="5"/>
      <c r="H611" s="5"/>
    </row>
    <row r="612" spans="6:8" x14ac:dyDescent="0.3">
      <c r="F612" s="4"/>
      <c r="G612" s="5"/>
      <c r="H612" s="5"/>
    </row>
    <row r="613" spans="6:8" x14ac:dyDescent="0.3">
      <c r="F613" s="4"/>
      <c r="G613" s="5"/>
      <c r="H613" s="5"/>
    </row>
    <row r="614" spans="6:8" x14ac:dyDescent="0.3">
      <c r="F614" s="4"/>
      <c r="G614" s="5"/>
      <c r="H614" s="5"/>
    </row>
    <row r="615" spans="6:8" x14ac:dyDescent="0.3">
      <c r="F615" s="4"/>
      <c r="G615" s="5"/>
      <c r="H615" s="5"/>
    </row>
    <row r="616" spans="6:8" x14ac:dyDescent="0.3">
      <c r="F616" s="4"/>
      <c r="G616" s="5"/>
      <c r="H616" s="5"/>
    </row>
    <row r="617" spans="6:8" x14ac:dyDescent="0.3">
      <c r="F617" s="4"/>
      <c r="G617" s="5"/>
      <c r="H617" s="5"/>
    </row>
    <row r="618" spans="6:8" x14ac:dyDescent="0.3">
      <c r="F618" s="4"/>
      <c r="G618" s="5"/>
      <c r="H618" s="5"/>
    </row>
    <row r="619" spans="6:8" x14ac:dyDescent="0.3">
      <c r="F619" s="4"/>
      <c r="G619" s="5"/>
      <c r="H619" s="5"/>
    </row>
    <row r="620" spans="6:8" x14ac:dyDescent="0.3">
      <c r="F620" s="4"/>
      <c r="G620" s="5"/>
      <c r="H620" s="5"/>
    </row>
    <row r="621" spans="6:8" x14ac:dyDescent="0.3">
      <c r="F621" s="4"/>
      <c r="G621" s="5"/>
      <c r="H621" s="5"/>
    </row>
    <row r="622" spans="6:8" x14ac:dyDescent="0.3">
      <c r="F622" s="4"/>
      <c r="G622" s="5"/>
      <c r="H622" s="5"/>
    </row>
    <row r="623" spans="6:8" x14ac:dyDescent="0.3">
      <c r="F623" s="4"/>
      <c r="G623" s="5"/>
      <c r="H623" s="5"/>
    </row>
    <row r="624" spans="6:8" x14ac:dyDescent="0.3">
      <c r="F624" s="4"/>
      <c r="G624" s="5"/>
      <c r="H624" s="5"/>
    </row>
    <row r="625" spans="6:8" x14ac:dyDescent="0.3">
      <c r="F625" s="4"/>
      <c r="G625" s="5"/>
      <c r="H625" s="5"/>
    </row>
    <row r="626" spans="6:8" x14ac:dyDescent="0.3">
      <c r="F626" s="4"/>
      <c r="G626" s="5"/>
      <c r="H626" s="5"/>
    </row>
    <row r="627" spans="6:8" x14ac:dyDescent="0.3">
      <c r="F627" s="4"/>
      <c r="G627" s="5"/>
      <c r="H627" s="5"/>
    </row>
    <row r="628" spans="6:8" x14ac:dyDescent="0.3">
      <c r="F628" s="4"/>
      <c r="G628" s="5"/>
      <c r="H628" s="5"/>
    </row>
    <row r="629" spans="6:8" x14ac:dyDescent="0.3">
      <c r="F629" s="4"/>
      <c r="G629" s="5"/>
      <c r="H629" s="5"/>
    </row>
    <row r="630" spans="6:8" x14ac:dyDescent="0.3">
      <c r="F630" s="4"/>
      <c r="G630" s="5"/>
      <c r="H630" s="5"/>
    </row>
    <row r="631" spans="6:8" x14ac:dyDescent="0.3">
      <c r="F631" s="4"/>
      <c r="G631" s="5"/>
      <c r="H631" s="5"/>
    </row>
    <row r="632" spans="6:8" x14ac:dyDescent="0.3">
      <c r="F632" s="4"/>
      <c r="G632" s="5"/>
      <c r="H632" s="5"/>
    </row>
    <row r="633" spans="6:8" x14ac:dyDescent="0.3">
      <c r="F633" s="4"/>
      <c r="G633" s="5"/>
      <c r="H633" s="5"/>
    </row>
    <row r="634" spans="6:8" x14ac:dyDescent="0.3">
      <c r="F634" s="4"/>
      <c r="G634" s="5"/>
      <c r="H634" s="5"/>
    </row>
    <row r="635" spans="6:8" x14ac:dyDescent="0.3">
      <c r="F635" s="4"/>
      <c r="G635" s="5"/>
      <c r="H635" s="5"/>
    </row>
    <row r="636" spans="6:8" x14ac:dyDescent="0.3">
      <c r="F636" s="4"/>
      <c r="G636" s="5"/>
      <c r="H636" s="5"/>
    </row>
    <row r="637" spans="6:8" x14ac:dyDescent="0.3">
      <c r="F637" s="4"/>
      <c r="G637" s="5"/>
      <c r="H637" s="5"/>
    </row>
    <row r="638" spans="6:8" x14ac:dyDescent="0.3">
      <c r="F638" s="4"/>
      <c r="G638" s="5"/>
      <c r="H638" s="5"/>
    </row>
    <row r="639" spans="6:8" x14ac:dyDescent="0.3">
      <c r="F639" s="4"/>
      <c r="G639" s="5"/>
      <c r="H639" s="5"/>
    </row>
    <row r="640" spans="6:8" x14ac:dyDescent="0.3">
      <c r="F640" s="4"/>
      <c r="G640" s="5"/>
      <c r="H640" s="5"/>
    </row>
    <row r="641" spans="6:8" x14ac:dyDescent="0.3">
      <c r="F641" s="4"/>
      <c r="G641" s="5"/>
      <c r="H641" s="5"/>
    </row>
    <row r="642" spans="6:8" x14ac:dyDescent="0.3">
      <c r="F642" s="4"/>
      <c r="G642" s="5"/>
      <c r="H642" s="5"/>
    </row>
    <row r="643" spans="6:8" x14ac:dyDescent="0.3">
      <c r="F643" s="4"/>
      <c r="G643" s="5"/>
      <c r="H643" s="5"/>
    </row>
    <row r="644" spans="6:8" x14ac:dyDescent="0.3">
      <c r="F644" s="4"/>
      <c r="G644" s="5"/>
      <c r="H644" s="5"/>
    </row>
    <row r="645" spans="6:8" x14ac:dyDescent="0.3">
      <c r="F645" s="4"/>
      <c r="G645" s="5"/>
      <c r="H645" s="5"/>
    </row>
    <row r="646" spans="6:8" x14ac:dyDescent="0.3">
      <c r="F646" s="4"/>
      <c r="G646" s="5"/>
      <c r="H646" s="5"/>
    </row>
    <row r="647" spans="6:8" x14ac:dyDescent="0.3">
      <c r="F647" s="4"/>
      <c r="G647" s="5"/>
      <c r="H647" s="5"/>
    </row>
    <row r="648" spans="6:8" x14ac:dyDescent="0.3">
      <c r="F648" s="4"/>
      <c r="G648" s="5"/>
      <c r="H648" s="5"/>
    </row>
    <row r="649" spans="6:8" x14ac:dyDescent="0.3">
      <c r="F649" s="4"/>
      <c r="G649" s="5"/>
      <c r="H649" s="5"/>
    </row>
    <row r="650" spans="6:8" x14ac:dyDescent="0.3">
      <c r="F650" s="4"/>
      <c r="G650" s="5"/>
      <c r="H650" s="5"/>
    </row>
    <row r="651" spans="6:8" x14ac:dyDescent="0.3">
      <c r="F651" s="4"/>
      <c r="G651" s="5"/>
      <c r="H651" s="5"/>
    </row>
    <row r="652" spans="6:8" x14ac:dyDescent="0.3">
      <c r="F652" s="4"/>
      <c r="G652" s="5"/>
      <c r="H652" s="5"/>
    </row>
    <row r="653" spans="6:8" x14ac:dyDescent="0.3">
      <c r="F653" s="4"/>
      <c r="G653" s="5"/>
      <c r="H653" s="5"/>
    </row>
    <row r="654" spans="6:8" x14ac:dyDescent="0.3">
      <c r="F654" s="4"/>
      <c r="G654" s="5"/>
      <c r="H654" s="5"/>
    </row>
    <row r="655" spans="6:8" x14ac:dyDescent="0.3">
      <c r="F655" s="4"/>
      <c r="G655" s="5"/>
      <c r="H655" s="5"/>
    </row>
    <row r="656" spans="6:8" x14ac:dyDescent="0.3">
      <c r="F656" s="4"/>
      <c r="G656" s="5"/>
      <c r="H656" s="5"/>
    </row>
    <row r="657" spans="6:8" x14ac:dyDescent="0.3">
      <c r="F657" s="4"/>
      <c r="G657" s="5"/>
      <c r="H657" s="5"/>
    </row>
    <row r="658" spans="6:8" x14ac:dyDescent="0.3">
      <c r="F658" s="4"/>
      <c r="G658" s="5"/>
      <c r="H658" s="5"/>
    </row>
  </sheetData>
  <dataConsolidate/>
  <phoneticPr fontId="6" type="noConversion"/>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637B-E6E5-422F-B606-6CADF2B199FC}">
  <dimension ref="B2:Z322"/>
  <sheetViews>
    <sheetView showGridLines="0" zoomScale="85" zoomScaleNormal="85" workbookViewId="0">
      <selection activeCell="A40" sqref="A40"/>
    </sheetView>
  </sheetViews>
  <sheetFormatPr defaultColWidth="17.21875" defaultRowHeight="14.4" x14ac:dyDescent="0.3"/>
  <cols>
    <col min="5" max="5" width="18.6640625" customWidth="1"/>
    <col min="6" max="6" width="8.5546875" customWidth="1"/>
    <col min="7" max="7" width="15.5546875" customWidth="1"/>
    <col min="8" max="8" width="15.5546875" style="15" customWidth="1"/>
    <col min="9" max="9" width="15.5546875" style="23" customWidth="1"/>
    <col min="10" max="10" width="15.5546875" style="32" customWidth="1"/>
    <col min="11" max="11" width="10.109375" customWidth="1"/>
    <col min="12" max="12" width="20.21875" bestFit="1" customWidth="1"/>
    <col min="13" max="13" width="20.109375" style="14" customWidth="1"/>
    <col min="14" max="14" width="17.21875" style="16"/>
    <col min="15" max="15" width="7" style="16" customWidth="1"/>
    <col min="16" max="16" width="5.88671875" customWidth="1"/>
    <col min="17" max="17" width="17.21875" customWidth="1"/>
    <col min="18" max="18" width="15.109375" customWidth="1"/>
    <col min="19" max="19" width="8.5546875" style="43" customWidth="1"/>
    <col min="20" max="20" width="6.33203125" customWidth="1"/>
    <col min="21" max="22" width="7.6640625" customWidth="1"/>
    <col min="23" max="23" width="9.21875" customWidth="1"/>
    <col min="24" max="24" width="20.21875" bestFit="1" customWidth="1"/>
  </cols>
  <sheetData>
    <row r="2" spans="2:20" x14ac:dyDescent="0.3">
      <c r="B2" s="6" t="s">
        <v>11</v>
      </c>
      <c r="C2" s="6" t="s">
        <v>12</v>
      </c>
      <c r="D2" s="6" t="s">
        <v>0</v>
      </c>
      <c r="E2" s="6" t="s">
        <v>67</v>
      </c>
      <c r="F2" s="10" t="s">
        <v>75</v>
      </c>
      <c r="G2" s="10" t="s">
        <v>50</v>
      </c>
      <c r="H2" s="27" t="s">
        <v>51</v>
      </c>
      <c r="I2" s="28" t="s">
        <v>74</v>
      </c>
      <c r="J2" s="31" t="s">
        <v>73</v>
      </c>
    </row>
    <row r="3" spans="2:20" ht="18" x14ac:dyDescent="0.35">
      <c r="B3" t="s">
        <v>40</v>
      </c>
      <c r="C3" t="s">
        <v>37</v>
      </c>
      <c r="D3" t="s">
        <v>30</v>
      </c>
      <c r="E3" s="4">
        <v>1624</v>
      </c>
      <c r="F3" s="4">
        <v>1624</v>
      </c>
      <c r="G3" s="5">
        <v>114</v>
      </c>
      <c r="H3" s="15">
        <f>VLOOKUP(Data[[#This Row],[Product]],products[],2,)</f>
        <v>14.49</v>
      </c>
      <c r="I3" s="23">
        <f>Data[[#This Row],[Cost per unit]]*Data[[#This Row],[Units]]</f>
        <v>1651.8600000000001</v>
      </c>
      <c r="J3" s="32">
        <f>Data[[#This Row],[Revenue]]-Data[[#This Row],[Cost]]</f>
        <v>-27.860000000000127</v>
      </c>
      <c r="L3" s="62" t="s">
        <v>56</v>
      </c>
      <c r="M3" s="62"/>
    </row>
    <row r="4" spans="2:20" x14ac:dyDescent="0.3">
      <c r="B4" t="s">
        <v>8</v>
      </c>
      <c r="C4" t="s">
        <v>35</v>
      </c>
      <c r="D4" t="s">
        <v>32</v>
      </c>
      <c r="E4" s="4">
        <v>6706</v>
      </c>
      <c r="F4" s="4">
        <v>6706</v>
      </c>
      <c r="G4" s="5">
        <v>459</v>
      </c>
      <c r="H4" s="15">
        <f>VLOOKUP(Data[[#This Row],[Product]],products[],2,)</f>
        <v>8.65</v>
      </c>
      <c r="I4" s="23">
        <f>Data[[#This Row],[Cost per unit]]*Data[[#This Row],[Units]]</f>
        <v>3970.3500000000004</v>
      </c>
      <c r="J4" s="32">
        <f>Data[[#This Row],[Revenue]]-Data[[#This Row],[Cost]]</f>
        <v>2735.6499999999996</v>
      </c>
      <c r="M4" s="14" t="s">
        <v>58</v>
      </c>
      <c r="N4" s="16" t="s">
        <v>57</v>
      </c>
    </row>
    <row r="5" spans="2:20" x14ac:dyDescent="0.3">
      <c r="B5" t="s">
        <v>9</v>
      </c>
      <c r="C5" t="s">
        <v>35</v>
      </c>
      <c r="D5" t="s">
        <v>4</v>
      </c>
      <c r="E5" s="4">
        <v>959</v>
      </c>
      <c r="F5" s="4">
        <v>959</v>
      </c>
      <c r="G5" s="5">
        <v>147</v>
      </c>
      <c r="H5" s="15">
        <f>VLOOKUP(Data[[#This Row],[Product]],products[],2,)</f>
        <v>11.88</v>
      </c>
      <c r="I5" s="23">
        <f>Data[[#This Row],[Cost per unit]]*Data[[#This Row],[Units]]</f>
        <v>1746.3600000000001</v>
      </c>
      <c r="J5" s="32">
        <f>Data[[#This Row],[Revenue]]-Data[[#This Row],[Cost]]</f>
        <v>-787.36000000000013</v>
      </c>
      <c r="L5" t="s">
        <v>59</v>
      </c>
      <c r="M5" s="18">
        <f>AVERAGE(Data[Revenue])</f>
        <v>4136.2299999999996</v>
      </c>
      <c r="N5" s="17">
        <f>AVERAGE(Data[Units])</f>
        <v>152.19999999999999</v>
      </c>
      <c r="Q5" t="s">
        <v>37</v>
      </c>
    </row>
    <row r="6" spans="2:20" x14ac:dyDescent="0.3">
      <c r="B6" t="s">
        <v>41</v>
      </c>
      <c r="C6" t="s">
        <v>36</v>
      </c>
      <c r="D6" t="s">
        <v>18</v>
      </c>
      <c r="E6" s="4">
        <v>9632</v>
      </c>
      <c r="F6" s="4">
        <v>9632</v>
      </c>
      <c r="G6" s="5">
        <v>288</v>
      </c>
      <c r="H6" s="15">
        <f>VLOOKUP(Data[[#This Row],[Product]],products[],2,)</f>
        <v>6.47</v>
      </c>
      <c r="I6" s="23">
        <f>Data[[#This Row],[Cost per unit]]*Data[[#This Row],[Units]]</f>
        <v>1863.36</v>
      </c>
      <c r="J6" s="32">
        <f>Data[[#This Row],[Revenue]]-Data[[#This Row],[Cost]]</f>
        <v>7768.64</v>
      </c>
      <c r="L6" t="s">
        <v>60</v>
      </c>
      <c r="M6" s="19">
        <f>MEDIAN(Data[Revenue])</f>
        <v>3437</v>
      </c>
      <c r="N6" s="16">
        <f>MEDIAN(Data[Units])</f>
        <v>124.5</v>
      </c>
      <c r="Q6" t="s">
        <v>35</v>
      </c>
    </row>
    <row r="7" spans="2:20" x14ac:dyDescent="0.3">
      <c r="B7" t="s">
        <v>6</v>
      </c>
      <c r="C7" t="s">
        <v>39</v>
      </c>
      <c r="D7" t="s">
        <v>25</v>
      </c>
      <c r="E7" s="4">
        <v>2100</v>
      </c>
      <c r="F7" s="4">
        <v>2100</v>
      </c>
      <c r="G7" s="5">
        <v>414</v>
      </c>
      <c r="H7" s="15">
        <f>VLOOKUP(Data[[#This Row],[Product]],products[],2,)</f>
        <v>13.15</v>
      </c>
      <c r="I7" s="23">
        <f>Data[[#This Row],[Cost per unit]]*Data[[#This Row],[Units]]</f>
        <v>5444.1</v>
      </c>
      <c r="J7" s="32">
        <f>Data[[#This Row],[Revenue]]-Data[[#This Row],[Cost]]</f>
        <v>-3344.1000000000004</v>
      </c>
      <c r="L7" t="s">
        <v>61</v>
      </c>
      <c r="M7" s="19">
        <f>_xlfn.PERCENTILE.EXC(Data[Revenue],0.25)</f>
        <v>1652</v>
      </c>
      <c r="N7" s="16">
        <f>_xlfn.PERCENTILE.EXC(Data[Units],0.25)</f>
        <v>54</v>
      </c>
      <c r="Q7" t="s">
        <v>36</v>
      </c>
    </row>
    <row r="8" spans="2:20" x14ac:dyDescent="0.3">
      <c r="B8" t="s">
        <v>40</v>
      </c>
      <c r="C8" t="s">
        <v>35</v>
      </c>
      <c r="D8" t="s">
        <v>33</v>
      </c>
      <c r="E8" s="4">
        <v>8869</v>
      </c>
      <c r="F8" s="4">
        <v>8869</v>
      </c>
      <c r="G8" s="5">
        <v>432</v>
      </c>
      <c r="H8" s="15">
        <f>VLOOKUP(Data[[#This Row],[Product]],products[],2,)</f>
        <v>12.37</v>
      </c>
      <c r="I8" s="23">
        <f>Data[[#This Row],[Cost per unit]]*Data[[#This Row],[Units]]</f>
        <v>5343.8399999999992</v>
      </c>
      <c r="J8" s="32">
        <f>Data[[#This Row],[Revenue]]-Data[[#This Row],[Cost]]</f>
        <v>3525.1600000000008</v>
      </c>
      <c r="L8" t="s">
        <v>62</v>
      </c>
      <c r="M8" s="19">
        <f>_xlfn.PERCENTILE.EXC(Data[Revenue],0.75)</f>
        <v>6245.75</v>
      </c>
      <c r="N8" s="16">
        <f>_xlfn.PERCENTILE.EXC(Data[Units],0.75)</f>
        <v>223.5</v>
      </c>
      <c r="Q8" t="s">
        <v>39</v>
      </c>
    </row>
    <row r="9" spans="2:20" x14ac:dyDescent="0.3">
      <c r="B9" t="s">
        <v>6</v>
      </c>
      <c r="C9" t="s">
        <v>38</v>
      </c>
      <c r="D9" t="s">
        <v>31</v>
      </c>
      <c r="E9" s="4">
        <v>2681</v>
      </c>
      <c r="F9" s="4">
        <v>2681</v>
      </c>
      <c r="G9" s="5">
        <v>54</v>
      </c>
      <c r="H9" s="15">
        <f>VLOOKUP(Data[[#This Row],[Product]],products[],2,)</f>
        <v>5.79</v>
      </c>
      <c r="I9" s="23">
        <f>Data[[#This Row],[Cost per unit]]*Data[[#This Row],[Units]]</f>
        <v>312.66000000000003</v>
      </c>
      <c r="J9" s="32">
        <f>Data[[#This Row],[Revenue]]-Data[[#This Row],[Cost]]</f>
        <v>2368.34</v>
      </c>
      <c r="L9" t="s">
        <v>63</v>
      </c>
      <c r="M9" s="19">
        <f>MAX(Data[Revenue])</f>
        <v>16184</v>
      </c>
      <c r="N9" s="16">
        <f>MAX(Data[Units])</f>
        <v>525</v>
      </c>
      <c r="Q9" t="s">
        <v>38</v>
      </c>
    </row>
    <row r="10" spans="2:20" x14ac:dyDescent="0.3">
      <c r="B10" t="s">
        <v>8</v>
      </c>
      <c r="C10" t="s">
        <v>35</v>
      </c>
      <c r="D10" t="s">
        <v>22</v>
      </c>
      <c r="E10" s="4">
        <v>5012</v>
      </c>
      <c r="F10" s="4">
        <v>5012</v>
      </c>
      <c r="G10" s="5">
        <v>210</v>
      </c>
      <c r="H10" s="15">
        <f>VLOOKUP(Data[[#This Row],[Product]],products[],2,)</f>
        <v>9.77</v>
      </c>
      <c r="I10" s="23">
        <f>Data[[#This Row],[Cost per unit]]*Data[[#This Row],[Units]]</f>
        <v>2051.6999999999998</v>
      </c>
      <c r="J10" s="32">
        <f>Data[[#This Row],[Revenue]]-Data[[#This Row],[Cost]]</f>
        <v>2960.3</v>
      </c>
      <c r="L10" t="s">
        <v>64</v>
      </c>
      <c r="M10" s="19">
        <f>MIN(Data[Revenue])</f>
        <v>0</v>
      </c>
      <c r="N10" s="16">
        <f>MIN(Data[Units])</f>
        <v>0</v>
      </c>
      <c r="Q10" t="s">
        <v>34</v>
      </c>
    </row>
    <row r="11" spans="2:20" x14ac:dyDescent="0.3">
      <c r="B11" t="s">
        <v>7</v>
      </c>
      <c r="C11" t="s">
        <v>38</v>
      </c>
      <c r="D11" t="s">
        <v>14</v>
      </c>
      <c r="E11" s="4">
        <v>1281</v>
      </c>
      <c r="F11" s="4">
        <v>1281</v>
      </c>
      <c r="G11" s="5">
        <v>75</v>
      </c>
      <c r="H11" s="15">
        <f>VLOOKUP(Data[[#This Row],[Product]],products[],2,)</f>
        <v>11.7</v>
      </c>
      <c r="I11" s="23">
        <f>Data[[#This Row],[Cost per unit]]*Data[[#This Row],[Units]]</f>
        <v>877.5</v>
      </c>
      <c r="J11" s="32">
        <f>Data[[#This Row],[Revenue]]-Data[[#This Row],[Cost]]</f>
        <v>403.5</v>
      </c>
    </row>
    <row r="12" spans="2:20" x14ac:dyDescent="0.3">
      <c r="B12" t="s">
        <v>5</v>
      </c>
      <c r="C12" t="s">
        <v>37</v>
      </c>
      <c r="D12" t="s">
        <v>14</v>
      </c>
      <c r="E12" s="4">
        <v>4991</v>
      </c>
      <c r="F12" s="4">
        <v>4991</v>
      </c>
      <c r="G12" s="5">
        <v>12</v>
      </c>
      <c r="H12" s="15">
        <f>VLOOKUP(Data[[#This Row],[Product]],products[],2,)</f>
        <v>11.7</v>
      </c>
      <c r="I12" s="23">
        <f>Data[[#This Row],[Cost per unit]]*Data[[#This Row],[Units]]</f>
        <v>140.39999999999998</v>
      </c>
      <c r="J12" s="32">
        <f>Data[[#This Row],[Revenue]]-Data[[#This Row],[Cost]]</f>
        <v>4850.6000000000004</v>
      </c>
    </row>
    <row r="13" spans="2:20" x14ac:dyDescent="0.3">
      <c r="B13" t="s">
        <v>2</v>
      </c>
      <c r="C13" t="s">
        <v>39</v>
      </c>
      <c r="D13" t="s">
        <v>25</v>
      </c>
      <c r="E13" s="4">
        <v>1785</v>
      </c>
      <c r="F13" s="4">
        <v>1785</v>
      </c>
      <c r="G13" s="5">
        <v>462</v>
      </c>
      <c r="H13" s="15">
        <f>VLOOKUP(Data[[#This Row],[Product]],products[],2,)</f>
        <v>13.15</v>
      </c>
      <c r="I13" s="23">
        <f>Data[[#This Row],[Cost per unit]]*Data[[#This Row],[Units]]</f>
        <v>6075.3</v>
      </c>
      <c r="J13" s="32">
        <f>Data[[#This Row],[Revenue]]-Data[[#This Row],[Cost]]</f>
        <v>-4290.3</v>
      </c>
      <c r="Q13" s="21"/>
      <c r="R13" s="21"/>
    </row>
    <row r="14" spans="2:20" ht="18" x14ac:dyDescent="0.35">
      <c r="B14" t="s">
        <v>3</v>
      </c>
      <c r="C14" t="s">
        <v>37</v>
      </c>
      <c r="D14" t="s">
        <v>17</v>
      </c>
      <c r="E14" s="4">
        <v>3983</v>
      </c>
      <c r="F14" s="4">
        <v>3983</v>
      </c>
      <c r="G14" s="5">
        <v>144</v>
      </c>
      <c r="H14" s="15">
        <f>VLOOKUP(Data[[#This Row],[Product]],products[],2,)</f>
        <v>3.11</v>
      </c>
      <c r="I14" s="23">
        <f>Data[[#This Row],[Cost per unit]]*Data[[#This Row],[Units]]</f>
        <v>447.84</v>
      </c>
      <c r="J14" s="32">
        <f>Data[[#This Row],[Revenue]]-Data[[#This Row],[Cost]]</f>
        <v>3535.16</v>
      </c>
      <c r="L14" s="62" t="s">
        <v>70</v>
      </c>
      <c r="M14" s="62"/>
    </row>
    <row r="15" spans="2:20" x14ac:dyDescent="0.3">
      <c r="B15" t="s">
        <v>9</v>
      </c>
      <c r="C15" t="s">
        <v>38</v>
      </c>
      <c r="D15" t="s">
        <v>16</v>
      </c>
      <c r="E15" s="4">
        <v>2646</v>
      </c>
      <c r="F15" s="4">
        <v>2646</v>
      </c>
      <c r="G15" s="5">
        <v>120</v>
      </c>
      <c r="H15" s="15">
        <f>VLOOKUP(Data[[#This Row],[Product]],products[],2,)</f>
        <v>8.7899999999999991</v>
      </c>
      <c r="I15" s="23">
        <f>Data[[#This Row],[Cost per unit]]*Data[[#This Row],[Units]]</f>
        <v>1054.8</v>
      </c>
      <c r="J15" s="32">
        <f>Data[[#This Row],[Revenue]]-Data[[#This Row],[Cost]]</f>
        <v>1591.2</v>
      </c>
    </row>
    <row r="16" spans="2:20" x14ac:dyDescent="0.3">
      <c r="B16" t="s">
        <v>2</v>
      </c>
      <c r="C16" t="s">
        <v>34</v>
      </c>
      <c r="D16" t="s">
        <v>13</v>
      </c>
      <c r="E16" s="4">
        <v>252</v>
      </c>
      <c r="F16" s="4">
        <v>252</v>
      </c>
      <c r="G16" s="5">
        <v>54</v>
      </c>
      <c r="H16" s="15">
        <f>VLOOKUP(Data[[#This Row],[Product]],products[],2,)</f>
        <v>9.33</v>
      </c>
      <c r="I16" s="23">
        <f>Data[[#This Row],[Cost per unit]]*Data[[#This Row],[Units]]</f>
        <v>503.82</v>
      </c>
      <c r="J16" s="32">
        <f>Data[[#This Row],[Revenue]]-Data[[#This Row],[Cost]]</f>
        <v>-251.82</v>
      </c>
      <c r="L16" s="10" t="s">
        <v>66</v>
      </c>
      <c r="M16" s="10" t="s">
        <v>65</v>
      </c>
      <c r="N16" s="10" t="s">
        <v>69</v>
      </c>
      <c r="O16" s="10" t="s">
        <v>67</v>
      </c>
      <c r="P16" s="10" t="s">
        <v>68</v>
      </c>
      <c r="Q16" s="10" t="s">
        <v>72</v>
      </c>
      <c r="R16" s="10" t="s">
        <v>79</v>
      </c>
      <c r="S16" s="44" t="s">
        <v>74</v>
      </c>
      <c r="T16" s="10" t="s">
        <v>73</v>
      </c>
    </row>
    <row r="17" spans="2:20" x14ac:dyDescent="0.3">
      <c r="B17" t="s">
        <v>3</v>
      </c>
      <c r="C17" t="s">
        <v>35</v>
      </c>
      <c r="D17" t="s">
        <v>25</v>
      </c>
      <c r="E17" s="4">
        <v>2464</v>
      </c>
      <c r="F17" s="4">
        <v>2464</v>
      </c>
      <c r="G17" s="5">
        <v>234</v>
      </c>
      <c r="H17" s="15">
        <f>VLOOKUP(Data[[#This Row],[Product]],products[],2,)</f>
        <v>13.15</v>
      </c>
      <c r="I17" s="23">
        <f>Data[[#This Row],[Cost per unit]]*Data[[#This Row],[Units]]</f>
        <v>3077.1</v>
      </c>
      <c r="J17" s="32">
        <f>Data[[#This Row],[Revenue]]-Data[[#This Row],[Cost]]</f>
        <v>-613.09999999999991</v>
      </c>
      <c r="L17" t="s">
        <v>14</v>
      </c>
      <c r="M17" s="20">
        <f ca="1">SUMIF(Data[[Product]:[Revenue]],L17,Data[Revenue])</f>
        <v>43183</v>
      </c>
      <c r="N17" s="6">
        <f ca="1">SUMIF(Data[[Product]:[Units]],Table5[[#This Row],[Products]],Data[Units])</f>
        <v>2022</v>
      </c>
      <c r="O17" s="6"/>
      <c r="P17" s="22">
        <f ca="1">Table5[[#This Row],[Sales]]/Table5[[#This Row],[units sold]]</f>
        <v>21.356577645895154</v>
      </c>
      <c r="Q17" s="25">
        <v>11.7</v>
      </c>
      <c r="R17" s="25"/>
      <c r="S17" s="45">
        <f ca="1">Table5[[#This Row],[Cost per Unit]]*Table5[[#This Row],[units sold]]</f>
        <v>23657.399999999998</v>
      </c>
      <c r="T17" s="26">
        <f ca="1">Table5[[#This Row],[Sales]]-Table5[[#This Row],[Cost]]</f>
        <v>19525.600000000002</v>
      </c>
    </row>
    <row r="18" spans="2:20" x14ac:dyDescent="0.3">
      <c r="B18" t="s">
        <v>3</v>
      </c>
      <c r="C18" t="s">
        <v>35</v>
      </c>
      <c r="D18" t="s">
        <v>29</v>
      </c>
      <c r="E18" s="4">
        <v>2114</v>
      </c>
      <c r="F18" s="4">
        <v>2114</v>
      </c>
      <c r="G18" s="5">
        <v>66</v>
      </c>
      <c r="H18" s="15">
        <f>VLOOKUP(Data[[#This Row],[Product]],products[],2,)</f>
        <v>7.16</v>
      </c>
      <c r="I18" s="23">
        <f>Data[[#This Row],[Cost per unit]]*Data[[#This Row],[Units]]</f>
        <v>472.56</v>
      </c>
      <c r="J18" s="32">
        <f>Data[[#This Row],[Revenue]]-Data[[#This Row],[Cost]]</f>
        <v>1641.44</v>
      </c>
      <c r="L18" t="s">
        <v>30</v>
      </c>
      <c r="M18" s="20">
        <f ca="1">SUMIF(Data[[Product]:[Revenue]],L18,Data[Revenue])</f>
        <v>66500</v>
      </c>
      <c r="N18" s="6">
        <f ca="1">SUMIF(Data[[Product]:[Units]],Table5[[#This Row],[Products]],Data[Units])</f>
        <v>2802</v>
      </c>
      <c r="O18" s="6"/>
      <c r="P18" s="22">
        <f ca="1">Table5[[#This Row],[Sales]]/Table5[[#This Row],[units sold]]</f>
        <v>23.733047822983583</v>
      </c>
      <c r="Q18" s="25">
        <v>14.49</v>
      </c>
      <c r="R18" s="25"/>
      <c r="S18" s="45">
        <f ca="1">Table5[[#This Row],[Cost per Unit]]*Table5[[#This Row],[units sold]]</f>
        <v>40600.980000000003</v>
      </c>
      <c r="T18" s="26">
        <f ca="1">Table5[[#This Row],[Sales]]-Table5[[#This Row],[Cost]]</f>
        <v>25899.019999999997</v>
      </c>
    </row>
    <row r="19" spans="2:20" x14ac:dyDescent="0.3">
      <c r="B19" t="s">
        <v>6</v>
      </c>
      <c r="C19" t="s">
        <v>37</v>
      </c>
      <c r="D19" t="s">
        <v>31</v>
      </c>
      <c r="E19" s="4">
        <v>7693</v>
      </c>
      <c r="F19" s="4">
        <v>7693</v>
      </c>
      <c r="G19" s="5">
        <v>87</v>
      </c>
      <c r="H19" s="15">
        <f>VLOOKUP(Data[[#This Row],[Product]],products[],2,)</f>
        <v>5.79</v>
      </c>
      <c r="I19" s="23">
        <f>Data[[#This Row],[Cost per unit]]*Data[[#This Row],[Units]]</f>
        <v>503.73</v>
      </c>
      <c r="J19" s="32">
        <f>Data[[#This Row],[Revenue]]-Data[[#This Row],[Cost]]</f>
        <v>7189.27</v>
      </c>
      <c r="L19" t="s">
        <v>24</v>
      </c>
      <c r="M19" s="20">
        <f ca="1">SUMIF(Data[[Product]:[Revenue]],L19,Data[Revenue])</f>
        <v>35378</v>
      </c>
      <c r="N19" s="6">
        <f ca="1">SUMIF(Data[[Product]:[Units]],Table5[[#This Row],[Products]],Data[Units])</f>
        <v>1044</v>
      </c>
      <c r="O19" s="6"/>
      <c r="P19" s="22">
        <f ca="1">Table5[[#This Row],[Sales]]/Table5[[#This Row],[units sold]]</f>
        <v>33.88697318007663</v>
      </c>
      <c r="Q19" s="25">
        <v>4.97</v>
      </c>
      <c r="R19" s="25"/>
      <c r="S19" s="45">
        <f ca="1">Table5[[#This Row],[Cost per Unit]]*Table5[[#This Row],[units sold]]</f>
        <v>5188.6799999999994</v>
      </c>
      <c r="T19" s="26">
        <f ca="1">Table5[[#This Row],[Sales]]-Table5[[#This Row],[Cost]]</f>
        <v>30189.32</v>
      </c>
    </row>
    <row r="20" spans="2:20" x14ac:dyDescent="0.3">
      <c r="B20" t="s">
        <v>5</v>
      </c>
      <c r="C20" t="s">
        <v>34</v>
      </c>
      <c r="D20" t="s">
        <v>20</v>
      </c>
      <c r="E20" s="4">
        <v>15610</v>
      </c>
      <c r="F20" s="4">
        <v>15610</v>
      </c>
      <c r="G20" s="5">
        <v>339</v>
      </c>
      <c r="H20" s="15">
        <f>VLOOKUP(Data[[#This Row],[Product]],products[],2,)</f>
        <v>10.62</v>
      </c>
      <c r="I20" s="23">
        <f>Data[[#This Row],[Cost per unit]]*Data[[#This Row],[Units]]</f>
        <v>3600.18</v>
      </c>
      <c r="J20" s="32">
        <f>Data[[#This Row],[Revenue]]-Data[[#This Row],[Cost]]</f>
        <v>12009.82</v>
      </c>
      <c r="L20" t="s">
        <v>19</v>
      </c>
      <c r="M20" s="20">
        <f ca="1">SUMIF(Data[[Product]:[Revenue]],L20,Data[Revenue])</f>
        <v>44744</v>
      </c>
      <c r="N20" s="6">
        <f ca="1">SUMIF(Data[[Product]:[Units]],Table5[[#This Row],[Products]],Data[Units])</f>
        <v>1956</v>
      </c>
      <c r="O20" s="6"/>
      <c r="P20" s="22">
        <f ca="1">Table5[[#This Row],[Sales]]/Table5[[#This Row],[units sold]]</f>
        <v>22.87525562372188</v>
      </c>
      <c r="Q20" s="25">
        <v>7.64</v>
      </c>
      <c r="R20" s="25"/>
      <c r="S20" s="45">
        <f ca="1">Table5[[#This Row],[Cost per Unit]]*Table5[[#This Row],[units sold]]</f>
        <v>14943.84</v>
      </c>
      <c r="T20" s="26">
        <f ca="1">Table5[[#This Row],[Sales]]-Table5[[#This Row],[Cost]]</f>
        <v>29800.16</v>
      </c>
    </row>
    <row r="21" spans="2:20" x14ac:dyDescent="0.3">
      <c r="B21" t="s">
        <v>41</v>
      </c>
      <c r="C21" t="s">
        <v>34</v>
      </c>
      <c r="D21" t="s">
        <v>22</v>
      </c>
      <c r="E21" s="4">
        <v>336</v>
      </c>
      <c r="F21" s="4">
        <v>336</v>
      </c>
      <c r="G21" s="5">
        <v>144</v>
      </c>
      <c r="H21" s="15">
        <f>VLOOKUP(Data[[#This Row],[Product]],products[],2,)</f>
        <v>9.77</v>
      </c>
      <c r="I21" s="23">
        <f>Data[[#This Row],[Cost per unit]]*Data[[#This Row],[Units]]</f>
        <v>1406.8799999999999</v>
      </c>
      <c r="J21" s="32">
        <f>Data[[#This Row],[Revenue]]-Data[[#This Row],[Cost]]</f>
        <v>-1070.8799999999999</v>
      </c>
      <c r="L21" t="s">
        <v>22</v>
      </c>
      <c r="M21" s="20">
        <f ca="1">SUMIF(Data[[Product]:[Revenue]],L21,Data[Revenue])</f>
        <v>66283</v>
      </c>
      <c r="N21" s="6">
        <f ca="1">SUMIF(Data[[Product]:[Units]],Table5[[#This Row],[Products]],Data[Units])</f>
        <v>2052</v>
      </c>
      <c r="O21" s="6"/>
      <c r="P21" s="22">
        <f ca="1">Table5[[#This Row],[Sales]]/Table5[[#This Row],[units sold]]</f>
        <v>32.301656920077974</v>
      </c>
      <c r="Q21" s="25">
        <v>9.77</v>
      </c>
      <c r="R21" s="25"/>
      <c r="S21" s="45">
        <f ca="1">Table5[[#This Row],[Cost per Unit]]*Table5[[#This Row],[units sold]]</f>
        <v>20048.04</v>
      </c>
      <c r="T21" s="26">
        <f ca="1">Table5[[#This Row],[Sales]]-Table5[[#This Row],[Cost]]</f>
        <v>46234.96</v>
      </c>
    </row>
    <row r="22" spans="2:20" x14ac:dyDescent="0.3">
      <c r="B22" t="s">
        <v>2</v>
      </c>
      <c r="C22" t="s">
        <v>39</v>
      </c>
      <c r="D22" t="s">
        <v>20</v>
      </c>
      <c r="E22" s="4">
        <v>9443</v>
      </c>
      <c r="F22" s="4">
        <v>9443</v>
      </c>
      <c r="G22" s="5">
        <v>162</v>
      </c>
      <c r="H22" s="15">
        <f>VLOOKUP(Data[[#This Row],[Product]],products[],2,)</f>
        <v>10.62</v>
      </c>
      <c r="I22" s="23">
        <f>Data[[#This Row],[Cost per unit]]*Data[[#This Row],[Units]]</f>
        <v>1720.4399999999998</v>
      </c>
      <c r="J22" s="32">
        <f>Data[[#This Row],[Revenue]]-Data[[#This Row],[Cost]]</f>
        <v>7722.56</v>
      </c>
      <c r="L22" t="s">
        <v>4</v>
      </c>
      <c r="M22" s="20">
        <f ca="1">SUMIF(Data[[Product]:[Revenue]],L22,Data[Revenue])</f>
        <v>33551</v>
      </c>
      <c r="N22" s="6">
        <f ca="1">SUMIF(Data[[Product]:[Units]],Table5[[#This Row],[Products]],Data[Units])</f>
        <v>1566</v>
      </c>
      <c r="O22" s="6"/>
      <c r="P22" s="22">
        <f ca="1">Table5[[#This Row],[Sales]]/Table5[[#This Row],[units sold]]</f>
        <v>21.424648786717754</v>
      </c>
      <c r="Q22" s="25">
        <v>11.88</v>
      </c>
      <c r="R22" s="25"/>
      <c r="S22" s="45">
        <f ca="1">Table5[[#This Row],[Cost per Unit]]*Table5[[#This Row],[units sold]]</f>
        <v>18604.080000000002</v>
      </c>
      <c r="T22" s="26">
        <f ca="1">Table5[[#This Row],[Sales]]-Table5[[#This Row],[Cost]]</f>
        <v>14946.919999999998</v>
      </c>
    </row>
    <row r="23" spans="2:20" x14ac:dyDescent="0.3">
      <c r="B23" t="s">
        <v>9</v>
      </c>
      <c r="C23" t="s">
        <v>34</v>
      </c>
      <c r="D23" t="s">
        <v>23</v>
      </c>
      <c r="E23" s="4">
        <v>8155</v>
      </c>
      <c r="F23" s="4">
        <v>8155</v>
      </c>
      <c r="G23" s="5">
        <v>90</v>
      </c>
      <c r="H23" s="15">
        <f>VLOOKUP(Data[[#This Row],[Product]],products[],2,)</f>
        <v>6.49</v>
      </c>
      <c r="I23" s="23">
        <f>Data[[#This Row],[Cost per unit]]*Data[[#This Row],[Units]]</f>
        <v>584.1</v>
      </c>
      <c r="J23" s="32">
        <f>Data[[#This Row],[Revenue]]-Data[[#This Row],[Cost]]</f>
        <v>7570.9</v>
      </c>
      <c r="L23" t="s">
        <v>26</v>
      </c>
      <c r="M23" s="20">
        <f ca="1">SUMIF(Data[[Product]:[Revenue]],L23,Data[Revenue])</f>
        <v>70273</v>
      </c>
      <c r="N23" s="6">
        <f ca="1">SUMIF(Data[[Product]:[Units]],Table5[[#This Row],[Products]],Data[Units])</f>
        <v>2142</v>
      </c>
      <c r="O23" s="6"/>
      <c r="P23" s="22">
        <f ca="1">Table5[[#This Row],[Sales]]/Table5[[#This Row],[units sold]]</f>
        <v>32.807189542483663</v>
      </c>
      <c r="Q23" s="25">
        <v>5.6</v>
      </c>
      <c r="R23" s="25"/>
      <c r="S23" s="45">
        <f ca="1">Table5[[#This Row],[Cost per Unit]]*Table5[[#This Row],[units sold]]</f>
        <v>11995.199999999999</v>
      </c>
      <c r="T23" s="26">
        <f ca="1">Table5[[#This Row],[Sales]]-Table5[[#This Row],[Cost]]</f>
        <v>58277.8</v>
      </c>
    </row>
    <row r="24" spans="2:20" x14ac:dyDescent="0.3">
      <c r="B24" t="s">
        <v>8</v>
      </c>
      <c r="C24" t="s">
        <v>38</v>
      </c>
      <c r="D24" t="s">
        <v>23</v>
      </c>
      <c r="E24" s="4">
        <v>1701</v>
      </c>
      <c r="F24" s="4">
        <v>1701</v>
      </c>
      <c r="G24" s="5">
        <v>234</v>
      </c>
      <c r="H24" s="15">
        <f>VLOOKUP(Data[[#This Row],[Product]],products[],2,)</f>
        <v>6.49</v>
      </c>
      <c r="I24" s="23">
        <f>Data[[#This Row],[Cost per unit]]*Data[[#This Row],[Units]]</f>
        <v>1518.66</v>
      </c>
      <c r="J24" s="32">
        <f>Data[[#This Row],[Revenue]]-Data[[#This Row],[Cost]]</f>
        <v>182.33999999999992</v>
      </c>
      <c r="L24" t="s">
        <v>28</v>
      </c>
      <c r="M24" s="20">
        <f ca="1">SUMIF(Data[[Product]:[Revenue]],L24,Data[Revenue])</f>
        <v>72373</v>
      </c>
      <c r="N24" s="6">
        <f ca="1">SUMIF(Data[[Product]:[Units]],Table5[[#This Row],[Products]],Data[Units])</f>
        <v>3207</v>
      </c>
      <c r="O24" s="6"/>
      <c r="P24" s="22">
        <f ca="1">Table5[[#This Row],[Sales]]/Table5[[#This Row],[units sold]]</f>
        <v>22.567196757093857</v>
      </c>
      <c r="Q24" s="25">
        <v>10.38</v>
      </c>
      <c r="R24" s="25"/>
      <c r="S24" s="45">
        <f ca="1">Table5[[#This Row],[Cost per Unit]]*Table5[[#This Row],[units sold]]</f>
        <v>33288.660000000003</v>
      </c>
      <c r="T24" s="26">
        <f ca="1">Table5[[#This Row],[Sales]]-Table5[[#This Row],[Cost]]</f>
        <v>39084.339999999997</v>
      </c>
    </row>
    <row r="25" spans="2:20" x14ac:dyDescent="0.3">
      <c r="B25" t="s">
        <v>10</v>
      </c>
      <c r="C25" t="s">
        <v>38</v>
      </c>
      <c r="D25" t="s">
        <v>22</v>
      </c>
      <c r="E25" s="4">
        <v>2205</v>
      </c>
      <c r="F25" s="4">
        <v>2205</v>
      </c>
      <c r="G25" s="5">
        <v>141</v>
      </c>
      <c r="H25" s="15">
        <f>VLOOKUP(Data[[#This Row],[Product]],products[],2,)</f>
        <v>9.77</v>
      </c>
      <c r="I25" s="23">
        <f>Data[[#This Row],[Cost per unit]]*Data[[#This Row],[Units]]</f>
        <v>1377.57</v>
      </c>
      <c r="J25" s="32">
        <f>Data[[#This Row],[Revenue]]-Data[[#This Row],[Cost]]</f>
        <v>827.43000000000006</v>
      </c>
      <c r="L25" t="s">
        <v>32</v>
      </c>
      <c r="M25" s="20">
        <f ca="1">SUMIF(Data[[Product]:[Revenue]],L25,Data[Revenue])</f>
        <v>71967</v>
      </c>
      <c r="N25" s="6">
        <f ca="1">SUMIF(Data[[Product]:[Units]],Table5[[#This Row],[Products]],Data[Units])</f>
        <v>2301</v>
      </c>
      <c r="O25" s="6"/>
      <c r="P25" s="22">
        <f ca="1">Table5[[#This Row],[Sales]]/Table5[[#This Row],[units sold]]</f>
        <v>31.276401564537156</v>
      </c>
      <c r="Q25" s="25">
        <v>8.65</v>
      </c>
      <c r="R25" s="25"/>
      <c r="S25" s="45">
        <f ca="1">Table5[[#This Row],[Cost per Unit]]*Table5[[#This Row],[units sold]]</f>
        <v>19903.650000000001</v>
      </c>
      <c r="T25" s="26">
        <f ca="1">Table5[[#This Row],[Sales]]-Table5[[#This Row],[Cost]]</f>
        <v>52063.35</v>
      </c>
    </row>
    <row r="26" spans="2:20" x14ac:dyDescent="0.3">
      <c r="B26" t="s">
        <v>8</v>
      </c>
      <c r="C26" t="s">
        <v>37</v>
      </c>
      <c r="D26" t="s">
        <v>19</v>
      </c>
      <c r="E26" s="4">
        <v>1771</v>
      </c>
      <c r="F26" s="4">
        <v>1771</v>
      </c>
      <c r="G26" s="5">
        <v>204</v>
      </c>
      <c r="H26" s="15">
        <f>VLOOKUP(Data[[#This Row],[Product]],products[],2,)</f>
        <v>7.64</v>
      </c>
      <c r="I26" s="23">
        <f>Data[[#This Row],[Cost per unit]]*Data[[#This Row],[Units]]</f>
        <v>1558.56</v>
      </c>
      <c r="J26" s="32">
        <f>Data[[#This Row],[Revenue]]-Data[[#This Row],[Cost]]</f>
        <v>212.44000000000005</v>
      </c>
      <c r="L26" t="s">
        <v>18</v>
      </c>
      <c r="M26" s="20">
        <f ca="1">SUMIF(Data[[Product]:[Revenue]],L26,Data[Revenue])</f>
        <v>52150</v>
      </c>
      <c r="N26" s="6">
        <f ca="1">SUMIF(Data[[Product]:[Units]],Table5[[#This Row],[Products]],Data[Units])</f>
        <v>1752</v>
      </c>
      <c r="O26" s="6"/>
      <c r="P26" s="22">
        <f ca="1">Table5[[#This Row],[Sales]]/Table5[[#This Row],[units sold]]</f>
        <v>29.765981735159816</v>
      </c>
      <c r="Q26" s="25">
        <v>6.47</v>
      </c>
      <c r="R26" s="25"/>
      <c r="S26" s="45">
        <f ca="1">Table5[[#This Row],[Cost per Unit]]*Table5[[#This Row],[units sold]]</f>
        <v>11335.439999999999</v>
      </c>
      <c r="T26" s="26">
        <f ca="1">Table5[[#This Row],[Sales]]-Table5[[#This Row],[Cost]]</f>
        <v>40814.559999999998</v>
      </c>
    </row>
    <row r="27" spans="2:20" x14ac:dyDescent="0.3">
      <c r="B27" t="s">
        <v>41</v>
      </c>
      <c r="C27" t="s">
        <v>35</v>
      </c>
      <c r="D27" t="s">
        <v>15</v>
      </c>
      <c r="E27" s="4">
        <v>2114</v>
      </c>
      <c r="F27" s="4">
        <v>2114</v>
      </c>
      <c r="G27" s="5">
        <v>186</v>
      </c>
      <c r="H27" s="15">
        <f>VLOOKUP(Data[[#This Row],[Product]],products[],2,)</f>
        <v>11.73</v>
      </c>
      <c r="I27" s="23">
        <f>Data[[#This Row],[Cost per unit]]*Data[[#This Row],[Units]]</f>
        <v>2181.7800000000002</v>
      </c>
      <c r="J27" s="32">
        <f>Data[[#This Row],[Revenue]]-Data[[#This Row],[Cost]]</f>
        <v>-67.7800000000002</v>
      </c>
      <c r="K27" s="5"/>
      <c r="L27" t="s">
        <v>17</v>
      </c>
      <c r="M27" s="20">
        <f ca="1">SUMIF(Data[[Product]:[Revenue]],L27,Data[Revenue])</f>
        <v>63721</v>
      </c>
      <c r="N27" s="6">
        <f ca="1">SUMIF(Data[[Product]:[Units]],Table5[[#This Row],[Products]],Data[Units])</f>
        <v>2331</v>
      </c>
      <c r="O27" s="6"/>
      <c r="P27" s="22">
        <f ca="1">Table5[[#This Row],[Sales]]/Table5[[#This Row],[units sold]]</f>
        <v>27.336336336336338</v>
      </c>
      <c r="Q27" s="25">
        <v>3.11</v>
      </c>
      <c r="R27" s="25"/>
      <c r="S27" s="45">
        <f ca="1">Table5[[#This Row],[Cost per Unit]]*Table5[[#This Row],[units sold]]</f>
        <v>7249.41</v>
      </c>
      <c r="T27" s="26">
        <f ca="1">Table5[[#This Row],[Sales]]-Table5[[#This Row],[Cost]]</f>
        <v>56471.59</v>
      </c>
    </row>
    <row r="28" spans="2:20" x14ac:dyDescent="0.3">
      <c r="B28" t="s">
        <v>41</v>
      </c>
      <c r="C28" t="s">
        <v>36</v>
      </c>
      <c r="D28" t="s">
        <v>13</v>
      </c>
      <c r="E28" s="4">
        <v>10311</v>
      </c>
      <c r="F28" s="4">
        <v>10311</v>
      </c>
      <c r="G28" s="5">
        <v>231</v>
      </c>
      <c r="H28" s="15">
        <f>VLOOKUP(Data[[#This Row],[Product]],products[],2,)</f>
        <v>9.33</v>
      </c>
      <c r="I28" s="23">
        <f>Data[[#This Row],[Cost per unit]]*Data[[#This Row],[Units]]</f>
        <v>2155.23</v>
      </c>
      <c r="J28" s="32">
        <f>Data[[#This Row],[Revenue]]-Data[[#This Row],[Cost]]</f>
        <v>8155.77</v>
      </c>
      <c r="L28" t="s">
        <v>23</v>
      </c>
      <c r="M28" s="20">
        <f ca="1">SUMIF(Data[[Product]:[Revenue]],L28,Data[Revenue])</f>
        <v>56644</v>
      </c>
      <c r="N28" s="6">
        <f ca="1">SUMIF(Data[[Product]:[Units]],Table5[[#This Row],[Products]],Data[Units])</f>
        <v>1812</v>
      </c>
      <c r="O28" s="6"/>
      <c r="P28" s="22">
        <f ca="1">Table5[[#This Row],[Sales]]/Table5[[#This Row],[units sold]]</f>
        <v>31.260485651214129</v>
      </c>
      <c r="Q28" s="25">
        <v>6.49</v>
      </c>
      <c r="R28" s="25"/>
      <c r="S28" s="45">
        <f ca="1">Table5[[#This Row],[Cost per Unit]]*Table5[[#This Row],[units sold]]</f>
        <v>11759.880000000001</v>
      </c>
      <c r="T28" s="26">
        <f ca="1">Table5[[#This Row],[Sales]]-Table5[[#This Row],[Cost]]</f>
        <v>44884.119999999995</v>
      </c>
    </row>
    <row r="29" spans="2:20" x14ac:dyDescent="0.3">
      <c r="B29" t="s">
        <v>3</v>
      </c>
      <c r="C29" t="s">
        <v>39</v>
      </c>
      <c r="D29" t="s">
        <v>16</v>
      </c>
      <c r="E29" s="4">
        <v>21</v>
      </c>
      <c r="F29" s="4">
        <v>21</v>
      </c>
      <c r="G29" s="5">
        <v>168</v>
      </c>
      <c r="H29" s="15">
        <f>VLOOKUP(Data[[#This Row],[Product]],products[],2,)</f>
        <v>8.7899999999999991</v>
      </c>
      <c r="I29" s="23">
        <f>Data[[#This Row],[Cost per unit]]*Data[[#This Row],[Units]]</f>
        <v>1476.7199999999998</v>
      </c>
      <c r="J29" s="32">
        <f>Data[[#This Row],[Revenue]]-Data[[#This Row],[Cost]]</f>
        <v>-1455.7199999999998</v>
      </c>
      <c r="L29" t="s">
        <v>29</v>
      </c>
      <c r="M29" s="20">
        <f ca="1">SUMIF(Data[[Product]:[Revenue]],L29,Data[Revenue])</f>
        <v>58009</v>
      </c>
      <c r="N29" s="6">
        <f ca="1">SUMIF(Data[[Product]:[Units]],Table5[[#This Row],[Products]],Data[Units])</f>
        <v>2976</v>
      </c>
      <c r="O29" s="6"/>
      <c r="P29" s="22">
        <f ca="1">Table5[[#This Row],[Sales]]/Table5[[#This Row],[units sold]]</f>
        <v>19.492271505376344</v>
      </c>
      <c r="Q29" s="25">
        <v>7.16</v>
      </c>
      <c r="R29" s="25"/>
      <c r="S29" s="45">
        <f ca="1">Table5[[#This Row],[Cost per Unit]]*Table5[[#This Row],[units sold]]</f>
        <v>21308.16</v>
      </c>
      <c r="T29" s="26">
        <f ca="1">Table5[[#This Row],[Sales]]-Table5[[#This Row],[Cost]]</f>
        <v>36700.839999999997</v>
      </c>
    </row>
    <row r="30" spans="2:20" x14ac:dyDescent="0.3">
      <c r="B30" t="s">
        <v>10</v>
      </c>
      <c r="C30" t="s">
        <v>35</v>
      </c>
      <c r="D30" t="s">
        <v>20</v>
      </c>
      <c r="E30" s="4">
        <v>1974</v>
      </c>
      <c r="F30" s="4">
        <v>1974</v>
      </c>
      <c r="G30" s="5">
        <v>195</v>
      </c>
      <c r="H30" s="15">
        <f>VLOOKUP(Data[[#This Row],[Product]],products[],2,)</f>
        <v>10.62</v>
      </c>
      <c r="I30" s="23">
        <f>Data[[#This Row],[Cost per unit]]*Data[[#This Row],[Units]]</f>
        <v>2070.8999999999996</v>
      </c>
      <c r="J30" s="32">
        <f>Data[[#This Row],[Revenue]]-Data[[#This Row],[Cost]]</f>
        <v>-96.899999999999636</v>
      </c>
      <c r="L30" t="s">
        <v>13</v>
      </c>
      <c r="M30" s="20">
        <f ca="1">SUMIF(Data[[Product]:[Revenue]],L30,Data[Revenue])</f>
        <v>47271</v>
      </c>
      <c r="N30" s="6">
        <f ca="1">SUMIF(Data[[Product]:[Units]],Table5[[#This Row],[Products]],Data[Units])</f>
        <v>1881</v>
      </c>
      <c r="O30" s="6"/>
      <c r="P30" s="22">
        <f ca="1">Table5[[#This Row],[Sales]]/Table5[[#This Row],[units sold]]</f>
        <v>25.130781499202552</v>
      </c>
      <c r="Q30" s="25">
        <v>9.33</v>
      </c>
      <c r="R30" s="25"/>
      <c r="S30" s="45">
        <f ca="1">Table5[[#This Row],[Cost per Unit]]*Table5[[#This Row],[units sold]]</f>
        <v>17549.73</v>
      </c>
      <c r="T30" s="26">
        <f ca="1">Table5[[#This Row],[Sales]]-Table5[[#This Row],[Cost]]</f>
        <v>29721.27</v>
      </c>
    </row>
    <row r="31" spans="2:20" x14ac:dyDescent="0.3">
      <c r="B31" t="s">
        <v>5</v>
      </c>
      <c r="C31" t="s">
        <v>36</v>
      </c>
      <c r="D31" t="s">
        <v>23</v>
      </c>
      <c r="E31" s="4">
        <v>6314</v>
      </c>
      <c r="F31" s="4">
        <v>6314</v>
      </c>
      <c r="G31" s="5">
        <v>15</v>
      </c>
      <c r="H31" s="15">
        <f>VLOOKUP(Data[[#This Row],[Product]],products[],2,)</f>
        <v>6.49</v>
      </c>
      <c r="I31" s="23">
        <f>Data[[#This Row],[Cost per unit]]*Data[[#This Row],[Units]]</f>
        <v>97.350000000000009</v>
      </c>
      <c r="J31" s="32">
        <f>Data[[#This Row],[Revenue]]-Data[[#This Row],[Cost]]</f>
        <v>6216.65</v>
      </c>
      <c r="L31" t="s">
        <v>16</v>
      </c>
      <c r="M31" s="20">
        <f ca="1">SUMIF(Data[[Product]:[Revenue]],L31,Data[Revenue])</f>
        <v>62111</v>
      </c>
      <c r="N31" s="6">
        <f ca="1">SUMIF(Data[[Product]:[Units]],Table5[[#This Row],[Products]],Data[Units])</f>
        <v>2154</v>
      </c>
      <c r="O31" s="6"/>
      <c r="P31" s="22">
        <f ca="1">Table5[[#This Row],[Sales]]/Table5[[#This Row],[units sold]]</f>
        <v>28.835190343546891</v>
      </c>
      <c r="Q31" s="25">
        <v>8.7899999999999991</v>
      </c>
      <c r="R31" s="25"/>
      <c r="S31" s="45">
        <f ca="1">Table5[[#This Row],[Cost per Unit]]*Table5[[#This Row],[units sold]]</f>
        <v>18933.66</v>
      </c>
      <c r="T31" s="26">
        <f ca="1">Table5[[#This Row],[Sales]]-Table5[[#This Row],[Cost]]</f>
        <v>43177.34</v>
      </c>
    </row>
    <row r="32" spans="2:20" x14ac:dyDescent="0.3">
      <c r="B32" t="s">
        <v>10</v>
      </c>
      <c r="C32" t="s">
        <v>37</v>
      </c>
      <c r="D32" t="s">
        <v>23</v>
      </c>
      <c r="E32" s="4">
        <v>4683</v>
      </c>
      <c r="F32" s="4">
        <v>4683</v>
      </c>
      <c r="G32" s="5">
        <v>30</v>
      </c>
      <c r="H32" s="15">
        <f>VLOOKUP(Data[[#This Row],[Product]],products[],2,)</f>
        <v>6.49</v>
      </c>
      <c r="I32" s="23">
        <f>Data[[#This Row],[Cost per unit]]*Data[[#This Row],[Units]]</f>
        <v>194.70000000000002</v>
      </c>
      <c r="J32" s="32">
        <f>Data[[#This Row],[Revenue]]-Data[[#This Row],[Cost]]</f>
        <v>4488.3</v>
      </c>
      <c r="L32" t="s">
        <v>20</v>
      </c>
      <c r="M32" s="20">
        <f ca="1">SUMIF(Data[[Product]:[Revenue]],L32,Data[Revenue])</f>
        <v>54712</v>
      </c>
      <c r="N32" s="6">
        <f ca="1">SUMIF(Data[[Product]:[Units]],Table5[[#This Row],[Products]],Data[Units])</f>
        <v>2196</v>
      </c>
      <c r="O32" s="6"/>
      <c r="P32" s="22">
        <f ca="1">Table5[[#This Row],[Sales]]/Table5[[#This Row],[units sold]]</f>
        <v>24.9143897996357</v>
      </c>
      <c r="Q32" s="25">
        <v>10.62</v>
      </c>
      <c r="R32" s="25"/>
      <c r="S32" s="45">
        <f ca="1">Table5[[#This Row],[Cost per Unit]]*Table5[[#This Row],[units sold]]</f>
        <v>23321.519999999997</v>
      </c>
      <c r="T32" s="26">
        <f ca="1">Table5[[#This Row],[Sales]]-Table5[[#This Row],[Cost]]</f>
        <v>31390.480000000003</v>
      </c>
    </row>
    <row r="33" spans="2:26" x14ac:dyDescent="0.3">
      <c r="B33" t="s">
        <v>41</v>
      </c>
      <c r="C33" t="s">
        <v>37</v>
      </c>
      <c r="D33" t="s">
        <v>24</v>
      </c>
      <c r="E33" s="4">
        <v>6398</v>
      </c>
      <c r="F33" s="4">
        <v>6398</v>
      </c>
      <c r="G33" s="5">
        <v>102</v>
      </c>
      <c r="H33" s="15">
        <f>VLOOKUP(Data[[#This Row],[Product]],products[],2,)</f>
        <v>4.97</v>
      </c>
      <c r="I33" s="23">
        <f>Data[[#This Row],[Cost per unit]]*Data[[#This Row],[Units]]</f>
        <v>506.94</v>
      </c>
      <c r="J33" s="32">
        <f>Data[[#This Row],[Revenue]]-Data[[#This Row],[Cost]]</f>
        <v>5891.06</v>
      </c>
      <c r="L33" t="s">
        <v>27</v>
      </c>
      <c r="M33" s="20">
        <f ca="1">SUMIF(Data[[Product]:[Revenue]],L33,Data[Revenue])</f>
        <v>69461</v>
      </c>
      <c r="N33" s="6">
        <f ca="1">SUMIF(Data[[Product]:[Units]],Table5[[#This Row],[Products]],Data[Units])</f>
        <v>2982</v>
      </c>
      <c r="O33" s="6"/>
      <c r="P33" s="22">
        <f ca="1">Table5[[#This Row],[Sales]]/Table5[[#This Row],[units sold]]</f>
        <v>23.293427230046948</v>
      </c>
      <c r="Q33" s="25">
        <v>16.73</v>
      </c>
      <c r="R33" s="25"/>
      <c r="S33" s="45">
        <f ca="1">Table5[[#This Row],[Cost per Unit]]*Table5[[#This Row],[units sold]]</f>
        <v>49888.86</v>
      </c>
      <c r="T33" s="26">
        <f ca="1">Table5[[#This Row],[Sales]]-Table5[[#This Row],[Cost]]</f>
        <v>19572.14</v>
      </c>
    </row>
    <row r="34" spans="2:26" x14ac:dyDescent="0.3">
      <c r="B34" t="s">
        <v>2</v>
      </c>
      <c r="C34" t="s">
        <v>35</v>
      </c>
      <c r="D34" t="s">
        <v>19</v>
      </c>
      <c r="E34" s="4">
        <v>553</v>
      </c>
      <c r="F34" s="4">
        <v>553</v>
      </c>
      <c r="G34" s="5">
        <v>15</v>
      </c>
      <c r="H34" s="15">
        <f>VLOOKUP(Data[[#This Row],[Product]],products[],2,)</f>
        <v>7.64</v>
      </c>
      <c r="I34" s="23">
        <f>Data[[#This Row],[Cost per unit]]*Data[[#This Row],[Units]]</f>
        <v>114.6</v>
      </c>
      <c r="J34" s="32">
        <f>Data[[#This Row],[Revenue]]-Data[[#This Row],[Cost]]</f>
        <v>438.4</v>
      </c>
      <c r="L34" t="s">
        <v>33</v>
      </c>
      <c r="M34" s="20">
        <f ca="1">SUMIF(Data[[Product]:[Revenue]],L34,Data[Revenue])</f>
        <v>69160</v>
      </c>
      <c r="N34" s="6">
        <f ca="1">SUMIF(Data[[Product]:[Units]],Table5[[#This Row],[Products]],Data[Units])</f>
        <v>1854</v>
      </c>
      <c r="O34" s="6"/>
      <c r="P34" s="22">
        <f ca="1">Table5[[#This Row],[Sales]]/Table5[[#This Row],[units sold]]</f>
        <v>37.303128371089535</v>
      </c>
      <c r="Q34" s="25">
        <v>12.37</v>
      </c>
      <c r="R34" s="25"/>
      <c r="S34" s="45">
        <f ca="1">Table5[[#This Row],[Cost per Unit]]*Table5[[#This Row],[units sold]]</f>
        <v>22933.98</v>
      </c>
      <c r="T34" s="26">
        <f ca="1">Table5[[#This Row],[Sales]]-Table5[[#This Row],[Cost]]</f>
        <v>46226.020000000004</v>
      </c>
    </row>
    <row r="35" spans="2:26" x14ac:dyDescent="0.3">
      <c r="B35" t="s">
        <v>8</v>
      </c>
      <c r="C35" t="s">
        <v>39</v>
      </c>
      <c r="D35" t="s">
        <v>30</v>
      </c>
      <c r="E35" s="4">
        <v>7021</v>
      </c>
      <c r="F35" s="4">
        <v>7021</v>
      </c>
      <c r="G35" s="5">
        <v>183</v>
      </c>
      <c r="H35" s="15">
        <f>VLOOKUP(Data[[#This Row],[Product]],products[],2,)</f>
        <v>14.49</v>
      </c>
      <c r="I35" s="23">
        <f>Data[[#This Row],[Cost per unit]]*Data[[#This Row],[Units]]</f>
        <v>2651.67</v>
      </c>
      <c r="J35" s="32">
        <f>Data[[#This Row],[Revenue]]-Data[[#This Row],[Cost]]</f>
        <v>4369.33</v>
      </c>
      <c r="L35" t="s">
        <v>15</v>
      </c>
      <c r="M35" s="20">
        <f ca="1">SUMIF(Data[[Product]:[Revenue]],L35,Data[Revenue])</f>
        <v>68971</v>
      </c>
      <c r="N35" s="6">
        <f ca="1">SUMIF(Data[[Product]:[Units]],Table5[[#This Row],[Products]],Data[Units])</f>
        <v>1533</v>
      </c>
      <c r="O35" s="6"/>
      <c r="P35" s="22">
        <f ca="1">Table5[[#This Row],[Sales]]/Table5[[#This Row],[units sold]]</f>
        <v>44.990867579908674</v>
      </c>
      <c r="Q35" s="25">
        <v>11.73</v>
      </c>
      <c r="R35" s="25"/>
      <c r="S35" s="45">
        <f ca="1">Table5[[#This Row],[Cost per Unit]]*Table5[[#This Row],[units sold]]</f>
        <v>17982.09</v>
      </c>
      <c r="T35" s="26">
        <f ca="1">Table5[[#This Row],[Sales]]-Table5[[#This Row],[Cost]]</f>
        <v>50988.91</v>
      </c>
    </row>
    <row r="36" spans="2:26" x14ac:dyDescent="0.3">
      <c r="B36" t="s">
        <v>40</v>
      </c>
      <c r="C36" t="s">
        <v>39</v>
      </c>
      <c r="D36" t="s">
        <v>22</v>
      </c>
      <c r="E36" s="4">
        <v>5817</v>
      </c>
      <c r="F36" s="4">
        <v>5817</v>
      </c>
      <c r="G36" s="5">
        <v>12</v>
      </c>
      <c r="H36" s="15">
        <f>VLOOKUP(Data[[#This Row],[Product]],products[],2,)</f>
        <v>9.77</v>
      </c>
      <c r="I36" s="23">
        <f>Data[[#This Row],[Cost per unit]]*Data[[#This Row],[Units]]</f>
        <v>117.24</v>
      </c>
      <c r="J36" s="32">
        <f>Data[[#This Row],[Revenue]]-Data[[#This Row],[Cost]]</f>
        <v>5699.76</v>
      </c>
      <c r="L36" t="s">
        <v>31</v>
      </c>
      <c r="M36" s="20">
        <f ca="1">SUMIF(Data[[Product]:[Revenue]],L36,Data[Revenue])</f>
        <v>39263</v>
      </c>
      <c r="N36" s="6">
        <f ca="1">SUMIF(Data[[Product]:[Units]],Table5[[#This Row],[Products]],Data[Units])</f>
        <v>1683</v>
      </c>
      <c r="O36" s="6"/>
      <c r="P36" s="22">
        <f ca="1">Table5[[#This Row],[Sales]]/Table5[[#This Row],[units sold]]</f>
        <v>23.329174093879978</v>
      </c>
      <c r="Q36" s="25">
        <v>5.79</v>
      </c>
      <c r="R36" s="25"/>
      <c r="S36" s="45">
        <f ca="1">Table5[[#This Row],[Cost per Unit]]*Table5[[#This Row],[units sold]]</f>
        <v>9744.57</v>
      </c>
      <c r="T36" s="26">
        <f ca="1">Table5[[#This Row],[Sales]]-Table5[[#This Row],[Cost]]</f>
        <v>29518.43</v>
      </c>
    </row>
    <row r="37" spans="2:26" x14ac:dyDescent="0.3">
      <c r="B37" t="s">
        <v>41</v>
      </c>
      <c r="C37" t="s">
        <v>39</v>
      </c>
      <c r="D37" t="s">
        <v>14</v>
      </c>
      <c r="E37" s="4">
        <v>3976</v>
      </c>
      <c r="F37" s="4">
        <v>3976</v>
      </c>
      <c r="G37" s="5">
        <v>72</v>
      </c>
      <c r="H37" s="15">
        <f>VLOOKUP(Data[[#This Row],[Product]],products[],2,)</f>
        <v>11.7</v>
      </c>
      <c r="I37" s="23">
        <f>Data[[#This Row],[Cost per unit]]*Data[[#This Row],[Units]]</f>
        <v>842.4</v>
      </c>
      <c r="J37" s="32">
        <f>Data[[#This Row],[Revenue]]-Data[[#This Row],[Cost]]</f>
        <v>3133.6</v>
      </c>
      <c r="L37" t="s">
        <v>21</v>
      </c>
      <c r="M37" s="20">
        <f ca="1">SUMIF(Data[[Product]:[Revenue]],L37,Data[Revenue])</f>
        <v>37772</v>
      </c>
      <c r="N37" s="6">
        <f ca="1">SUMIF(Data[[Product]:[Units]],Table5[[#This Row],[Products]],Data[Units])</f>
        <v>1308</v>
      </c>
      <c r="O37" s="6"/>
      <c r="P37" s="22">
        <f ca="1">Table5[[#This Row],[Sales]]/Table5[[#This Row],[units sold]]</f>
        <v>28.877675840978593</v>
      </c>
      <c r="Q37" s="25">
        <v>9</v>
      </c>
      <c r="R37" s="25"/>
      <c r="S37" s="45">
        <f ca="1">Table5[[#This Row],[Cost per Unit]]*Table5[[#This Row],[units sold]]</f>
        <v>11772</v>
      </c>
      <c r="T37" s="26">
        <f ca="1">Table5[[#This Row],[Sales]]-Table5[[#This Row],[Cost]]</f>
        <v>26000</v>
      </c>
    </row>
    <row r="38" spans="2:26" x14ac:dyDescent="0.3">
      <c r="B38" t="s">
        <v>6</v>
      </c>
      <c r="C38" t="s">
        <v>38</v>
      </c>
      <c r="D38" t="s">
        <v>27</v>
      </c>
      <c r="E38" s="4">
        <v>1134</v>
      </c>
      <c r="F38" s="4">
        <v>1134</v>
      </c>
      <c r="G38" s="5">
        <v>282</v>
      </c>
      <c r="H38" s="15">
        <f>VLOOKUP(Data[[#This Row],[Product]],products[],2,)</f>
        <v>16.73</v>
      </c>
      <c r="I38" s="23">
        <f>Data[[#This Row],[Cost per unit]]*Data[[#This Row],[Units]]</f>
        <v>4717.8599999999997</v>
      </c>
      <c r="J38" s="32">
        <f>Data[[#This Row],[Revenue]]-Data[[#This Row],[Cost]]</f>
        <v>-3583.8599999999997</v>
      </c>
      <c r="L38" t="s">
        <v>25</v>
      </c>
      <c r="M38" s="20">
        <f ca="1">SUMIF(Data[[Product]:[Revenue]],L38,Data[Revenue])</f>
        <v>57372</v>
      </c>
      <c r="N38" s="6">
        <f ca="1">SUMIF(Data[[Product]:[Units]],Table5[[#This Row],[Products]],Data[Units])</f>
        <v>2106</v>
      </c>
      <c r="O38" s="6"/>
      <c r="P38" s="22">
        <f ca="1">Table5[[#This Row],[Sales]]/Table5[[#This Row],[units sold]]</f>
        <v>27.242165242165242</v>
      </c>
      <c r="Q38" s="25">
        <v>13.15</v>
      </c>
      <c r="R38" s="25"/>
      <c r="S38" s="45">
        <f ca="1">Table5[[#This Row],[Cost per Unit]]*Table5[[#This Row],[units sold]]</f>
        <v>27693.9</v>
      </c>
      <c r="T38" s="26">
        <f ca="1">Table5[[#This Row],[Sales]]-Table5[[#This Row],[Cost]]</f>
        <v>29678.1</v>
      </c>
    </row>
    <row r="39" spans="2:26" x14ac:dyDescent="0.3">
      <c r="B39" t="s">
        <v>2</v>
      </c>
      <c r="C39" t="s">
        <v>39</v>
      </c>
      <c r="D39" t="s">
        <v>28</v>
      </c>
      <c r="E39" s="4">
        <v>6027</v>
      </c>
      <c r="F39" s="4">
        <v>6027</v>
      </c>
      <c r="G39" s="5">
        <v>144</v>
      </c>
      <c r="H39" s="15">
        <f>VLOOKUP(Data[[#This Row],[Product]],products[],2,)</f>
        <v>10.38</v>
      </c>
      <c r="I39" s="23">
        <f>Data[[#This Row],[Cost per unit]]*Data[[#This Row],[Units]]</f>
        <v>1494.72</v>
      </c>
      <c r="J39" s="32">
        <f>Data[[#This Row],[Revenue]]-Data[[#This Row],[Cost]]</f>
        <v>4532.28</v>
      </c>
      <c r="M39" s="21">
        <f ca="1">SUBTOTAL(109,Table5[Sales])</f>
        <v>1240869</v>
      </c>
      <c r="N39"/>
      <c r="O39"/>
      <c r="T39" s="4">
        <f ca="1">SUBTOTAL(109,Table5[Profit])</f>
        <v>801165.27</v>
      </c>
    </row>
    <row r="40" spans="2:26" x14ac:dyDescent="0.3">
      <c r="B40" t="s">
        <v>6</v>
      </c>
      <c r="C40" t="s">
        <v>37</v>
      </c>
      <c r="D40" t="s">
        <v>16</v>
      </c>
      <c r="E40" s="4">
        <v>1904</v>
      </c>
      <c r="F40" s="4">
        <v>1904</v>
      </c>
      <c r="G40" s="5">
        <v>405</v>
      </c>
      <c r="H40" s="15">
        <f>VLOOKUP(Data[[#This Row],[Product]],products[],2,)</f>
        <v>8.7899999999999991</v>
      </c>
      <c r="I40" s="23">
        <f>Data[[#This Row],[Cost per unit]]*Data[[#This Row],[Units]]</f>
        <v>3559.95</v>
      </c>
      <c r="J40" s="32">
        <f>Data[[#This Row],[Revenue]]-Data[[#This Row],[Cost]]</f>
        <v>-1655.9499999999998</v>
      </c>
      <c r="M40"/>
      <c r="N40"/>
      <c r="O40"/>
      <c r="P40" s="4"/>
      <c r="Q40" s="5"/>
      <c r="R40" s="5"/>
    </row>
    <row r="41" spans="2:26" x14ac:dyDescent="0.3">
      <c r="B41" t="s">
        <v>7</v>
      </c>
      <c r="C41" t="s">
        <v>34</v>
      </c>
      <c r="D41" t="s">
        <v>32</v>
      </c>
      <c r="E41" s="4">
        <v>3262</v>
      </c>
      <c r="F41" s="4">
        <v>3262</v>
      </c>
      <c r="G41" s="5">
        <v>75</v>
      </c>
      <c r="H41" s="15">
        <f>VLOOKUP(Data[[#This Row],[Product]],products[],2,)</f>
        <v>8.65</v>
      </c>
      <c r="I41" s="23">
        <f>Data[[#This Row],[Cost per unit]]*Data[[#This Row],[Units]]</f>
        <v>648.75</v>
      </c>
      <c r="J41" s="32">
        <f>Data[[#This Row],[Revenue]]-Data[[#This Row],[Cost]]</f>
        <v>2613.25</v>
      </c>
      <c r="M41" s="29"/>
      <c r="N41"/>
      <c r="O41"/>
      <c r="P41" s="4"/>
      <c r="Q41" s="5"/>
      <c r="R41" s="5"/>
    </row>
    <row r="42" spans="2:26" x14ac:dyDescent="0.3">
      <c r="B42" t="s">
        <v>40</v>
      </c>
      <c r="C42" t="s">
        <v>34</v>
      </c>
      <c r="D42" t="s">
        <v>27</v>
      </c>
      <c r="E42" s="4">
        <v>2289</v>
      </c>
      <c r="F42" s="4">
        <v>2289</v>
      </c>
      <c r="G42" s="5">
        <v>135</v>
      </c>
      <c r="H42" s="15">
        <f>VLOOKUP(Data[[#This Row],[Product]],products[],2,)</f>
        <v>16.73</v>
      </c>
      <c r="I42" s="23">
        <f>Data[[#This Row],[Cost per unit]]*Data[[#This Row],[Units]]</f>
        <v>2258.5500000000002</v>
      </c>
      <c r="J42" s="32">
        <f>Data[[#This Row],[Revenue]]-Data[[#This Row],[Cost]]</f>
        <v>30.449999999999818</v>
      </c>
      <c r="M42"/>
      <c r="N42"/>
      <c r="O42"/>
      <c r="P42" s="4"/>
      <c r="Q42" s="5"/>
      <c r="R42" s="5"/>
    </row>
    <row r="43" spans="2:26" x14ac:dyDescent="0.3">
      <c r="B43" t="s">
        <v>5</v>
      </c>
      <c r="C43" t="s">
        <v>34</v>
      </c>
      <c r="D43" t="s">
        <v>27</v>
      </c>
      <c r="E43" s="4">
        <v>6986</v>
      </c>
      <c r="F43" s="4">
        <v>6986</v>
      </c>
      <c r="G43" s="5">
        <v>21</v>
      </c>
      <c r="H43" s="15">
        <f>VLOOKUP(Data[[#This Row],[Product]],products[],2,)</f>
        <v>16.73</v>
      </c>
      <c r="I43" s="23">
        <f>Data[[#This Row],[Cost per unit]]*Data[[#This Row],[Units]]</f>
        <v>351.33</v>
      </c>
      <c r="J43" s="32">
        <f>Data[[#This Row],[Revenue]]-Data[[#This Row],[Cost]]</f>
        <v>6634.67</v>
      </c>
      <c r="L43" s="4"/>
      <c r="M43" s="23"/>
      <c r="N43"/>
      <c r="O43"/>
      <c r="P43" s="4"/>
      <c r="Q43" s="5"/>
      <c r="R43" s="5"/>
    </row>
    <row r="44" spans="2:26" ht="21" x14ac:dyDescent="0.4">
      <c r="B44" t="s">
        <v>2</v>
      </c>
      <c r="C44" t="s">
        <v>38</v>
      </c>
      <c r="D44" t="s">
        <v>23</v>
      </c>
      <c r="E44" s="4">
        <v>4417</v>
      </c>
      <c r="F44" s="4">
        <v>4417</v>
      </c>
      <c r="G44" s="5">
        <v>153</v>
      </c>
      <c r="H44" s="15">
        <f>VLOOKUP(Data[[#This Row],[Product]],products[],2,)</f>
        <v>6.49</v>
      </c>
      <c r="I44" s="23">
        <f>Data[[#This Row],[Cost per unit]]*Data[[#This Row],[Units]]</f>
        <v>992.97</v>
      </c>
      <c r="J44" s="32">
        <f>Data[[#This Row],[Revenue]]-Data[[#This Row],[Cost]]</f>
        <v>3424.0299999999997</v>
      </c>
      <c r="L44" s="24"/>
      <c r="M44"/>
      <c r="N44"/>
      <c r="O44"/>
      <c r="P44" s="40"/>
      <c r="Q44" s="5"/>
      <c r="R44" s="5"/>
      <c r="W44" s="33"/>
    </row>
    <row r="45" spans="2:26" ht="18" x14ac:dyDescent="0.35">
      <c r="B45" t="s">
        <v>6</v>
      </c>
      <c r="C45" t="s">
        <v>34</v>
      </c>
      <c r="D45" t="s">
        <v>15</v>
      </c>
      <c r="E45" s="4">
        <v>1442</v>
      </c>
      <c r="F45" s="4">
        <v>1442</v>
      </c>
      <c r="G45" s="5">
        <v>15</v>
      </c>
      <c r="H45" s="15">
        <f>VLOOKUP(Data[[#This Row],[Product]],products[],2,)</f>
        <v>11.73</v>
      </c>
      <c r="I45" s="23">
        <f>Data[[#This Row],[Cost per unit]]*Data[[#This Row],[Units]]</f>
        <v>175.95000000000002</v>
      </c>
      <c r="J45" s="32">
        <f>Data[[#This Row],[Revenue]]-Data[[#This Row],[Cost]]</f>
        <v>1266.05</v>
      </c>
      <c r="L45" s="63" t="s">
        <v>87</v>
      </c>
      <c r="M45" s="63"/>
      <c r="N45" s="63"/>
      <c r="O45"/>
      <c r="P45" s="40"/>
      <c r="Q45" s="64" t="s">
        <v>86</v>
      </c>
      <c r="R45" s="64"/>
      <c r="S45" s="64"/>
      <c r="W45" s="33"/>
      <c r="X45" s="65" t="s">
        <v>91</v>
      </c>
      <c r="Y45" s="66"/>
      <c r="Z45" s="52" t="s">
        <v>6</v>
      </c>
    </row>
    <row r="46" spans="2:26" ht="15" thickBot="1" x14ac:dyDescent="0.35">
      <c r="B46" t="s">
        <v>3</v>
      </c>
      <c r="C46" t="s">
        <v>35</v>
      </c>
      <c r="D46" t="s">
        <v>14</v>
      </c>
      <c r="E46" s="4">
        <v>2415</v>
      </c>
      <c r="F46" s="4">
        <v>2415</v>
      </c>
      <c r="G46" s="5">
        <v>255</v>
      </c>
      <c r="H46" s="15">
        <f>VLOOKUP(Data[[#This Row],[Product]],products[],2,)</f>
        <v>11.7</v>
      </c>
      <c r="I46" s="23">
        <f>Data[[#This Row],[Cost per unit]]*Data[[#This Row],[Units]]</f>
        <v>2983.5</v>
      </c>
      <c r="J46" s="32">
        <f>Data[[#This Row],[Revenue]]-Data[[#This Row],[Cost]]</f>
        <v>-568.5</v>
      </c>
      <c r="M46"/>
      <c r="N46"/>
      <c r="O46"/>
      <c r="P46" s="40"/>
      <c r="Q46" s="5"/>
      <c r="R46" s="5"/>
      <c r="W46" s="33"/>
    </row>
    <row r="47" spans="2:26" ht="18.600000000000001" thickBot="1" x14ac:dyDescent="0.4">
      <c r="B47" t="s">
        <v>2</v>
      </c>
      <c r="C47" t="s">
        <v>37</v>
      </c>
      <c r="D47" t="s">
        <v>19</v>
      </c>
      <c r="E47" s="4">
        <v>238</v>
      </c>
      <c r="F47" s="4">
        <v>238</v>
      </c>
      <c r="G47" s="5">
        <v>18</v>
      </c>
      <c r="H47" s="15">
        <f>VLOOKUP(Data[[#This Row],[Product]],products[],2,)</f>
        <v>7.64</v>
      </c>
      <c r="I47" s="23">
        <f>Data[[#This Row],[Cost per unit]]*Data[[#This Row],[Units]]</f>
        <v>137.51999999999998</v>
      </c>
      <c r="J47" s="32">
        <f>Data[[#This Row],[Revenue]]-Data[[#This Row],[Cost]]</f>
        <v>100.48000000000002</v>
      </c>
      <c r="L47" s="30" t="s">
        <v>82</v>
      </c>
      <c r="M47" s="39" t="s">
        <v>34</v>
      </c>
      <c r="N47"/>
      <c r="O47"/>
      <c r="P47" s="40"/>
      <c r="Q47" s="41" t="s">
        <v>89</v>
      </c>
      <c r="R47" s="41"/>
      <c r="S47" s="46" t="s">
        <v>1</v>
      </c>
      <c r="T47" s="38" t="s">
        <v>50</v>
      </c>
      <c r="U47" s="49" t="s">
        <v>90</v>
      </c>
      <c r="W47" s="33"/>
      <c r="X47" s="41" t="s">
        <v>66</v>
      </c>
      <c r="Y47" s="41" t="s">
        <v>92</v>
      </c>
    </row>
    <row r="48" spans="2:26" ht="15" thickBot="1" x14ac:dyDescent="0.35">
      <c r="B48" t="s">
        <v>6</v>
      </c>
      <c r="C48" t="s">
        <v>37</v>
      </c>
      <c r="D48" t="s">
        <v>23</v>
      </c>
      <c r="E48" s="4">
        <v>4949</v>
      </c>
      <c r="F48" s="4">
        <v>4949</v>
      </c>
      <c r="G48" s="5">
        <v>189</v>
      </c>
      <c r="H48" s="15">
        <f>VLOOKUP(Data[[#This Row],[Product]],products[],2,)</f>
        <v>6.49</v>
      </c>
      <c r="I48" s="23">
        <f>Data[[#This Row],[Cost per unit]]*Data[[#This Row],[Units]]</f>
        <v>1226.6100000000001</v>
      </c>
      <c r="J48" s="32">
        <f>Data[[#This Row],[Revenue]]-Data[[#This Row],[Cost]]</f>
        <v>3722.39</v>
      </c>
      <c r="M48"/>
      <c r="N48"/>
      <c r="O48"/>
      <c r="P48" s="40"/>
      <c r="Q48" t="s">
        <v>2</v>
      </c>
      <c r="R48">
        <f t="shared" ref="R48:S57" si="0">SUMIFS($F$3:$F$302,$B$3:$B$302,$Q48,$C$3:$C$302,$M$47)</f>
        <v>7763</v>
      </c>
      <c r="S48" s="43">
        <f t="shared" si="0"/>
        <v>7763</v>
      </c>
      <c r="T48" s="33">
        <f>SUMIFS($G$3:$G$302,$B$3:$B$302,$Q48,$C$3:$C$302,$M$47)</f>
        <v>174</v>
      </c>
      <c r="U48" s="48">
        <f>SUMIFS($F$3:$F$302,$B$3:$B$302,$Q48,$C$3:$C$302,$M$47)</f>
        <v>7763</v>
      </c>
      <c r="V48" s="48"/>
      <c r="W48" s="33"/>
      <c r="X48" s="50" t="s">
        <v>30</v>
      </c>
      <c r="Y48">
        <f>SUMIFS($G$3:$G$302,$B$3:$B$302,$Z$45,$D$3:$D$302,$X48,$C$3:$C$302,$M$47)</f>
        <v>366</v>
      </c>
    </row>
    <row r="49" spans="2:25" ht="18.600000000000001" customHeight="1" thickBot="1" x14ac:dyDescent="0.4">
      <c r="B49" t="s">
        <v>5</v>
      </c>
      <c r="C49" t="s">
        <v>38</v>
      </c>
      <c r="D49" t="s">
        <v>32</v>
      </c>
      <c r="E49" s="4">
        <v>5075</v>
      </c>
      <c r="F49" s="4">
        <v>5075</v>
      </c>
      <c r="G49" s="5">
        <v>21</v>
      </c>
      <c r="H49" s="15">
        <f>VLOOKUP(Data[[#This Row],[Product]],products[],2,)</f>
        <v>8.65</v>
      </c>
      <c r="I49" s="23">
        <f>Data[[#This Row],[Cost per unit]]*Data[[#This Row],[Units]]</f>
        <v>181.65</v>
      </c>
      <c r="J49" s="32">
        <f>Data[[#This Row],[Revenue]]-Data[[#This Row],[Cost]]</f>
        <v>4893.3500000000004</v>
      </c>
      <c r="L49" s="30" t="s">
        <v>88</v>
      </c>
      <c r="M49" s="42">
        <f>COUNTIF(Data[Geography],M47)</f>
        <v>58</v>
      </c>
      <c r="N49"/>
      <c r="O49"/>
      <c r="P49" s="40"/>
      <c r="Q49" t="s">
        <v>8</v>
      </c>
      <c r="R49">
        <f t="shared" si="0"/>
        <v>5516</v>
      </c>
      <c r="S49" s="43">
        <f t="shared" si="0"/>
        <v>5516</v>
      </c>
      <c r="T49" s="33">
        <f t="shared" ref="T49:T57" si="1">SUMIFS($G$3:$G$302,$B$3:$B$302,$Q49,$C$3:$C$302,$M$47)</f>
        <v>507</v>
      </c>
      <c r="U49" s="48">
        <f t="shared" ref="U49:U57" si="2">SUMIFS($F$3:$F$302,$B$3:$B$302,$Q49,$C$3:$C$302,$M$47)</f>
        <v>5516</v>
      </c>
      <c r="V49" s="48"/>
      <c r="W49" s="33"/>
      <c r="X49" s="50" t="s">
        <v>32</v>
      </c>
      <c r="Y49">
        <f t="shared" ref="Y49:Y69" si="3">SUMIFS($G$3:$G$302,$B$3:$B$302,$Z$45,$D$3:$D$302,$X49,$C$3:$C$302,$M$47)</f>
        <v>123</v>
      </c>
    </row>
    <row r="50" spans="2:25" x14ac:dyDescent="0.3">
      <c r="B50" t="s">
        <v>3</v>
      </c>
      <c r="C50" t="s">
        <v>36</v>
      </c>
      <c r="D50" t="s">
        <v>16</v>
      </c>
      <c r="E50" s="4">
        <v>9198</v>
      </c>
      <c r="F50" s="4">
        <v>9198</v>
      </c>
      <c r="G50" s="5">
        <v>36</v>
      </c>
      <c r="H50" s="15">
        <f>VLOOKUP(Data[[#This Row],[Product]],products[],2,)</f>
        <v>8.7899999999999991</v>
      </c>
      <c r="I50" s="23">
        <f>Data[[#This Row],[Cost per unit]]*Data[[#This Row],[Units]]</f>
        <v>316.43999999999994</v>
      </c>
      <c r="J50" s="32">
        <f>Data[[#This Row],[Revenue]]-Data[[#This Row],[Cost]]</f>
        <v>8881.56</v>
      </c>
      <c r="M50"/>
      <c r="N50"/>
      <c r="O50"/>
      <c r="P50" s="40"/>
      <c r="Q50" t="s">
        <v>41</v>
      </c>
      <c r="R50">
        <f t="shared" si="0"/>
        <v>15855</v>
      </c>
      <c r="S50" s="43">
        <f t="shared" si="0"/>
        <v>15855</v>
      </c>
      <c r="T50" s="33">
        <f t="shared" si="1"/>
        <v>708</v>
      </c>
      <c r="U50" s="48">
        <f t="shared" si="2"/>
        <v>15855</v>
      </c>
      <c r="V50" s="48"/>
      <c r="W50" s="33"/>
      <c r="X50" s="50" t="s">
        <v>4</v>
      </c>
      <c r="Y50">
        <f t="shared" si="3"/>
        <v>48</v>
      </c>
    </row>
    <row r="51" spans="2:25" x14ac:dyDescent="0.3">
      <c r="B51" t="s">
        <v>6</v>
      </c>
      <c r="C51" t="s">
        <v>34</v>
      </c>
      <c r="D51" t="s">
        <v>29</v>
      </c>
      <c r="E51" s="4">
        <v>3339</v>
      </c>
      <c r="F51" s="4">
        <v>3339</v>
      </c>
      <c r="G51" s="5">
        <v>75</v>
      </c>
      <c r="H51" s="15">
        <f>VLOOKUP(Data[[#This Row],[Product]],products[],2,)</f>
        <v>7.16</v>
      </c>
      <c r="I51" s="23">
        <f>Data[[#This Row],[Cost per unit]]*Data[[#This Row],[Units]]</f>
        <v>537</v>
      </c>
      <c r="J51" s="32">
        <f>Data[[#This Row],[Revenue]]-Data[[#This Row],[Cost]]</f>
        <v>2802</v>
      </c>
      <c r="M51"/>
      <c r="N51"/>
      <c r="O51"/>
      <c r="P51" s="40"/>
      <c r="Q51" t="s">
        <v>7</v>
      </c>
      <c r="R51">
        <f t="shared" si="0"/>
        <v>31661</v>
      </c>
      <c r="S51" s="43">
        <f t="shared" si="0"/>
        <v>31661</v>
      </c>
      <c r="T51" s="33">
        <f t="shared" si="1"/>
        <v>978</v>
      </c>
      <c r="U51" s="48">
        <f t="shared" si="2"/>
        <v>31661</v>
      </c>
      <c r="V51" s="48"/>
      <c r="W51" s="33"/>
      <c r="X51" s="50" t="s">
        <v>18</v>
      </c>
      <c r="Y51">
        <f t="shared" si="3"/>
        <v>0</v>
      </c>
    </row>
    <row r="52" spans="2:25" x14ac:dyDescent="0.3">
      <c r="B52" t="s">
        <v>40</v>
      </c>
      <c r="C52" t="s">
        <v>34</v>
      </c>
      <c r="D52" t="s">
        <v>17</v>
      </c>
      <c r="E52" s="4">
        <v>5019</v>
      </c>
      <c r="F52" s="4">
        <v>5019</v>
      </c>
      <c r="G52" s="5">
        <v>156</v>
      </c>
      <c r="H52" s="15">
        <f>VLOOKUP(Data[[#This Row],[Product]],products[],2,)</f>
        <v>3.11</v>
      </c>
      <c r="I52" s="23">
        <f>Data[[#This Row],[Cost per unit]]*Data[[#This Row],[Units]]</f>
        <v>485.15999999999997</v>
      </c>
      <c r="J52" s="32">
        <f>Data[[#This Row],[Revenue]]-Data[[#This Row],[Cost]]</f>
        <v>4533.84</v>
      </c>
      <c r="M52"/>
      <c r="N52"/>
      <c r="O52"/>
      <c r="P52" s="40"/>
      <c r="Q52" t="s">
        <v>6</v>
      </c>
      <c r="R52">
        <f t="shared" si="0"/>
        <v>33670</v>
      </c>
      <c r="S52" s="43">
        <f t="shared" si="0"/>
        <v>33670</v>
      </c>
      <c r="T52" s="33">
        <f t="shared" si="1"/>
        <v>1515</v>
      </c>
      <c r="U52" s="48">
        <f t="shared" si="2"/>
        <v>33670</v>
      </c>
      <c r="V52" s="48"/>
      <c r="W52" s="33"/>
      <c r="X52" s="50" t="s">
        <v>25</v>
      </c>
      <c r="Y52">
        <f t="shared" si="3"/>
        <v>0</v>
      </c>
    </row>
    <row r="53" spans="2:25" x14ac:dyDescent="0.3">
      <c r="B53" t="s">
        <v>5</v>
      </c>
      <c r="C53" t="s">
        <v>36</v>
      </c>
      <c r="D53" t="s">
        <v>16</v>
      </c>
      <c r="E53" s="4">
        <v>16184</v>
      </c>
      <c r="F53" s="4">
        <v>16184</v>
      </c>
      <c r="G53" s="5">
        <v>39</v>
      </c>
      <c r="H53" s="15">
        <f>VLOOKUP(Data[[#This Row],[Product]],products[],2,)</f>
        <v>8.7899999999999991</v>
      </c>
      <c r="I53" s="23">
        <f>Data[[#This Row],[Cost per unit]]*Data[[#This Row],[Units]]</f>
        <v>342.80999999999995</v>
      </c>
      <c r="J53" s="32">
        <f>Data[[#This Row],[Revenue]]-Data[[#This Row],[Cost]]</f>
        <v>15841.19</v>
      </c>
      <c r="M53" s="38" t="s">
        <v>83</v>
      </c>
      <c r="N53" s="38" t="s">
        <v>84</v>
      </c>
      <c r="O53"/>
      <c r="P53" s="40"/>
      <c r="Q53" t="s">
        <v>5</v>
      </c>
      <c r="R53">
        <f t="shared" si="0"/>
        <v>41559</v>
      </c>
      <c r="S53" s="43">
        <f t="shared" si="0"/>
        <v>41559</v>
      </c>
      <c r="T53" s="33">
        <f t="shared" si="1"/>
        <v>1188</v>
      </c>
      <c r="U53" s="48">
        <f t="shared" si="2"/>
        <v>41559</v>
      </c>
      <c r="V53" s="48"/>
      <c r="W53" s="33"/>
      <c r="X53" s="50" t="s">
        <v>33</v>
      </c>
      <c r="Y53">
        <f t="shared" si="3"/>
        <v>0</v>
      </c>
    </row>
    <row r="54" spans="2:25" x14ac:dyDescent="0.3">
      <c r="B54" t="s">
        <v>6</v>
      </c>
      <c r="C54" t="s">
        <v>36</v>
      </c>
      <c r="D54" t="s">
        <v>21</v>
      </c>
      <c r="E54" s="4">
        <v>497</v>
      </c>
      <c r="F54" s="4">
        <v>497</v>
      </c>
      <c r="G54" s="5">
        <v>63</v>
      </c>
      <c r="H54" s="15">
        <f>VLOOKUP(Data[[#This Row],[Product]],products[],2,)</f>
        <v>9</v>
      </c>
      <c r="I54" s="23">
        <f>Data[[#This Row],[Cost per unit]]*Data[[#This Row],[Units]]</f>
        <v>567</v>
      </c>
      <c r="J54" s="32">
        <f>Data[[#This Row],[Revenue]]-Data[[#This Row],[Cost]]</f>
        <v>-70</v>
      </c>
      <c r="L54" s="34" t="s">
        <v>65</v>
      </c>
      <c r="M54" s="34">
        <f ca="1">SUMIF(Data[[Geography]:[Revenue]],$M$47,Data[Revenue])</f>
        <v>252469</v>
      </c>
      <c r="N54" s="35">
        <f ca="1">M54/$M$49</f>
        <v>4352.9137931034484</v>
      </c>
      <c r="P54" s="40"/>
      <c r="Q54" t="s">
        <v>3</v>
      </c>
      <c r="R54">
        <f t="shared" si="0"/>
        <v>35847</v>
      </c>
      <c r="S54" s="43">
        <f t="shared" si="0"/>
        <v>35847</v>
      </c>
      <c r="T54" s="33">
        <f t="shared" si="1"/>
        <v>1416</v>
      </c>
      <c r="U54" s="48">
        <f t="shared" si="2"/>
        <v>35847</v>
      </c>
      <c r="V54" s="48"/>
      <c r="W54" s="33"/>
      <c r="X54" s="50" t="s">
        <v>31</v>
      </c>
      <c r="Y54">
        <f t="shared" si="3"/>
        <v>0</v>
      </c>
    </row>
    <row r="55" spans="2:25" x14ac:dyDescent="0.3">
      <c r="B55" t="s">
        <v>2</v>
      </c>
      <c r="C55" t="s">
        <v>36</v>
      </c>
      <c r="D55" t="s">
        <v>29</v>
      </c>
      <c r="E55" s="4">
        <v>8211</v>
      </c>
      <c r="F55" s="4">
        <v>8211</v>
      </c>
      <c r="G55" s="5">
        <v>75</v>
      </c>
      <c r="H55" s="15">
        <f>VLOOKUP(Data[[#This Row],[Product]],products[],2,)</f>
        <v>7.16</v>
      </c>
      <c r="I55" s="23">
        <f>Data[[#This Row],[Cost per unit]]*Data[[#This Row],[Units]]</f>
        <v>537</v>
      </c>
      <c r="J55" s="32">
        <f>Data[[#This Row],[Revenue]]-Data[[#This Row],[Cost]]</f>
        <v>7674</v>
      </c>
      <c r="L55" s="36" t="s">
        <v>74</v>
      </c>
      <c r="M55" s="37">
        <f ca="1">SUMIF(Data[[Geography]:[Profit]],$M$47,Data[Cost])</f>
        <v>80681.400000000038</v>
      </c>
      <c r="N55" s="35">
        <f t="shared" ref="N55:N57" ca="1" si="4">M55/$M$49</f>
        <v>1391.0586206896558</v>
      </c>
      <c r="P55" s="40"/>
      <c r="Q55" t="s">
        <v>9</v>
      </c>
      <c r="R55">
        <f t="shared" si="0"/>
        <v>39424</v>
      </c>
      <c r="S55" s="43">
        <f t="shared" si="0"/>
        <v>39424</v>
      </c>
      <c r="T55" s="33">
        <f t="shared" si="1"/>
        <v>1122</v>
      </c>
      <c r="U55" s="48">
        <f t="shared" si="2"/>
        <v>39424</v>
      </c>
      <c r="V55" s="48"/>
      <c r="W55" s="33"/>
      <c r="X55" s="50" t="s">
        <v>22</v>
      </c>
      <c r="Y55">
        <f t="shared" si="3"/>
        <v>0</v>
      </c>
    </row>
    <row r="56" spans="2:25" x14ac:dyDescent="0.3">
      <c r="B56" t="s">
        <v>2</v>
      </c>
      <c r="C56" t="s">
        <v>38</v>
      </c>
      <c r="D56" t="s">
        <v>28</v>
      </c>
      <c r="E56" s="4">
        <v>6580</v>
      </c>
      <c r="F56" s="4">
        <v>6580</v>
      </c>
      <c r="G56" s="5">
        <v>183</v>
      </c>
      <c r="H56" s="15">
        <f>VLOOKUP(Data[[#This Row],[Product]],products[],2,)</f>
        <v>10.38</v>
      </c>
      <c r="I56" s="23">
        <f>Data[[#This Row],[Cost per unit]]*Data[[#This Row],[Units]]</f>
        <v>1899.5400000000002</v>
      </c>
      <c r="J56" s="32">
        <f>Data[[#This Row],[Revenue]]-Data[[#This Row],[Cost]]</f>
        <v>4680.46</v>
      </c>
      <c r="L56" s="36" t="s">
        <v>73</v>
      </c>
      <c r="M56" s="37">
        <f ca="1">SUMIF(Data[[Geography]:[Profit]],$M$47,Data[Profit])</f>
        <v>171787.60000000003</v>
      </c>
      <c r="N56" s="35">
        <f t="shared" ca="1" si="4"/>
        <v>2961.8551724137938</v>
      </c>
      <c r="P56" s="40"/>
      <c r="Q56" t="s">
        <v>10</v>
      </c>
      <c r="R56">
        <f t="shared" si="0"/>
        <v>16527</v>
      </c>
      <c r="S56" s="43">
        <f t="shared" si="0"/>
        <v>16527</v>
      </c>
      <c r="T56" s="33">
        <f t="shared" si="1"/>
        <v>417</v>
      </c>
      <c r="U56" s="48">
        <f t="shared" si="2"/>
        <v>16527</v>
      </c>
      <c r="V56" s="48"/>
      <c r="W56" s="33"/>
      <c r="X56" s="50" t="s">
        <v>14</v>
      </c>
      <c r="Y56">
        <f t="shared" si="3"/>
        <v>0</v>
      </c>
    </row>
    <row r="57" spans="2:25" x14ac:dyDescent="0.3">
      <c r="B57" t="s">
        <v>41</v>
      </c>
      <c r="C57" t="s">
        <v>35</v>
      </c>
      <c r="D57" t="s">
        <v>13</v>
      </c>
      <c r="E57" s="4">
        <v>4760</v>
      </c>
      <c r="F57" s="4">
        <v>4760</v>
      </c>
      <c r="G57" s="5">
        <v>69</v>
      </c>
      <c r="H57" s="15">
        <f>VLOOKUP(Data[[#This Row],[Product]],products[],2,)</f>
        <v>9.33</v>
      </c>
      <c r="I57" s="23">
        <f>Data[[#This Row],[Cost per unit]]*Data[[#This Row],[Units]]</f>
        <v>643.77</v>
      </c>
      <c r="J57" s="32">
        <f>Data[[#This Row],[Revenue]]-Data[[#This Row],[Cost]]</f>
        <v>4116.2299999999996</v>
      </c>
      <c r="L57" s="36" t="s">
        <v>85</v>
      </c>
      <c r="M57" s="37">
        <f ca="1">SUMIF(Data[[Geography]:[Units]],$M$47,Data[Units])</f>
        <v>8760</v>
      </c>
      <c r="N57" s="35">
        <f t="shared" ca="1" si="4"/>
        <v>151.0344827586207</v>
      </c>
      <c r="P57" s="40"/>
      <c r="Q57" t="s">
        <v>40</v>
      </c>
      <c r="R57">
        <f t="shared" si="0"/>
        <v>24647</v>
      </c>
      <c r="S57" s="43">
        <f t="shared" si="0"/>
        <v>24647</v>
      </c>
      <c r="T57" s="33">
        <f t="shared" si="1"/>
        <v>735</v>
      </c>
      <c r="U57" s="48">
        <f t="shared" si="2"/>
        <v>24647</v>
      </c>
      <c r="V57" s="48"/>
      <c r="W57" s="33"/>
      <c r="X57" s="50" t="s">
        <v>17</v>
      </c>
      <c r="Y57">
        <f t="shared" si="3"/>
        <v>150</v>
      </c>
    </row>
    <row r="58" spans="2:25" x14ac:dyDescent="0.3">
      <c r="B58" t="s">
        <v>40</v>
      </c>
      <c r="C58" t="s">
        <v>36</v>
      </c>
      <c r="D58" t="s">
        <v>25</v>
      </c>
      <c r="E58" s="4">
        <v>5439</v>
      </c>
      <c r="F58" s="4">
        <v>5439</v>
      </c>
      <c r="G58" s="5">
        <v>30</v>
      </c>
      <c r="H58" s="15">
        <f>VLOOKUP(Data[[#This Row],[Product]],products[],2,)</f>
        <v>13.15</v>
      </c>
      <c r="I58" s="23">
        <f>Data[[#This Row],[Cost per unit]]*Data[[#This Row],[Units]]</f>
        <v>394.5</v>
      </c>
      <c r="J58" s="32">
        <f>Data[[#This Row],[Revenue]]-Data[[#This Row],[Cost]]</f>
        <v>5044.5</v>
      </c>
      <c r="M58"/>
      <c r="N58"/>
      <c r="O58"/>
      <c r="P58" s="40"/>
      <c r="W58" s="33"/>
      <c r="X58" s="50" t="s">
        <v>16</v>
      </c>
      <c r="Y58">
        <f t="shared" si="3"/>
        <v>75</v>
      </c>
    </row>
    <row r="59" spans="2:25" x14ac:dyDescent="0.3">
      <c r="B59" t="s">
        <v>41</v>
      </c>
      <c r="C59" t="s">
        <v>34</v>
      </c>
      <c r="D59" t="s">
        <v>17</v>
      </c>
      <c r="E59" s="4">
        <v>1463</v>
      </c>
      <c r="F59" s="4">
        <v>1463</v>
      </c>
      <c r="G59" s="5">
        <v>39</v>
      </c>
      <c r="H59" s="15">
        <f>VLOOKUP(Data[[#This Row],[Product]],products[],2,)</f>
        <v>3.11</v>
      </c>
      <c r="I59" s="23">
        <f>Data[[#This Row],[Cost per unit]]*Data[[#This Row],[Units]]</f>
        <v>121.28999999999999</v>
      </c>
      <c r="J59" s="32">
        <f>Data[[#This Row],[Revenue]]-Data[[#This Row],[Cost]]</f>
        <v>1341.71</v>
      </c>
      <c r="M59"/>
      <c r="N59"/>
      <c r="O59"/>
      <c r="P59" s="40"/>
      <c r="Q59" s="5"/>
      <c r="R59" s="5"/>
      <c r="W59" s="33"/>
      <c r="X59" s="50" t="s">
        <v>13</v>
      </c>
      <c r="Y59">
        <f t="shared" si="3"/>
        <v>0</v>
      </c>
    </row>
    <row r="60" spans="2:25" x14ac:dyDescent="0.3">
      <c r="B60" t="s">
        <v>3</v>
      </c>
      <c r="C60" t="s">
        <v>34</v>
      </c>
      <c r="D60" t="s">
        <v>32</v>
      </c>
      <c r="E60" s="4">
        <v>7777</v>
      </c>
      <c r="F60" s="4">
        <v>7777</v>
      </c>
      <c r="G60" s="5">
        <v>504</v>
      </c>
      <c r="H60" s="15">
        <f>VLOOKUP(Data[[#This Row],[Product]],products[],2,)</f>
        <v>8.65</v>
      </c>
      <c r="I60" s="23">
        <f>Data[[#This Row],[Cost per unit]]*Data[[#This Row],[Units]]</f>
        <v>4359.6000000000004</v>
      </c>
      <c r="J60" s="32">
        <f>Data[[#This Row],[Revenue]]-Data[[#This Row],[Cost]]</f>
        <v>3417.3999999999996</v>
      </c>
      <c r="M60"/>
      <c r="N60"/>
      <c r="O60"/>
      <c r="P60" s="4"/>
      <c r="Q60" s="5"/>
      <c r="R60" s="5"/>
      <c r="X60" s="50" t="s">
        <v>29</v>
      </c>
      <c r="Y60">
        <f t="shared" si="3"/>
        <v>75</v>
      </c>
    </row>
    <row r="61" spans="2:25" x14ac:dyDescent="0.3">
      <c r="B61" t="s">
        <v>9</v>
      </c>
      <c r="C61" t="s">
        <v>37</v>
      </c>
      <c r="D61" t="s">
        <v>29</v>
      </c>
      <c r="E61" s="4">
        <v>1085</v>
      </c>
      <c r="F61" s="4">
        <v>1085</v>
      </c>
      <c r="G61" s="5">
        <v>273</v>
      </c>
      <c r="H61" s="15">
        <f>VLOOKUP(Data[[#This Row],[Product]],products[],2,)</f>
        <v>7.16</v>
      </c>
      <c r="I61" s="23">
        <f>Data[[#This Row],[Cost per unit]]*Data[[#This Row],[Units]]</f>
        <v>1954.68</v>
      </c>
      <c r="J61" s="32">
        <f>Data[[#This Row],[Revenue]]-Data[[#This Row],[Cost]]</f>
        <v>-869.68000000000006</v>
      </c>
      <c r="M61"/>
      <c r="N61"/>
      <c r="O61"/>
      <c r="P61" s="4"/>
      <c r="Q61" s="5"/>
      <c r="R61" s="5"/>
      <c r="X61" s="50" t="s">
        <v>20</v>
      </c>
      <c r="Y61">
        <f t="shared" si="3"/>
        <v>0</v>
      </c>
    </row>
    <row r="62" spans="2:25" x14ac:dyDescent="0.3">
      <c r="B62" t="s">
        <v>5</v>
      </c>
      <c r="C62" t="s">
        <v>37</v>
      </c>
      <c r="D62" t="s">
        <v>31</v>
      </c>
      <c r="E62" s="4">
        <v>182</v>
      </c>
      <c r="F62" s="4">
        <v>182</v>
      </c>
      <c r="G62" s="5">
        <v>48</v>
      </c>
      <c r="H62" s="15">
        <f>VLOOKUP(Data[[#This Row],[Product]],products[],2,)</f>
        <v>5.79</v>
      </c>
      <c r="I62" s="23">
        <f>Data[[#This Row],[Cost per unit]]*Data[[#This Row],[Units]]</f>
        <v>277.92</v>
      </c>
      <c r="J62" s="32">
        <f>Data[[#This Row],[Revenue]]-Data[[#This Row],[Cost]]</f>
        <v>-95.920000000000016</v>
      </c>
      <c r="M62"/>
      <c r="N62"/>
      <c r="O62"/>
      <c r="P62" s="4"/>
      <c r="Q62" s="5"/>
      <c r="R62" s="5"/>
      <c r="X62" s="50" t="s">
        <v>23</v>
      </c>
      <c r="Y62">
        <f t="shared" si="3"/>
        <v>0</v>
      </c>
    </row>
    <row r="63" spans="2:25" x14ac:dyDescent="0.3">
      <c r="B63" t="s">
        <v>6</v>
      </c>
      <c r="C63" t="s">
        <v>34</v>
      </c>
      <c r="D63" t="s">
        <v>27</v>
      </c>
      <c r="E63" s="4">
        <v>4242</v>
      </c>
      <c r="F63" s="4">
        <v>4242</v>
      </c>
      <c r="G63" s="5">
        <v>207</v>
      </c>
      <c r="H63" s="15">
        <f>VLOOKUP(Data[[#This Row],[Product]],products[],2,)</f>
        <v>16.73</v>
      </c>
      <c r="I63" s="23">
        <f>Data[[#This Row],[Cost per unit]]*Data[[#This Row],[Units]]</f>
        <v>3463.11</v>
      </c>
      <c r="J63" s="32">
        <f>Data[[#This Row],[Revenue]]-Data[[#This Row],[Cost]]</f>
        <v>778.88999999999987</v>
      </c>
      <c r="M63"/>
      <c r="N63"/>
      <c r="O63"/>
      <c r="P63" s="4"/>
      <c r="Q63" s="5"/>
      <c r="R63" s="5"/>
      <c r="X63" s="50" t="s">
        <v>19</v>
      </c>
      <c r="Y63">
        <f t="shared" si="3"/>
        <v>0</v>
      </c>
    </row>
    <row r="64" spans="2:25" x14ac:dyDescent="0.3">
      <c r="B64" t="s">
        <v>6</v>
      </c>
      <c r="C64" t="s">
        <v>36</v>
      </c>
      <c r="D64" t="s">
        <v>32</v>
      </c>
      <c r="E64" s="4">
        <v>6118</v>
      </c>
      <c r="F64" s="4">
        <v>6118</v>
      </c>
      <c r="G64" s="5">
        <v>9</v>
      </c>
      <c r="H64" s="15">
        <f>VLOOKUP(Data[[#This Row],[Product]],products[],2,)</f>
        <v>8.65</v>
      </c>
      <c r="I64" s="23">
        <f>Data[[#This Row],[Cost per unit]]*Data[[#This Row],[Units]]</f>
        <v>77.850000000000009</v>
      </c>
      <c r="J64" s="32">
        <f>Data[[#This Row],[Revenue]]-Data[[#This Row],[Cost]]</f>
        <v>6040.15</v>
      </c>
      <c r="M64"/>
      <c r="N64"/>
      <c r="O64"/>
      <c r="P64" s="4"/>
      <c r="Q64" s="5"/>
      <c r="R64" s="5"/>
      <c r="X64" s="50" t="s">
        <v>15</v>
      </c>
      <c r="Y64">
        <f t="shared" si="3"/>
        <v>15</v>
      </c>
    </row>
    <row r="65" spans="2:25" x14ac:dyDescent="0.3">
      <c r="B65" t="s">
        <v>10</v>
      </c>
      <c r="C65" t="s">
        <v>36</v>
      </c>
      <c r="D65" t="s">
        <v>23</v>
      </c>
      <c r="E65" s="4">
        <v>2317</v>
      </c>
      <c r="F65" s="4">
        <v>2317</v>
      </c>
      <c r="G65" s="5">
        <v>261</v>
      </c>
      <c r="H65" s="15">
        <f>VLOOKUP(Data[[#This Row],[Product]],products[],2,)</f>
        <v>6.49</v>
      </c>
      <c r="I65" s="23">
        <f>Data[[#This Row],[Cost per unit]]*Data[[#This Row],[Units]]</f>
        <v>1693.89</v>
      </c>
      <c r="J65" s="32">
        <f>Data[[#This Row],[Revenue]]-Data[[#This Row],[Cost]]</f>
        <v>623.1099999999999</v>
      </c>
      <c r="M65"/>
      <c r="N65"/>
      <c r="O65"/>
      <c r="P65" s="4"/>
      <c r="Q65" s="5"/>
      <c r="R65" s="5"/>
      <c r="X65" s="50" t="s">
        <v>24</v>
      </c>
      <c r="Y65">
        <f t="shared" si="3"/>
        <v>0</v>
      </c>
    </row>
    <row r="66" spans="2:25" x14ac:dyDescent="0.3">
      <c r="B66" t="s">
        <v>6</v>
      </c>
      <c r="C66" t="s">
        <v>38</v>
      </c>
      <c r="D66" t="s">
        <v>16</v>
      </c>
      <c r="E66" s="4">
        <v>938</v>
      </c>
      <c r="F66" s="4">
        <v>938</v>
      </c>
      <c r="G66" s="5">
        <v>6</v>
      </c>
      <c r="H66" s="15">
        <f>VLOOKUP(Data[[#This Row],[Product]],products[],2,)</f>
        <v>8.7899999999999991</v>
      </c>
      <c r="I66" s="23">
        <f>Data[[#This Row],[Cost per unit]]*Data[[#This Row],[Units]]</f>
        <v>52.739999999999995</v>
      </c>
      <c r="J66" s="32">
        <f>Data[[#This Row],[Revenue]]-Data[[#This Row],[Cost]]</f>
        <v>885.26</v>
      </c>
      <c r="M66"/>
      <c r="N66"/>
      <c r="O66"/>
      <c r="P66" s="4"/>
      <c r="Q66" s="5"/>
      <c r="R66" s="5"/>
      <c r="X66" s="50" t="s">
        <v>27</v>
      </c>
      <c r="Y66">
        <f t="shared" si="3"/>
        <v>207</v>
      </c>
    </row>
    <row r="67" spans="2:25" x14ac:dyDescent="0.3">
      <c r="B67" t="s">
        <v>8</v>
      </c>
      <c r="C67" t="s">
        <v>37</v>
      </c>
      <c r="D67" t="s">
        <v>15</v>
      </c>
      <c r="E67" s="4">
        <v>9709</v>
      </c>
      <c r="F67" s="4">
        <v>9709</v>
      </c>
      <c r="G67" s="5">
        <v>30</v>
      </c>
      <c r="H67" s="15">
        <f>VLOOKUP(Data[[#This Row],[Product]],products[],2,)</f>
        <v>11.73</v>
      </c>
      <c r="I67" s="23">
        <f>Data[[#This Row],[Cost per unit]]*Data[[#This Row],[Units]]</f>
        <v>351.90000000000003</v>
      </c>
      <c r="J67" s="32">
        <f>Data[[#This Row],[Revenue]]-Data[[#This Row],[Cost]]</f>
        <v>9357.1</v>
      </c>
      <c r="M67"/>
      <c r="N67"/>
      <c r="O67"/>
      <c r="P67" s="4"/>
      <c r="Q67" s="5"/>
      <c r="R67" s="5"/>
      <c r="X67" s="50" t="s">
        <v>28</v>
      </c>
      <c r="Y67">
        <f t="shared" si="3"/>
        <v>0</v>
      </c>
    </row>
    <row r="68" spans="2:25" x14ac:dyDescent="0.3">
      <c r="B68" t="s">
        <v>7</v>
      </c>
      <c r="C68" t="s">
        <v>34</v>
      </c>
      <c r="D68" t="s">
        <v>20</v>
      </c>
      <c r="E68" s="4">
        <v>2205</v>
      </c>
      <c r="F68" s="4">
        <v>2205</v>
      </c>
      <c r="G68" s="5">
        <v>138</v>
      </c>
      <c r="H68" s="15">
        <f>VLOOKUP(Data[[#This Row],[Product]],products[],2,)</f>
        <v>10.62</v>
      </c>
      <c r="I68" s="23">
        <f>Data[[#This Row],[Cost per unit]]*Data[[#This Row],[Units]]</f>
        <v>1465.56</v>
      </c>
      <c r="J68" s="32">
        <f>Data[[#This Row],[Revenue]]-Data[[#This Row],[Cost]]</f>
        <v>739.44</v>
      </c>
      <c r="M68"/>
      <c r="N68"/>
      <c r="O68"/>
      <c r="P68" s="4"/>
      <c r="Q68" s="5"/>
      <c r="R68" s="5"/>
      <c r="X68" s="50" t="s">
        <v>21</v>
      </c>
      <c r="Y68">
        <f t="shared" si="3"/>
        <v>0</v>
      </c>
    </row>
    <row r="69" spans="2:25" x14ac:dyDescent="0.3">
      <c r="B69" t="s">
        <v>7</v>
      </c>
      <c r="C69" t="s">
        <v>37</v>
      </c>
      <c r="D69" t="s">
        <v>17</v>
      </c>
      <c r="E69" s="4">
        <v>4487</v>
      </c>
      <c r="F69" s="4">
        <v>4487</v>
      </c>
      <c r="G69" s="5">
        <v>111</v>
      </c>
      <c r="H69" s="15">
        <f>VLOOKUP(Data[[#This Row],[Product]],products[],2,)</f>
        <v>3.11</v>
      </c>
      <c r="I69" s="23">
        <f>Data[[#This Row],[Cost per unit]]*Data[[#This Row],[Units]]</f>
        <v>345.21</v>
      </c>
      <c r="J69" s="32">
        <f>Data[[#This Row],[Revenue]]-Data[[#This Row],[Cost]]</f>
        <v>4141.79</v>
      </c>
      <c r="M69"/>
      <c r="N69"/>
      <c r="O69"/>
      <c r="P69" s="4"/>
      <c r="Q69" s="5"/>
      <c r="R69" s="5"/>
      <c r="X69" s="50" t="s">
        <v>26</v>
      </c>
      <c r="Y69">
        <f t="shared" si="3"/>
        <v>456</v>
      </c>
    </row>
    <row r="70" spans="2:25" ht="15.6" x14ac:dyDescent="0.3">
      <c r="B70" t="s">
        <v>5</v>
      </c>
      <c r="C70" t="s">
        <v>35</v>
      </c>
      <c r="D70" t="s">
        <v>18</v>
      </c>
      <c r="E70" s="4">
        <v>2415</v>
      </c>
      <c r="F70" s="4">
        <v>2415</v>
      </c>
      <c r="G70" s="5">
        <v>15</v>
      </c>
      <c r="H70" s="15">
        <f>VLOOKUP(Data[[#This Row],[Product]],products[],2,)</f>
        <v>6.47</v>
      </c>
      <c r="I70" s="23">
        <f>Data[[#This Row],[Cost per unit]]*Data[[#This Row],[Units]]</f>
        <v>97.05</v>
      </c>
      <c r="J70" s="32">
        <f>Data[[#This Row],[Revenue]]-Data[[#This Row],[Cost]]</f>
        <v>2317.9499999999998</v>
      </c>
      <c r="M70"/>
      <c r="N70"/>
      <c r="O70"/>
      <c r="P70" s="4"/>
      <c r="Q70" s="5"/>
      <c r="R70" s="5"/>
      <c r="X70" s="51" t="s">
        <v>93</v>
      </c>
      <c r="Y70" s="51">
        <f>SUM(Y48:Y69)</f>
        <v>1515</v>
      </c>
    </row>
    <row r="71" spans="2:25" x14ac:dyDescent="0.3">
      <c r="B71" t="s">
        <v>40</v>
      </c>
      <c r="C71" t="s">
        <v>34</v>
      </c>
      <c r="D71" t="s">
        <v>19</v>
      </c>
      <c r="E71" s="4">
        <v>4018</v>
      </c>
      <c r="F71" s="4">
        <v>4018</v>
      </c>
      <c r="G71" s="5">
        <v>162</v>
      </c>
      <c r="H71" s="15">
        <f>VLOOKUP(Data[[#This Row],[Product]],products[],2,)</f>
        <v>7.64</v>
      </c>
      <c r="I71" s="23">
        <f>Data[[#This Row],[Cost per unit]]*Data[[#This Row],[Units]]</f>
        <v>1237.6799999999998</v>
      </c>
      <c r="J71" s="32">
        <f>Data[[#This Row],[Revenue]]-Data[[#This Row],[Cost]]</f>
        <v>2780.32</v>
      </c>
      <c r="M71"/>
      <c r="N71"/>
      <c r="O71"/>
      <c r="P71" s="4"/>
      <c r="Q71" s="5"/>
      <c r="R71" s="5"/>
    </row>
    <row r="72" spans="2:25" x14ac:dyDescent="0.3">
      <c r="B72" t="s">
        <v>5</v>
      </c>
      <c r="C72" t="s">
        <v>34</v>
      </c>
      <c r="D72" t="s">
        <v>19</v>
      </c>
      <c r="E72" s="4">
        <v>861</v>
      </c>
      <c r="F72" s="4">
        <v>861</v>
      </c>
      <c r="G72" s="5">
        <v>195</v>
      </c>
      <c r="H72" s="15">
        <f>VLOOKUP(Data[[#This Row],[Product]],products[],2,)</f>
        <v>7.64</v>
      </c>
      <c r="I72" s="23">
        <f>Data[[#This Row],[Cost per unit]]*Data[[#This Row],[Units]]</f>
        <v>1489.8</v>
      </c>
      <c r="J72" s="32">
        <f>Data[[#This Row],[Revenue]]-Data[[#This Row],[Cost]]</f>
        <v>-628.79999999999995</v>
      </c>
      <c r="M72"/>
      <c r="N72"/>
      <c r="O72"/>
      <c r="P72" s="4"/>
      <c r="Q72" s="5"/>
      <c r="R72" s="5"/>
    </row>
    <row r="73" spans="2:25" x14ac:dyDescent="0.3">
      <c r="B73" t="s">
        <v>10</v>
      </c>
      <c r="C73" t="s">
        <v>38</v>
      </c>
      <c r="D73" t="s">
        <v>14</v>
      </c>
      <c r="E73" s="4">
        <v>5586</v>
      </c>
      <c r="F73" s="4">
        <v>5586</v>
      </c>
      <c r="G73" s="5">
        <v>525</v>
      </c>
      <c r="H73" s="15">
        <f>VLOOKUP(Data[[#This Row],[Product]],products[],2,)</f>
        <v>11.7</v>
      </c>
      <c r="I73" s="23">
        <f>Data[[#This Row],[Cost per unit]]*Data[[#This Row],[Units]]</f>
        <v>6142.5</v>
      </c>
      <c r="J73" s="32">
        <f>Data[[#This Row],[Revenue]]-Data[[#This Row],[Cost]]</f>
        <v>-556.5</v>
      </c>
      <c r="M73"/>
      <c r="N73"/>
      <c r="O73"/>
      <c r="P73" s="4"/>
      <c r="Q73" s="5"/>
      <c r="R73" s="5"/>
    </row>
    <row r="74" spans="2:25" x14ac:dyDescent="0.3">
      <c r="B74" t="s">
        <v>7</v>
      </c>
      <c r="C74" t="s">
        <v>34</v>
      </c>
      <c r="D74" t="s">
        <v>33</v>
      </c>
      <c r="E74" s="4">
        <v>2226</v>
      </c>
      <c r="F74" s="4">
        <v>2226</v>
      </c>
      <c r="G74" s="5">
        <v>48</v>
      </c>
      <c r="H74" s="15">
        <f>VLOOKUP(Data[[#This Row],[Product]],products[],2,)</f>
        <v>12.37</v>
      </c>
      <c r="I74" s="23">
        <f>Data[[#This Row],[Cost per unit]]*Data[[#This Row],[Units]]</f>
        <v>593.76</v>
      </c>
      <c r="J74" s="32">
        <f>Data[[#This Row],[Revenue]]-Data[[#This Row],[Cost]]</f>
        <v>1632.24</v>
      </c>
      <c r="M74"/>
      <c r="N74"/>
      <c r="O74"/>
      <c r="P74" s="4"/>
      <c r="Q74" s="5"/>
      <c r="R74" s="5"/>
    </row>
    <row r="75" spans="2:25" x14ac:dyDescent="0.3">
      <c r="B75" t="s">
        <v>9</v>
      </c>
      <c r="C75" t="s">
        <v>34</v>
      </c>
      <c r="D75" t="s">
        <v>28</v>
      </c>
      <c r="E75" s="4">
        <v>14329</v>
      </c>
      <c r="F75" s="4">
        <v>14329</v>
      </c>
      <c r="G75" s="5">
        <v>150</v>
      </c>
      <c r="H75" s="15">
        <f>VLOOKUP(Data[[#This Row],[Product]],products[],2,)</f>
        <v>10.38</v>
      </c>
      <c r="I75" s="23">
        <f>Data[[#This Row],[Cost per unit]]*Data[[#This Row],[Units]]</f>
        <v>1557.0000000000002</v>
      </c>
      <c r="J75" s="32">
        <f>Data[[#This Row],[Revenue]]-Data[[#This Row],[Cost]]</f>
        <v>12772</v>
      </c>
      <c r="M75"/>
      <c r="N75"/>
      <c r="O75"/>
      <c r="P75" s="4"/>
      <c r="Q75" s="5"/>
      <c r="R75" s="5"/>
    </row>
    <row r="76" spans="2:25" x14ac:dyDescent="0.3">
      <c r="B76" t="s">
        <v>9</v>
      </c>
      <c r="C76" t="s">
        <v>34</v>
      </c>
      <c r="D76" t="s">
        <v>20</v>
      </c>
      <c r="E76" s="4">
        <v>8463</v>
      </c>
      <c r="F76" s="4">
        <v>8463</v>
      </c>
      <c r="G76" s="5">
        <v>492</v>
      </c>
      <c r="H76" s="15">
        <f>VLOOKUP(Data[[#This Row],[Product]],products[],2,)</f>
        <v>10.62</v>
      </c>
      <c r="I76" s="23">
        <f>Data[[#This Row],[Cost per unit]]*Data[[#This Row],[Units]]</f>
        <v>5225.04</v>
      </c>
      <c r="J76" s="32">
        <f>Data[[#This Row],[Revenue]]-Data[[#This Row],[Cost]]</f>
        <v>3237.96</v>
      </c>
      <c r="M76"/>
      <c r="N76"/>
      <c r="O76"/>
      <c r="P76" s="4"/>
      <c r="Q76" s="5"/>
      <c r="R76" s="5"/>
    </row>
    <row r="77" spans="2:25" x14ac:dyDescent="0.3">
      <c r="B77" t="s">
        <v>5</v>
      </c>
      <c r="C77" t="s">
        <v>34</v>
      </c>
      <c r="D77" t="s">
        <v>29</v>
      </c>
      <c r="E77" s="4">
        <v>2891</v>
      </c>
      <c r="F77" s="4">
        <v>2891</v>
      </c>
      <c r="G77" s="5">
        <v>102</v>
      </c>
      <c r="H77" s="15">
        <f>VLOOKUP(Data[[#This Row],[Product]],products[],2,)</f>
        <v>7.16</v>
      </c>
      <c r="I77" s="23">
        <f>Data[[#This Row],[Cost per unit]]*Data[[#This Row],[Units]]</f>
        <v>730.32</v>
      </c>
      <c r="J77" s="32">
        <f>Data[[#This Row],[Revenue]]-Data[[#This Row],[Cost]]</f>
        <v>2160.6799999999998</v>
      </c>
      <c r="M77"/>
      <c r="N77"/>
      <c r="O77"/>
      <c r="P77" s="4"/>
      <c r="Q77" s="5"/>
      <c r="R77" s="5"/>
    </row>
    <row r="78" spans="2:25" x14ac:dyDescent="0.3">
      <c r="B78" t="s">
        <v>3</v>
      </c>
      <c r="C78" t="s">
        <v>36</v>
      </c>
      <c r="D78" t="s">
        <v>23</v>
      </c>
      <c r="E78" s="4">
        <v>3773</v>
      </c>
      <c r="F78" s="4">
        <v>3773</v>
      </c>
      <c r="G78" s="5">
        <v>165</v>
      </c>
      <c r="H78" s="15">
        <f>VLOOKUP(Data[[#This Row],[Product]],products[],2,)</f>
        <v>6.49</v>
      </c>
      <c r="I78" s="23">
        <f>Data[[#This Row],[Cost per unit]]*Data[[#This Row],[Units]]</f>
        <v>1070.8500000000001</v>
      </c>
      <c r="J78" s="32">
        <f>Data[[#This Row],[Revenue]]-Data[[#This Row],[Cost]]</f>
        <v>2702.1499999999996</v>
      </c>
      <c r="M78"/>
      <c r="N78"/>
      <c r="O78"/>
      <c r="P78" s="4"/>
      <c r="Q78" s="5"/>
      <c r="R78" s="5"/>
    </row>
    <row r="79" spans="2:25" x14ac:dyDescent="0.3">
      <c r="B79" t="s">
        <v>41</v>
      </c>
      <c r="C79" t="s">
        <v>36</v>
      </c>
      <c r="D79" t="s">
        <v>28</v>
      </c>
      <c r="E79" s="4">
        <v>854</v>
      </c>
      <c r="F79" s="4">
        <v>854</v>
      </c>
      <c r="G79" s="5">
        <v>309</v>
      </c>
      <c r="H79" s="15">
        <f>VLOOKUP(Data[[#This Row],[Product]],products[],2,)</f>
        <v>10.38</v>
      </c>
      <c r="I79" s="23">
        <f>Data[[#This Row],[Cost per unit]]*Data[[#This Row],[Units]]</f>
        <v>3207.42</v>
      </c>
      <c r="J79" s="32">
        <f>Data[[#This Row],[Revenue]]-Data[[#This Row],[Cost]]</f>
        <v>-2353.42</v>
      </c>
      <c r="M79"/>
      <c r="N79"/>
      <c r="O79"/>
      <c r="P79" s="4"/>
      <c r="Q79" s="5"/>
      <c r="R79" s="5"/>
    </row>
    <row r="80" spans="2:25" x14ac:dyDescent="0.3">
      <c r="B80" t="s">
        <v>6</v>
      </c>
      <c r="C80" t="s">
        <v>36</v>
      </c>
      <c r="D80" t="s">
        <v>17</v>
      </c>
      <c r="E80" s="4">
        <v>4970</v>
      </c>
      <c r="F80" s="4">
        <v>4970</v>
      </c>
      <c r="G80" s="5">
        <v>156</v>
      </c>
      <c r="H80" s="15">
        <f>VLOOKUP(Data[[#This Row],[Product]],products[],2,)</f>
        <v>3.11</v>
      </c>
      <c r="I80" s="23">
        <f>Data[[#This Row],[Cost per unit]]*Data[[#This Row],[Units]]</f>
        <v>485.15999999999997</v>
      </c>
      <c r="J80" s="32">
        <f>Data[[#This Row],[Revenue]]-Data[[#This Row],[Cost]]</f>
        <v>4484.84</v>
      </c>
      <c r="M80"/>
      <c r="N80"/>
      <c r="O80"/>
      <c r="P80" s="4"/>
      <c r="Q80" s="5"/>
      <c r="R80" s="5"/>
    </row>
    <row r="81" spans="2:18" x14ac:dyDescent="0.3">
      <c r="B81" t="s">
        <v>9</v>
      </c>
      <c r="C81" t="s">
        <v>35</v>
      </c>
      <c r="D81" t="s">
        <v>26</v>
      </c>
      <c r="E81" s="4">
        <v>98</v>
      </c>
      <c r="F81" s="4">
        <v>98</v>
      </c>
      <c r="G81" s="5">
        <v>159</v>
      </c>
      <c r="H81" s="15">
        <f>VLOOKUP(Data[[#This Row],[Product]],products[],2,)</f>
        <v>5.6</v>
      </c>
      <c r="I81" s="23">
        <f>Data[[#This Row],[Cost per unit]]*Data[[#This Row],[Units]]</f>
        <v>890.4</v>
      </c>
      <c r="J81" s="32">
        <f>Data[[#This Row],[Revenue]]-Data[[#This Row],[Cost]]</f>
        <v>-792.4</v>
      </c>
      <c r="M81"/>
      <c r="N81"/>
      <c r="O81"/>
      <c r="P81" s="4"/>
      <c r="Q81" s="5"/>
      <c r="R81" s="5"/>
    </row>
    <row r="82" spans="2:18" x14ac:dyDescent="0.3">
      <c r="B82" t="s">
        <v>5</v>
      </c>
      <c r="C82" t="s">
        <v>35</v>
      </c>
      <c r="D82" t="s">
        <v>15</v>
      </c>
      <c r="E82" s="4">
        <v>13391</v>
      </c>
      <c r="F82" s="4">
        <v>13391</v>
      </c>
      <c r="G82" s="5">
        <v>201</v>
      </c>
      <c r="H82" s="15">
        <f>VLOOKUP(Data[[#This Row],[Product]],products[],2,)</f>
        <v>11.73</v>
      </c>
      <c r="I82" s="23">
        <f>Data[[#This Row],[Cost per unit]]*Data[[#This Row],[Units]]</f>
        <v>2357.73</v>
      </c>
      <c r="J82" s="32">
        <f>Data[[#This Row],[Revenue]]-Data[[#This Row],[Cost]]</f>
        <v>11033.27</v>
      </c>
      <c r="M82"/>
      <c r="N82"/>
      <c r="O82"/>
      <c r="P82" s="4"/>
      <c r="Q82" s="5"/>
      <c r="R82" s="5"/>
    </row>
    <row r="83" spans="2:18" x14ac:dyDescent="0.3">
      <c r="B83" t="s">
        <v>8</v>
      </c>
      <c r="C83" t="s">
        <v>39</v>
      </c>
      <c r="D83" t="s">
        <v>31</v>
      </c>
      <c r="E83" s="4">
        <v>8890</v>
      </c>
      <c r="F83" s="4">
        <v>8890</v>
      </c>
      <c r="G83" s="5">
        <v>210</v>
      </c>
      <c r="H83" s="15">
        <f>VLOOKUP(Data[[#This Row],[Product]],products[],2,)</f>
        <v>5.79</v>
      </c>
      <c r="I83" s="23">
        <f>Data[[#This Row],[Cost per unit]]*Data[[#This Row],[Units]]</f>
        <v>1215.9000000000001</v>
      </c>
      <c r="J83" s="32">
        <f>Data[[#This Row],[Revenue]]-Data[[#This Row],[Cost]]</f>
        <v>7674.1</v>
      </c>
      <c r="M83"/>
      <c r="N83"/>
      <c r="O83"/>
      <c r="P83" s="4"/>
      <c r="Q83" s="5"/>
      <c r="R83" s="5"/>
    </row>
    <row r="84" spans="2:18" x14ac:dyDescent="0.3">
      <c r="B84" t="s">
        <v>2</v>
      </c>
      <c r="C84" t="s">
        <v>38</v>
      </c>
      <c r="D84" t="s">
        <v>13</v>
      </c>
      <c r="E84" s="4">
        <v>56</v>
      </c>
      <c r="F84" s="4">
        <v>56</v>
      </c>
      <c r="G84" s="5">
        <v>51</v>
      </c>
      <c r="H84" s="15">
        <f>VLOOKUP(Data[[#This Row],[Product]],products[],2,)</f>
        <v>9.33</v>
      </c>
      <c r="I84" s="23">
        <f>Data[[#This Row],[Cost per unit]]*Data[[#This Row],[Units]]</f>
        <v>475.83</v>
      </c>
      <c r="J84" s="32">
        <f>Data[[#This Row],[Revenue]]-Data[[#This Row],[Cost]]</f>
        <v>-419.83</v>
      </c>
      <c r="M84"/>
      <c r="N84"/>
      <c r="O84"/>
      <c r="P84" s="4"/>
      <c r="Q84" s="5"/>
      <c r="R84" s="5"/>
    </row>
    <row r="85" spans="2:18" x14ac:dyDescent="0.3">
      <c r="B85" t="s">
        <v>3</v>
      </c>
      <c r="C85" t="s">
        <v>36</v>
      </c>
      <c r="D85" t="s">
        <v>25</v>
      </c>
      <c r="E85" s="4">
        <v>3339</v>
      </c>
      <c r="F85" s="4">
        <v>3339</v>
      </c>
      <c r="G85" s="5">
        <v>39</v>
      </c>
      <c r="H85" s="15">
        <f>VLOOKUP(Data[[#This Row],[Product]],products[],2,)</f>
        <v>13.15</v>
      </c>
      <c r="I85" s="23">
        <f>Data[[#This Row],[Cost per unit]]*Data[[#This Row],[Units]]</f>
        <v>512.85</v>
      </c>
      <c r="J85" s="32">
        <f>Data[[#This Row],[Revenue]]-Data[[#This Row],[Cost]]</f>
        <v>2826.15</v>
      </c>
      <c r="M85"/>
      <c r="N85"/>
      <c r="O85"/>
      <c r="P85" s="4"/>
      <c r="Q85" s="5"/>
      <c r="R85" s="5"/>
    </row>
    <row r="86" spans="2:18" x14ac:dyDescent="0.3">
      <c r="B86" t="s">
        <v>10</v>
      </c>
      <c r="C86" t="s">
        <v>35</v>
      </c>
      <c r="D86" t="s">
        <v>18</v>
      </c>
      <c r="E86" s="4">
        <v>3808</v>
      </c>
      <c r="F86" s="4">
        <v>3808</v>
      </c>
      <c r="G86" s="5">
        <v>279</v>
      </c>
      <c r="H86" s="15">
        <f>VLOOKUP(Data[[#This Row],[Product]],products[],2,)</f>
        <v>6.47</v>
      </c>
      <c r="I86" s="23">
        <f>Data[[#This Row],[Cost per unit]]*Data[[#This Row],[Units]]</f>
        <v>1805.1299999999999</v>
      </c>
      <c r="J86" s="32">
        <f>Data[[#This Row],[Revenue]]-Data[[#This Row],[Cost]]</f>
        <v>2002.8700000000001</v>
      </c>
      <c r="M86"/>
      <c r="N86"/>
      <c r="O86"/>
      <c r="P86" s="4"/>
      <c r="Q86" s="5"/>
      <c r="R86" s="5"/>
    </row>
    <row r="87" spans="2:18" x14ac:dyDescent="0.3">
      <c r="B87" t="s">
        <v>10</v>
      </c>
      <c r="C87" t="s">
        <v>38</v>
      </c>
      <c r="D87" t="s">
        <v>13</v>
      </c>
      <c r="E87" s="4">
        <v>63</v>
      </c>
      <c r="F87" s="4">
        <v>63</v>
      </c>
      <c r="G87" s="5">
        <v>123</v>
      </c>
      <c r="H87" s="15">
        <f>VLOOKUP(Data[[#This Row],[Product]],products[],2,)</f>
        <v>9.33</v>
      </c>
      <c r="I87" s="23">
        <f>Data[[#This Row],[Cost per unit]]*Data[[#This Row],[Units]]</f>
        <v>1147.5899999999999</v>
      </c>
      <c r="J87" s="32">
        <f>Data[[#This Row],[Revenue]]-Data[[#This Row],[Cost]]</f>
        <v>-1084.5899999999999</v>
      </c>
      <c r="M87"/>
      <c r="N87"/>
      <c r="O87"/>
      <c r="P87" s="4"/>
      <c r="Q87" s="5"/>
      <c r="R87" s="5"/>
    </row>
    <row r="88" spans="2:18" x14ac:dyDescent="0.3">
      <c r="B88" t="s">
        <v>2</v>
      </c>
      <c r="C88" t="s">
        <v>39</v>
      </c>
      <c r="D88" t="s">
        <v>27</v>
      </c>
      <c r="E88" s="4">
        <v>7812</v>
      </c>
      <c r="F88" s="4">
        <v>7812</v>
      </c>
      <c r="G88" s="5">
        <v>81</v>
      </c>
      <c r="H88" s="15">
        <f>VLOOKUP(Data[[#This Row],[Product]],products[],2,)</f>
        <v>16.73</v>
      </c>
      <c r="I88" s="23">
        <f>Data[[#This Row],[Cost per unit]]*Data[[#This Row],[Units]]</f>
        <v>1355.13</v>
      </c>
      <c r="J88" s="32">
        <f>Data[[#This Row],[Revenue]]-Data[[#This Row],[Cost]]</f>
        <v>6456.87</v>
      </c>
      <c r="M88"/>
      <c r="N88"/>
      <c r="O88"/>
      <c r="P88" s="4"/>
      <c r="Q88" s="5"/>
      <c r="R88" s="5"/>
    </row>
    <row r="89" spans="2:18" x14ac:dyDescent="0.3">
      <c r="B89" t="s">
        <v>40</v>
      </c>
      <c r="C89" t="s">
        <v>37</v>
      </c>
      <c r="D89" t="s">
        <v>19</v>
      </c>
      <c r="E89" s="4">
        <v>7693</v>
      </c>
      <c r="F89" s="4">
        <v>7693</v>
      </c>
      <c r="G89" s="5">
        <v>21</v>
      </c>
      <c r="H89" s="15">
        <f>VLOOKUP(Data[[#This Row],[Product]],products[],2,)</f>
        <v>7.64</v>
      </c>
      <c r="I89" s="23">
        <f>Data[[#This Row],[Cost per unit]]*Data[[#This Row],[Units]]</f>
        <v>160.44</v>
      </c>
      <c r="J89" s="32">
        <f>Data[[#This Row],[Revenue]]-Data[[#This Row],[Cost]]</f>
        <v>7532.56</v>
      </c>
      <c r="M89"/>
      <c r="N89"/>
      <c r="O89"/>
      <c r="P89" s="4"/>
      <c r="Q89" s="5"/>
      <c r="R89" s="5"/>
    </row>
    <row r="90" spans="2:18" x14ac:dyDescent="0.3">
      <c r="B90" t="s">
        <v>3</v>
      </c>
      <c r="C90" t="s">
        <v>36</v>
      </c>
      <c r="D90" t="s">
        <v>28</v>
      </c>
      <c r="E90" s="4">
        <v>973</v>
      </c>
      <c r="F90" s="4">
        <v>973</v>
      </c>
      <c r="G90" s="5">
        <v>162</v>
      </c>
      <c r="H90" s="15">
        <f>VLOOKUP(Data[[#This Row],[Product]],products[],2,)</f>
        <v>10.38</v>
      </c>
      <c r="I90" s="23">
        <f>Data[[#This Row],[Cost per unit]]*Data[[#This Row],[Units]]</f>
        <v>1681.5600000000002</v>
      </c>
      <c r="J90" s="32">
        <f>Data[[#This Row],[Revenue]]-Data[[#This Row],[Cost]]</f>
        <v>-708.56000000000017</v>
      </c>
      <c r="M90"/>
      <c r="N90"/>
      <c r="O90"/>
      <c r="P90" s="4"/>
      <c r="Q90" s="5"/>
      <c r="R90" s="5"/>
    </row>
    <row r="91" spans="2:18" x14ac:dyDescent="0.3">
      <c r="B91" t="s">
        <v>10</v>
      </c>
      <c r="C91" t="s">
        <v>35</v>
      </c>
      <c r="D91" t="s">
        <v>21</v>
      </c>
      <c r="E91" s="4">
        <v>567</v>
      </c>
      <c r="F91" s="4">
        <v>567</v>
      </c>
      <c r="G91" s="5">
        <v>228</v>
      </c>
      <c r="H91" s="15">
        <f>VLOOKUP(Data[[#This Row],[Product]],products[],2,)</f>
        <v>9</v>
      </c>
      <c r="I91" s="23">
        <f>Data[[#This Row],[Cost per unit]]*Data[[#This Row],[Units]]</f>
        <v>2052</v>
      </c>
      <c r="J91" s="32">
        <f>Data[[#This Row],[Revenue]]-Data[[#This Row],[Cost]]</f>
        <v>-1485</v>
      </c>
      <c r="M91"/>
      <c r="N91"/>
      <c r="O91"/>
      <c r="P91" s="4"/>
      <c r="Q91" s="5"/>
      <c r="R91" s="5"/>
    </row>
    <row r="92" spans="2:18" x14ac:dyDescent="0.3">
      <c r="B92" t="s">
        <v>10</v>
      </c>
      <c r="C92" t="s">
        <v>36</v>
      </c>
      <c r="D92" t="s">
        <v>29</v>
      </c>
      <c r="E92" s="4">
        <v>2471</v>
      </c>
      <c r="F92" s="4">
        <v>2471</v>
      </c>
      <c r="G92" s="5">
        <v>342</v>
      </c>
      <c r="H92" s="15">
        <f>VLOOKUP(Data[[#This Row],[Product]],products[],2,)</f>
        <v>7.16</v>
      </c>
      <c r="I92" s="23">
        <f>Data[[#This Row],[Cost per unit]]*Data[[#This Row],[Units]]</f>
        <v>2448.7200000000003</v>
      </c>
      <c r="J92" s="32">
        <f>Data[[#This Row],[Revenue]]-Data[[#This Row],[Cost]]</f>
        <v>22.279999999999745</v>
      </c>
      <c r="M92"/>
      <c r="N92"/>
      <c r="O92"/>
      <c r="P92" s="4"/>
      <c r="Q92" s="5"/>
      <c r="R92" s="5"/>
    </row>
    <row r="93" spans="2:18" x14ac:dyDescent="0.3">
      <c r="B93" t="s">
        <v>5</v>
      </c>
      <c r="C93" t="s">
        <v>38</v>
      </c>
      <c r="D93" t="s">
        <v>13</v>
      </c>
      <c r="E93" s="4">
        <v>7189</v>
      </c>
      <c r="F93" s="4">
        <v>7189</v>
      </c>
      <c r="G93" s="5">
        <v>54</v>
      </c>
      <c r="H93" s="15">
        <f>VLOOKUP(Data[[#This Row],[Product]],products[],2,)</f>
        <v>9.33</v>
      </c>
      <c r="I93" s="23">
        <f>Data[[#This Row],[Cost per unit]]*Data[[#This Row],[Units]]</f>
        <v>503.82</v>
      </c>
      <c r="J93" s="32">
        <f>Data[[#This Row],[Revenue]]-Data[[#This Row],[Cost]]</f>
        <v>6685.18</v>
      </c>
      <c r="M93"/>
      <c r="N93"/>
      <c r="O93"/>
      <c r="P93" s="4"/>
      <c r="Q93" s="5"/>
      <c r="R93" s="5"/>
    </row>
    <row r="94" spans="2:18" x14ac:dyDescent="0.3">
      <c r="B94" t="s">
        <v>41</v>
      </c>
      <c r="C94" t="s">
        <v>35</v>
      </c>
      <c r="D94" t="s">
        <v>28</v>
      </c>
      <c r="E94" s="4">
        <v>7455</v>
      </c>
      <c r="F94" s="4">
        <v>7455</v>
      </c>
      <c r="G94" s="5">
        <v>216</v>
      </c>
      <c r="H94" s="15">
        <f>VLOOKUP(Data[[#This Row],[Product]],products[],2,)</f>
        <v>10.38</v>
      </c>
      <c r="I94" s="23">
        <f>Data[[#This Row],[Cost per unit]]*Data[[#This Row],[Units]]</f>
        <v>2242.0800000000004</v>
      </c>
      <c r="J94" s="32">
        <f>Data[[#This Row],[Revenue]]-Data[[#This Row],[Cost]]</f>
        <v>5212.92</v>
      </c>
      <c r="M94"/>
      <c r="N94"/>
      <c r="O94"/>
      <c r="P94" s="4"/>
      <c r="Q94" s="5"/>
      <c r="R94" s="5"/>
    </row>
    <row r="95" spans="2:18" x14ac:dyDescent="0.3">
      <c r="B95" t="s">
        <v>3</v>
      </c>
      <c r="C95" t="s">
        <v>34</v>
      </c>
      <c r="D95" t="s">
        <v>26</v>
      </c>
      <c r="E95" s="4">
        <v>3108</v>
      </c>
      <c r="F95" s="4">
        <v>3108</v>
      </c>
      <c r="G95" s="5">
        <v>54</v>
      </c>
      <c r="H95" s="15">
        <f>VLOOKUP(Data[[#This Row],[Product]],products[],2,)</f>
        <v>5.6</v>
      </c>
      <c r="I95" s="23">
        <f>Data[[#This Row],[Cost per unit]]*Data[[#This Row],[Units]]</f>
        <v>302.39999999999998</v>
      </c>
      <c r="J95" s="32">
        <f>Data[[#This Row],[Revenue]]-Data[[#This Row],[Cost]]</f>
        <v>2805.6</v>
      </c>
      <c r="M95"/>
      <c r="N95"/>
      <c r="O95"/>
      <c r="P95" s="4"/>
      <c r="Q95" s="5"/>
      <c r="R95" s="5"/>
    </row>
    <row r="96" spans="2:18" x14ac:dyDescent="0.3">
      <c r="B96" t="s">
        <v>6</v>
      </c>
      <c r="C96" t="s">
        <v>38</v>
      </c>
      <c r="D96" t="s">
        <v>25</v>
      </c>
      <c r="E96" s="4">
        <v>469</v>
      </c>
      <c r="F96" s="4">
        <v>469</v>
      </c>
      <c r="G96" s="5">
        <v>75</v>
      </c>
      <c r="H96" s="15">
        <f>VLOOKUP(Data[[#This Row],[Product]],products[],2,)</f>
        <v>13.15</v>
      </c>
      <c r="I96" s="23">
        <f>Data[[#This Row],[Cost per unit]]*Data[[#This Row],[Units]]</f>
        <v>986.25</v>
      </c>
      <c r="J96" s="32">
        <f>Data[[#This Row],[Revenue]]-Data[[#This Row],[Cost]]</f>
        <v>-517.25</v>
      </c>
      <c r="M96"/>
      <c r="N96"/>
      <c r="O96"/>
      <c r="P96" s="4"/>
      <c r="Q96" s="5"/>
      <c r="R96" s="5"/>
    </row>
    <row r="97" spans="2:18" x14ac:dyDescent="0.3">
      <c r="B97" t="s">
        <v>9</v>
      </c>
      <c r="C97" t="s">
        <v>37</v>
      </c>
      <c r="D97" t="s">
        <v>23</v>
      </c>
      <c r="E97" s="4">
        <v>2737</v>
      </c>
      <c r="F97" s="4">
        <v>2737</v>
      </c>
      <c r="G97" s="5">
        <v>93</v>
      </c>
      <c r="H97" s="15">
        <f>VLOOKUP(Data[[#This Row],[Product]],products[],2,)</f>
        <v>6.49</v>
      </c>
      <c r="I97" s="23">
        <f>Data[[#This Row],[Cost per unit]]*Data[[#This Row],[Units]]</f>
        <v>603.57000000000005</v>
      </c>
      <c r="J97" s="32">
        <f>Data[[#This Row],[Revenue]]-Data[[#This Row],[Cost]]</f>
        <v>2133.4299999999998</v>
      </c>
      <c r="M97"/>
      <c r="N97"/>
      <c r="O97"/>
      <c r="P97" s="4"/>
      <c r="Q97" s="5"/>
      <c r="R97" s="5"/>
    </row>
    <row r="98" spans="2:18" x14ac:dyDescent="0.3">
      <c r="B98" t="s">
        <v>9</v>
      </c>
      <c r="C98" t="s">
        <v>37</v>
      </c>
      <c r="D98" t="s">
        <v>25</v>
      </c>
      <c r="E98" s="4">
        <v>4305</v>
      </c>
      <c r="F98" s="4">
        <v>4305</v>
      </c>
      <c r="G98" s="5">
        <v>156</v>
      </c>
      <c r="H98" s="15">
        <f>VLOOKUP(Data[[#This Row],[Product]],products[],2,)</f>
        <v>13.15</v>
      </c>
      <c r="I98" s="23">
        <f>Data[[#This Row],[Cost per unit]]*Data[[#This Row],[Units]]</f>
        <v>2051.4</v>
      </c>
      <c r="J98" s="32">
        <f>Data[[#This Row],[Revenue]]-Data[[#This Row],[Cost]]</f>
        <v>2253.6</v>
      </c>
      <c r="M98"/>
      <c r="N98"/>
      <c r="O98"/>
      <c r="P98" s="4"/>
      <c r="Q98" s="5"/>
      <c r="R98" s="5"/>
    </row>
    <row r="99" spans="2:18" x14ac:dyDescent="0.3">
      <c r="B99" t="s">
        <v>9</v>
      </c>
      <c r="C99" t="s">
        <v>38</v>
      </c>
      <c r="D99" t="s">
        <v>17</v>
      </c>
      <c r="E99" s="4">
        <v>2408</v>
      </c>
      <c r="F99" s="4">
        <v>2408</v>
      </c>
      <c r="G99" s="5">
        <v>9</v>
      </c>
      <c r="H99" s="15">
        <f>VLOOKUP(Data[[#This Row],[Product]],products[],2,)</f>
        <v>3.11</v>
      </c>
      <c r="I99" s="23">
        <f>Data[[#This Row],[Cost per unit]]*Data[[#This Row],[Units]]</f>
        <v>27.99</v>
      </c>
      <c r="J99" s="32">
        <f>Data[[#This Row],[Revenue]]-Data[[#This Row],[Cost]]</f>
        <v>2380.0100000000002</v>
      </c>
      <c r="M99"/>
      <c r="N99"/>
      <c r="O99"/>
      <c r="P99" s="4"/>
      <c r="Q99" s="5"/>
      <c r="R99" s="5"/>
    </row>
    <row r="100" spans="2:18" x14ac:dyDescent="0.3">
      <c r="B100" t="s">
        <v>3</v>
      </c>
      <c r="C100" t="s">
        <v>36</v>
      </c>
      <c r="D100" t="s">
        <v>19</v>
      </c>
      <c r="E100" s="4">
        <v>1281</v>
      </c>
      <c r="F100" s="4">
        <v>1281</v>
      </c>
      <c r="G100" s="5">
        <v>18</v>
      </c>
      <c r="H100" s="15">
        <f>VLOOKUP(Data[[#This Row],[Product]],products[],2,)</f>
        <v>7.64</v>
      </c>
      <c r="I100" s="23">
        <f>Data[[#This Row],[Cost per unit]]*Data[[#This Row],[Units]]</f>
        <v>137.51999999999998</v>
      </c>
      <c r="J100" s="32">
        <f>Data[[#This Row],[Revenue]]-Data[[#This Row],[Cost]]</f>
        <v>1143.48</v>
      </c>
      <c r="M100"/>
      <c r="N100"/>
      <c r="O100"/>
      <c r="P100" s="4"/>
      <c r="Q100" s="5"/>
      <c r="R100" s="5"/>
    </row>
    <row r="101" spans="2:18" x14ac:dyDescent="0.3">
      <c r="B101" t="s">
        <v>40</v>
      </c>
      <c r="C101" t="s">
        <v>35</v>
      </c>
      <c r="D101" t="s">
        <v>32</v>
      </c>
      <c r="E101" s="4">
        <v>12348</v>
      </c>
      <c r="F101" s="4">
        <v>12348</v>
      </c>
      <c r="G101" s="5">
        <v>234</v>
      </c>
      <c r="H101" s="15">
        <f>VLOOKUP(Data[[#This Row],[Product]],products[],2,)</f>
        <v>8.65</v>
      </c>
      <c r="I101" s="23">
        <f>Data[[#This Row],[Cost per unit]]*Data[[#This Row],[Units]]</f>
        <v>2024.1000000000001</v>
      </c>
      <c r="J101" s="32">
        <f>Data[[#This Row],[Revenue]]-Data[[#This Row],[Cost]]</f>
        <v>10323.9</v>
      </c>
      <c r="M101"/>
      <c r="N101"/>
      <c r="O101"/>
      <c r="P101" s="4"/>
      <c r="Q101" s="5"/>
      <c r="R101" s="5"/>
    </row>
    <row r="102" spans="2:18" x14ac:dyDescent="0.3">
      <c r="B102" t="s">
        <v>3</v>
      </c>
      <c r="C102" t="s">
        <v>34</v>
      </c>
      <c r="D102" t="s">
        <v>28</v>
      </c>
      <c r="E102" s="4">
        <v>3689</v>
      </c>
      <c r="F102" s="4">
        <v>3689</v>
      </c>
      <c r="G102" s="5">
        <v>312</v>
      </c>
      <c r="H102" s="15">
        <f>VLOOKUP(Data[[#This Row],[Product]],products[],2,)</f>
        <v>10.38</v>
      </c>
      <c r="I102" s="23">
        <f>Data[[#This Row],[Cost per unit]]*Data[[#This Row],[Units]]</f>
        <v>3238.5600000000004</v>
      </c>
      <c r="J102" s="32">
        <f>Data[[#This Row],[Revenue]]-Data[[#This Row],[Cost]]</f>
        <v>450.4399999999996</v>
      </c>
      <c r="M102"/>
      <c r="N102"/>
      <c r="O102"/>
      <c r="P102" s="4"/>
      <c r="Q102" s="5"/>
      <c r="R102" s="5"/>
    </row>
    <row r="103" spans="2:18" x14ac:dyDescent="0.3">
      <c r="B103" t="s">
        <v>7</v>
      </c>
      <c r="C103" t="s">
        <v>36</v>
      </c>
      <c r="D103" t="s">
        <v>19</v>
      </c>
      <c r="E103" s="4">
        <v>2870</v>
      </c>
      <c r="F103" s="4">
        <v>2870</v>
      </c>
      <c r="G103" s="5">
        <v>300</v>
      </c>
      <c r="H103" s="15">
        <f>VLOOKUP(Data[[#This Row],[Product]],products[],2,)</f>
        <v>7.64</v>
      </c>
      <c r="I103" s="23">
        <f>Data[[#This Row],[Cost per unit]]*Data[[#This Row],[Units]]</f>
        <v>2292</v>
      </c>
      <c r="J103" s="32">
        <f>Data[[#This Row],[Revenue]]-Data[[#This Row],[Cost]]</f>
        <v>578</v>
      </c>
      <c r="M103"/>
      <c r="N103"/>
      <c r="O103"/>
      <c r="P103" s="4"/>
      <c r="Q103" s="5"/>
      <c r="R103" s="5"/>
    </row>
    <row r="104" spans="2:18" x14ac:dyDescent="0.3">
      <c r="B104" t="s">
        <v>2</v>
      </c>
      <c r="C104" t="s">
        <v>36</v>
      </c>
      <c r="D104" t="s">
        <v>27</v>
      </c>
      <c r="E104" s="4">
        <v>798</v>
      </c>
      <c r="F104" s="4">
        <v>798</v>
      </c>
      <c r="G104" s="5">
        <v>519</v>
      </c>
      <c r="H104" s="15">
        <f>VLOOKUP(Data[[#This Row],[Product]],products[],2,)</f>
        <v>16.73</v>
      </c>
      <c r="I104" s="23">
        <f>Data[[#This Row],[Cost per unit]]*Data[[#This Row],[Units]]</f>
        <v>8682.8700000000008</v>
      </c>
      <c r="J104" s="32">
        <f>Data[[#This Row],[Revenue]]-Data[[#This Row],[Cost]]</f>
        <v>-7884.8700000000008</v>
      </c>
      <c r="M104"/>
      <c r="N104"/>
      <c r="O104"/>
      <c r="P104" s="4"/>
      <c r="Q104" s="5"/>
      <c r="R104" s="5"/>
    </row>
    <row r="105" spans="2:18" x14ac:dyDescent="0.3">
      <c r="B105" t="s">
        <v>41</v>
      </c>
      <c r="C105" t="s">
        <v>37</v>
      </c>
      <c r="D105" t="s">
        <v>21</v>
      </c>
      <c r="E105" s="4">
        <v>2933</v>
      </c>
      <c r="F105" s="4">
        <v>2933</v>
      </c>
      <c r="G105" s="5">
        <v>9</v>
      </c>
      <c r="H105" s="15">
        <f>VLOOKUP(Data[[#This Row],[Product]],products[],2,)</f>
        <v>9</v>
      </c>
      <c r="I105" s="23">
        <f>Data[[#This Row],[Cost per unit]]*Data[[#This Row],[Units]]</f>
        <v>81</v>
      </c>
      <c r="J105" s="32">
        <f>Data[[#This Row],[Revenue]]-Data[[#This Row],[Cost]]</f>
        <v>2852</v>
      </c>
      <c r="M105"/>
      <c r="N105"/>
      <c r="O105"/>
      <c r="P105" s="4"/>
      <c r="Q105" s="5"/>
      <c r="R105" s="5"/>
    </row>
    <row r="106" spans="2:18" x14ac:dyDescent="0.3">
      <c r="B106" t="s">
        <v>5</v>
      </c>
      <c r="C106" t="s">
        <v>35</v>
      </c>
      <c r="D106" t="s">
        <v>4</v>
      </c>
      <c r="E106" s="4">
        <v>2744</v>
      </c>
      <c r="F106" s="4">
        <v>2744</v>
      </c>
      <c r="G106" s="5">
        <v>9</v>
      </c>
      <c r="H106" s="15">
        <f>VLOOKUP(Data[[#This Row],[Product]],products[],2,)</f>
        <v>11.88</v>
      </c>
      <c r="I106" s="23">
        <f>Data[[#This Row],[Cost per unit]]*Data[[#This Row],[Units]]</f>
        <v>106.92</v>
      </c>
      <c r="J106" s="32">
        <f>Data[[#This Row],[Revenue]]-Data[[#This Row],[Cost]]</f>
        <v>2637.08</v>
      </c>
      <c r="M106"/>
      <c r="N106"/>
      <c r="O106"/>
      <c r="P106" s="4"/>
      <c r="Q106" s="5"/>
      <c r="R106" s="5"/>
    </row>
    <row r="107" spans="2:18" x14ac:dyDescent="0.3">
      <c r="B107" t="s">
        <v>40</v>
      </c>
      <c r="C107" t="s">
        <v>36</v>
      </c>
      <c r="D107" t="s">
        <v>33</v>
      </c>
      <c r="E107" s="4">
        <v>9772</v>
      </c>
      <c r="F107" s="4">
        <v>9772</v>
      </c>
      <c r="G107" s="5">
        <v>90</v>
      </c>
      <c r="H107" s="15">
        <f>VLOOKUP(Data[[#This Row],[Product]],products[],2,)</f>
        <v>12.37</v>
      </c>
      <c r="I107" s="23">
        <f>Data[[#This Row],[Cost per unit]]*Data[[#This Row],[Units]]</f>
        <v>1113.3</v>
      </c>
      <c r="J107" s="32">
        <f>Data[[#This Row],[Revenue]]-Data[[#This Row],[Cost]]</f>
        <v>8658.7000000000007</v>
      </c>
      <c r="M107"/>
      <c r="N107"/>
      <c r="O107"/>
      <c r="P107" s="4"/>
      <c r="Q107" s="5"/>
      <c r="R107" s="5"/>
    </row>
    <row r="108" spans="2:18" x14ac:dyDescent="0.3">
      <c r="B108" t="s">
        <v>7</v>
      </c>
      <c r="C108" t="s">
        <v>34</v>
      </c>
      <c r="D108" t="s">
        <v>25</v>
      </c>
      <c r="E108" s="4">
        <v>1568</v>
      </c>
      <c r="F108" s="4">
        <v>1568</v>
      </c>
      <c r="G108" s="5">
        <v>96</v>
      </c>
      <c r="H108" s="15">
        <f>VLOOKUP(Data[[#This Row],[Product]],products[],2,)</f>
        <v>13.15</v>
      </c>
      <c r="I108" s="23">
        <f>Data[[#This Row],[Cost per unit]]*Data[[#This Row],[Units]]</f>
        <v>1262.4000000000001</v>
      </c>
      <c r="J108" s="32">
        <f>Data[[#This Row],[Revenue]]-Data[[#This Row],[Cost]]</f>
        <v>305.59999999999991</v>
      </c>
      <c r="M108"/>
      <c r="N108"/>
      <c r="O108"/>
      <c r="P108" s="4"/>
      <c r="Q108" s="5"/>
      <c r="R108" s="5"/>
    </row>
    <row r="109" spans="2:18" x14ac:dyDescent="0.3">
      <c r="B109" t="s">
        <v>2</v>
      </c>
      <c r="C109" t="s">
        <v>36</v>
      </c>
      <c r="D109" t="s">
        <v>16</v>
      </c>
      <c r="E109" s="4">
        <v>11417</v>
      </c>
      <c r="F109" s="4">
        <v>11417</v>
      </c>
      <c r="G109" s="5">
        <v>21</v>
      </c>
      <c r="H109" s="15">
        <f>VLOOKUP(Data[[#This Row],[Product]],products[],2,)</f>
        <v>8.7899999999999991</v>
      </c>
      <c r="I109" s="23">
        <f>Data[[#This Row],[Cost per unit]]*Data[[#This Row],[Units]]</f>
        <v>184.58999999999997</v>
      </c>
      <c r="J109" s="32">
        <f>Data[[#This Row],[Revenue]]-Data[[#This Row],[Cost]]</f>
        <v>11232.41</v>
      </c>
      <c r="M109"/>
      <c r="N109"/>
      <c r="O109"/>
      <c r="P109" s="4"/>
      <c r="Q109" s="5"/>
      <c r="R109" s="5"/>
    </row>
    <row r="110" spans="2:18" x14ac:dyDescent="0.3">
      <c r="B110" t="s">
        <v>40</v>
      </c>
      <c r="C110" t="s">
        <v>34</v>
      </c>
      <c r="D110" t="s">
        <v>26</v>
      </c>
      <c r="E110" s="4">
        <v>6748</v>
      </c>
      <c r="F110" s="4">
        <v>6748</v>
      </c>
      <c r="G110" s="5">
        <v>48</v>
      </c>
      <c r="H110" s="15">
        <f>VLOOKUP(Data[[#This Row],[Product]],products[],2,)</f>
        <v>5.6</v>
      </c>
      <c r="I110" s="23">
        <f>Data[[#This Row],[Cost per unit]]*Data[[#This Row],[Units]]</f>
        <v>268.79999999999995</v>
      </c>
      <c r="J110" s="32">
        <f>Data[[#This Row],[Revenue]]-Data[[#This Row],[Cost]]</f>
        <v>6479.2</v>
      </c>
      <c r="M110"/>
      <c r="N110"/>
      <c r="O110"/>
      <c r="P110" s="4"/>
      <c r="Q110" s="5"/>
      <c r="R110" s="5"/>
    </row>
    <row r="111" spans="2:18" x14ac:dyDescent="0.3">
      <c r="B111" t="s">
        <v>10</v>
      </c>
      <c r="C111" t="s">
        <v>36</v>
      </c>
      <c r="D111" t="s">
        <v>27</v>
      </c>
      <c r="E111" s="4">
        <v>1407</v>
      </c>
      <c r="F111" s="4">
        <v>1407</v>
      </c>
      <c r="G111" s="5">
        <v>72</v>
      </c>
      <c r="H111" s="15">
        <f>VLOOKUP(Data[[#This Row],[Product]],products[],2,)</f>
        <v>16.73</v>
      </c>
      <c r="I111" s="23">
        <f>Data[[#This Row],[Cost per unit]]*Data[[#This Row],[Units]]</f>
        <v>1204.56</v>
      </c>
      <c r="J111" s="32">
        <f>Data[[#This Row],[Revenue]]-Data[[#This Row],[Cost]]</f>
        <v>202.44000000000005</v>
      </c>
      <c r="M111"/>
      <c r="N111"/>
      <c r="O111"/>
      <c r="P111" s="4"/>
      <c r="Q111" s="5"/>
      <c r="R111" s="5"/>
    </row>
    <row r="112" spans="2:18" x14ac:dyDescent="0.3">
      <c r="B112" t="s">
        <v>8</v>
      </c>
      <c r="C112" t="s">
        <v>35</v>
      </c>
      <c r="D112" t="s">
        <v>29</v>
      </c>
      <c r="E112" s="4">
        <v>2023</v>
      </c>
      <c r="F112" s="4">
        <v>2023</v>
      </c>
      <c r="G112" s="5">
        <v>168</v>
      </c>
      <c r="H112" s="15">
        <f>VLOOKUP(Data[[#This Row],[Product]],products[],2,)</f>
        <v>7.16</v>
      </c>
      <c r="I112" s="23">
        <f>Data[[#This Row],[Cost per unit]]*Data[[#This Row],[Units]]</f>
        <v>1202.8800000000001</v>
      </c>
      <c r="J112" s="32">
        <f>Data[[#This Row],[Revenue]]-Data[[#This Row],[Cost]]</f>
        <v>820.11999999999989</v>
      </c>
      <c r="M112"/>
      <c r="N112"/>
      <c r="O112"/>
      <c r="P112" s="4"/>
      <c r="Q112" s="5"/>
      <c r="R112" s="5"/>
    </row>
    <row r="113" spans="2:18" x14ac:dyDescent="0.3">
      <c r="B113" t="s">
        <v>5</v>
      </c>
      <c r="C113" t="s">
        <v>39</v>
      </c>
      <c r="D113" t="s">
        <v>26</v>
      </c>
      <c r="E113" s="4">
        <v>5236</v>
      </c>
      <c r="F113" s="4">
        <v>5236</v>
      </c>
      <c r="G113" s="5">
        <v>51</v>
      </c>
      <c r="H113" s="15">
        <f>VLOOKUP(Data[[#This Row],[Product]],products[],2,)</f>
        <v>5.6</v>
      </c>
      <c r="I113" s="23">
        <f>Data[[#This Row],[Cost per unit]]*Data[[#This Row],[Units]]</f>
        <v>285.59999999999997</v>
      </c>
      <c r="J113" s="32">
        <f>Data[[#This Row],[Revenue]]-Data[[#This Row],[Cost]]</f>
        <v>4950.3999999999996</v>
      </c>
      <c r="M113"/>
      <c r="N113"/>
      <c r="O113"/>
      <c r="P113" s="4"/>
      <c r="Q113" s="5"/>
      <c r="R113" s="5"/>
    </row>
    <row r="114" spans="2:18" x14ac:dyDescent="0.3">
      <c r="B114" t="s">
        <v>41</v>
      </c>
      <c r="C114" t="s">
        <v>36</v>
      </c>
      <c r="D114" t="s">
        <v>19</v>
      </c>
      <c r="E114" s="4">
        <v>1925</v>
      </c>
      <c r="F114" s="4">
        <v>1925</v>
      </c>
      <c r="G114" s="5">
        <v>192</v>
      </c>
      <c r="H114" s="15">
        <f>VLOOKUP(Data[[#This Row],[Product]],products[],2,)</f>
        <v>7.64</v>
      </c>
      <c r="I114" s="23">
        <f>Data[[#This Row],[Cost per unit]]*Data[[#This Row],[Units]]</f>
        <v>1466.8799999999999</v>
      </c>
      <c r="J114" s="32">
        <f>Data[[#This Row],[Revenue]]-Data[[#This Row],[Cost]]</f>
        <v>458.12000000000012</v>
      </c>
      <c r="M114"/>
      <c r="N114"/>
      <c r="O114"/>
      <c r="P114" s="4"/>
      <c r="Q114" s="5"/>
      <c r="R114" s="5"/>
    </row>
    <row r="115" spans="2:18" x14ac:dyDescent="0.3">
      <c r="B115" t="s">
        <v>7</v>
      </c>
      <c r="C115" t="s">
        <v>37</v>
      </c>
      <c r="D115" t="s">
        <v>14</v>
      </c>
      <c r="E115" s="4">
        <v>6608</v>
      </c>
      <c r="F115" s="4">
        <v>6608</v>
      </c>
      <c r="G115" s="5">
        <v>225</v>
      </c>
      <c r="H115" s="15">
        <f>VLOOKUP(Data[[#This Row],[Product]],products[],2,)</f>
        <v>11.7</v>
      </c>
      <c r="I115" s="23">
        <f>Data[[#This Row],[Cost per unit]]*Data[[#This Row],[Units]]</f>
        <v>2632.5</v>
      </c>
      <c r="J115" s="32">
        <f>Data[[#This Row],[Revenue]]-Data[[#This Row],[Cost]]</f>
        <v>3975.5</v>
      </c>
      <c r="M115"/>
      <c r="N115"/>
      <c r="O115"/>
      <c r="P115" s="4"/>
      <c r="Q115" s="5"/>
      <c r="R115" s="5"/>
    </row>
    <row r="116" spans="2:18" x14ac:dyDescent="0.3">
      <c r="B116" t="s">
        <v>6</v>
      </c>
      <c r="C116" t="s">
        <v>34</v>
      </c>
      <c r="D116" t="s">
        <v>26</v>
      </c>
      <c r="E116" s="4">
        <v>8008</v>
      </c>
      <c r="F116" s="4">
        <v>8008</v>
      </c>
      <c r="G116" s="5">
        <v>456</v>
      </c>
      <c r="H116" s="15">
        <f>VLOOKUP(Data[[#This Row],[Product]],products[],2,)</f>
        <v>5.6</v>
      </c>
      <c r="I116" s="23">
        <f>Data[[#This Row],[Cost per unit]]*Data[[#This Row],[Units]]</f>
        <v>2553.6</v>
      </c>
      <c r="J116" s="32">
        <f>Data[[#This Row],[Revenue]]-Data[[#This Row],[Cost]]</f>
        <v>5454.4</v>
      </c>
      <c r="M116"/>
      <c r="N116"/>
      <c r="O116"/>
      <c r="P116" s="4"/>
      <c r="Q116" s="5"/>
      <c r="R116" s="5"/>
    </row>
    <row r="117" spans="2:18" x14ac:dyDescent="0.3">
      <c r="B117" t="s">
        <v>10</v>
      </c>
      <c r="C117" t="s">
        <v>34</v>
      </c>
      <c r="D117" t="s">
        <v>25</v>
      </c>
      <c r="E117" s="4">
        <v>1428</v>
      </c>
      <c r="F117" s="4">
        <v>1428</v>
      </c>
      <c r="G117" s="5">
        <v>93</v>
      </c>
      <c r="H117" s="15">
        <f>VLOOKUP(Data[[#This Row],[Product]],products[],2,)</f>
        <v>13.15</v>
      </c>
      <c r="I117" s="23">
        <f>Data[[#This Row],[Cost per unit]]*Data[[#This Row],[Units]]</f>
        <v>1222.95</v>
      </c>
      <c r="J117" s="32">
        <f>Data[[#This Row],[Revenue]]-Data[[#This Row],[Cost]]</f>
        <v>205.04999999999995</v>
      </c>
      <c r="M117"/>
      <c r="N117"/>
      <c r="O117"/>
      <c r="P117" s="4"/>
      <c r="Q117" s="5"/>
      <c r="R117" s="5"/>
    </row>
    <row r="118" spans="2:18" x14ac:dyDescent="0.3">
      <c r="B118" t="s">
        <v>6</v>
      </c>
      <c r="C118" t="s">
        <v>34</v>
      </c>
      <c r="D118" t="s">
        <v>4</v>
      </c>
      <c r="E118" s="4">
        <v>525</v>
      </c>
      <c r="F118" s="4">
        <v>525</v>
      </c>
      <c r="G118" s="5">
        <v>48</v>
      </c>
      <c r="H118" s="15">
        <f>VLOOKUP(Data[[#This Row],[Product]],products[],2,)</f>
        <v>11.88</v>
      </c>
      <c r="I118" s="23">
        <f>Data[[#This Row],[Cost per unit]]*Data[[#This Row],[Units]]</f>
        <v>570.24</v>
      </c>
      <c r="J118" s="32">
        <f>Data[[#This Row],[Revenue]]-Data[[#This Row],[Cost]]</f>
        <v>-45.240000000000009</v>
      </c>
      <c r="M118"/>
      <c r="N118"/>
      <c r="O118"/>
      <c r="P118" s="4"/>
      <c r="Q118" s="5"/>
      <c r="R118" s="5"/>
    </row>
    <row r="119" spans="2:18" x14ac:dyDescent="0.3">
      <c r="B119" t="s">
        <v>6</v>
      </c>
      <c r="C119" t="s">
        <v>37</v>
      </c>
      <c r="D119" t="s">
        <v>18</v>
      </c>
      <c r="E119" s="4">
        <v>1505</v>
      </c>
      <c r="F119" s="4">
        <v>1505</v>
      </c>
      <c r="G119" s="5">
        <v>102</v>
      </c>
      <c r="H119" s="15">
        <f>VLOOKUP(Data[[#This Row],[Product]],products[],2,)</f>
        <v>6.47</v>
      </c>
      <c r="I119" s="23">
        <f>Data[[#This Row],[Cost per unit]]*Data[[#This Row],[Units]]</f>
        <v>659.93999999999994</v>
      </c>
      <c r="J119" s="32">
        <f>Data[[#This Row],[Revenue]]-Data[[#This Row],[Cost]]</f>
        <v>845.06000000000006</v>
      </c>
      <c r="M119"/>
      <c r="N119"/>
      <c r="O119"/>
      <c r="P119" s="4"/>
      <c r="Q119" s="5"/>
      <c r="R119" s="5"/>
    </row>
    <row r="120" spans="2:18" x14ac:dyDescent="0.3">
      <c r="B120" t="s">
        <v>7</v>
      </c>
      <c r="C120" t="s">
        <v>35</v>
      </c>
      <c r="D120" t="s">
        <v>30</v>
      </c>
      <c r="E120" s="4">
        <v>6755</v>
      </c>
      <c r="F120" s="4">
        <v>6755</v>
      </c>
      <c r="G120" s="5">
        <v>252</v>
      </c>
      <c r="H120" s="15">
        <f>VLOOKUP(Data[[#This Row],[Product]],products[],2,)</f>
        <v>14.49</v>
      </c>
      <c r="I120" s="23">
        <f>Data[[#This Row],[Cost per unit]]*Data[[#This Row],[Units]]</f>
        <v>3651.48</v>
      </c>
      <c r="J120" s="32">
        <f>Data[[#This Row],[Revenue]]-Data[[#This Row],[Cost]]</f>
        <v>3103.52</v>
      </c>
      <c r="M120"/>
      <c r="N120"/>
      <c r="O120"/>
      <c r="P120" s="4"/>
      <c r="Q120" s="5"/>
      <c r="R120" s="5"/>
    </row>
    <row r="121" spans="2:18" x14ac:dyDescent="0.3">
      <c r="B121" t="s">
        <v>2</v>
      </c>
      <c r="C121" t="s">
        <v>37</v>
      </c>
      <c r="D121" t="s">
        <v>18</v>
      </c>
      <c r="E121" s="4">
        <v>11571</v>
      </c>
      <c r="F121" s="4">
        <v>11571</v>
      </c>
      <c r="G121" s="5">
        <v>138</v>
      </c>
      <c r="H121" s="15">
        <f>VLOOKUP(Data[[#This Row],[Product]],products[],2,)</f>
        <v>6.47</v>
      </c>
      <c r="I121" s="23">
        <f>Data[[#This Row],[Cost per unit]]*Data[[#This Row],[Units]]</f>
        <v>892.86</v>
      </c>
      <c r="J121" s="32">
        <f>Data[[#This Row],[Revenue]]-Data[[#This Row],[Cost]]</f>
        <v>10678.14</v>
      </c>
      <c r="M121"/>
      <c r="N121"/>
      <c r="O121"/>
      <c r="P121" s="4"/>
      <c r="Q121" s="5"/>
      <c r="R121" s="5"/>
    </row>
    <row r="122" spans="2:18" x14ac:dyDescent="0.3">
      <c r="B122" t="s">
        <v>40</v>
      </c>
      <c r="C122" t="s">
        <v>38</v>
      </c>
      <c r="D122" t="s">
        <v>25</v>
      </c>
      <c r="E122" s="4">
        <v>2541</v>
      </c>
      <c r="F122" s="4">
        <v>2541</v>
      </c>
      <c r="G122" s="5">
        <v>90</v>
      </c>
      <c r="H122" s="15">
        <f>VLOOKUP(Data[[#This Row],[Product]],products[],2,)</f>
        <v>13.15</v>
      </c>
      <c r="I122" s="23">
        <f>Data[[#This Row],[Cost per unit]]*Data[[#This Row],[Units]]</f>
        <v>1183.5</v>
      </c>
      <c r="J122" s="32">
        <f>Data[[#This Row],[Revenue]]-Data[[#This Row],[Cost]]</f>
        <v>1357.5</v>
      </c>
      <c r="M122"/>
      <c r="N122"/>
      <c r="O122"/>
      <c r="P122" s="4"/>
      <c r="Q122" s="5"/>
      <c r="R122" s="5"/>
    </row>
    <row r="123" spans="2:18" x14ac:dyDescent="0.3">
      <c r="B123" t="s">
        <v>41</v>
      </c>
      <c r="C123" t="s">
        <v>37</v>
      </c>
      <c r="D123" t="s">
        <v>30</v>
      </c>
      <c r="E123" s="4">
        <v>1526</v>
      </c>
      <c r="F123" s="4">
        <v>1526</v>
      </c>
      <c r="G123" s="5">
        <v>240</v>
      </c>
      <c r="H123" s="15">
        <f>VLOOKUP(Data[[#This Row],[Product]],products[],2,)</f>
        <v>14.49</v>
      </c>
      <c r="I123" s="23">
        <f>Data[[#This Row],[Cost per unit]]*Data[[#This Row],[Units]]</f>
        <v>3477.6</v>
      </c>
      <c r="J123" s="32">
        <f>Data[[#This Row],[Revenue]]-Data[[#This Row],[Cost]]</f>
        <v>-1951.6</v>
      </c>
      <c r="M123"/>
      <c r="N123"/>
      <c r="O123"/>
      <c r="P123" s="4"/>
      <c r="Q123" s="5"/>
      <c r="R123" s="5"/>
    </row>
    <row r="124" spans="2:18" x14ac:dyDescent="0.3">
      <c r="B124" t="s">
        <v>40</v>
      </c>
      <c r="C124" t="s">
        <v>38</v>
      </c>
      <c r="D124" t="s">
        <v>4</v>
      </c>
      <c r="E124" s="4">
        <v>6125</v>
      </c>
      <c r="F124" s="4">
        <v>6125</v>
      </c>
      <c r="G124" s="5">
        <v>102</v>
      </c>
      <c r="H124" s="15">
        <f>VLOOKUP(Data[[#This Row],[Product]],products[],2,)</f>
        <v>11.88</v>
      </c>
      <c r="I124" s="23">
        <f>Data[[#This Row],[Cost per unit]]*Data[[#This Row],[Units]]</f>
        <v>1211.76</v>
      </c>
      <c r="J124" s="32">
        <f>Data[[#This Row],[Revenue]]-Data[[#This Row],[Cost]]</f>
        <v>4913.24</v>
      </c>
      <c r="M124"/>
      <c r="N124"/>
      <c r="O124"/>
      <c r="P124" s="4"/>
      <c r="Q124" s="5"/>
      <c r="R124" s="5"/>
    </row>
    <row r="125" spans="2:18" x14ac:dyDescent="0.3">
      <c r="B125" t="s">
        <v>41</v>
      </c>
      <c r="C125" t="s">
        <v>35</v>
      </c>
      <c r="D125" t="s">
        <v>27</v>
      </c>
      <c r="E125" s="4">
        <v>847</v>
      </c>
      <c r="F125" s="4">
        <v>847</v>
      </c>
      <c r="G125" s="5">
        <v>129</v>
      </c>
      <c r="H125" s="15">
        <f>VLOOKUP(Data[[#This Row],[Product]],products[],2,)</f>
        <v>16.73</v>
      </c>
      <c r="I125" s="23">
        <f>Data[[#This Row],[Cost per unit]]*Data[[#This Row],[Units]]</f>
        <v>2158.17</v>
      </c>
      <c r="J125" s="32">
        <f>Data[[#This Row],[Revenue]]-Data[[#This Row],[Cost]]</f>
        <v>-1311.17</v>
      </c>
      <c r="M125"/>
      <c r="N125"/>
      <c r="O125"/>
      <c r="P125" s="4"/>
      <c r="Q125" s="5"/>
      <c r="R125" s="5"/>
    </row>
    <row r="126" spans="2:18" x14ac:dyDescent="0.3">
      <c r="B126" t="s">
        <v>8</v>
      </c>
      <c r="C126" t="s">
        <v>35</v>
      </c>
      <c r="D126" t="s">
        <v>27</v>
      </c>
      <c r="E126" s="4">
        <v>4753</v>
      </c>
      <c r="F126" s="4">
        <v>4753</v>
      </c>
      <c r="G126" s="5">
        <v>300</v>
      </c>
      <c r="H126" s="15">
        <f>VLOOKUP(Data[[#This Row],[Product]],products[],2,)</f>
        <v>16.73</v>
      </c>
      <c r="I126" s="23">
        <f>Data[[#This Row],[Cost per unit]]*Data[[#This Row],[Units]]</f>
        <v>5019</v>
      </c>
      <c r="J126" s="32">
        <f>Data[[#This Row],[Revenue]]-Data[[#This Row],[Cost]]</f>
        <v>-266</v>
      </c>
      <c r="M126"/>
      <c r="N126"/>
      <c r="O126"/>
      <c r="P126" s="4"/>
      <c r="Q126" s="5"/>
      <c r="R126" s="5"/>
    </row>
    <row r="127" spans="2:18" x14ac:dyDescent="0.3">
      <c r="B127" t="s">
        <v>6</v>
      </c>
      <c r="C127" t="s">
        <v>38</v>
      </c>
      <c r="D127" t="s">
        <v>33</v>
      </c>
      <c r="E127" s="4">
        <v>959</v>
      </c>
      <c r="F127" s="4">
        <v>959</v>
      </c>
      <c r="G127" s="5">
        <v>135</v>
      </c>
      <c r="H127" s="15">
        <f>VLOOKUP(Data[[#This Row],[Product]],products[],2,)</f>
        <v>12.37</v>
      </c>
      <c r="I127" s="23">
        <f>Data[[#This Row],[Cost per unit]]*Data[[#This Row],[Units]]</f>
        <v>1669.9499999999998</v>
      </c>
      <c r="J127" s="32">
        <f>Data[[#This Row],[Revenue]]-Data[[#This Row],[Cost]]</f>
        <v>-710.94999999999982</v>
      </c>
      <c r="M127"/>
      <c r="N127"/>
      <c r="O127"/>
      <c r="P127" s="4"/>
      <c r="Q127" s="5"/>
      <c r="R127" s="5"/>
    </row>
    <row r="128" spans="2:18" x14ac:dyDescent="0.3">
      <c r="B128" t="s">
        <v>7</v>
      </c>
      <c r="C128" t="s">
        <v>35</v>
      </c>
      <c r="D128" t="s">
        <v>24</v>
      </c>
      <c r="E128" s="4">
        <v>2793</v>
      </c>
      <c r="F128" s="4">
        <v>2793</v>
      </c>
      <c r="G128" s="5">
        <v>114</v>
      </c>
      <c r="H128" s="15">
        <f>VLOOKUP(Data[[#This Row],[Product]],products[],2,)</f>
        <v>4.97</v>
      </c>
      <c r="I128" s="23">
        <f>Data[[#This Row],[Cost per unit]]*Data[[#This Row],[Units]]</f>
        <v>566.57999999999993</v>
      </c>
      <c r="J128" s="32">
        <f>Data[[#This Row],[Revenue]]-Data[[#This Row],[Cost]]</f>
        <v>2226.42</v>
      </c>
      <c r="M128"/>
      <c r="N128"/>
      <c r="O128"/>
      <c r="P128" s="4"/>
      <c r="Q128" s="5"/>
      <c r="R128" s="5"/>
    </row>
    <row r="129" spans="2:18" x14ac:dyDescent="0.3">
      <c r="B129" t="s">
        <v>7</v>
      </c>
      <c r="C129" t="s">
        <v>35</v>
      </c>
      <c r="D129" t="s">
        <v>14</v>
      </c>
      <c r="E129" s="4">
        <v>4606</v>
      </c>
      <c r="F129" s="4">
        <v>4606</v>
      </c>
      <c r="G129" s="5">
        <v>63</v>
      </c>
      <c r="H129" s="15">
        <f>VLOOKUP(Data[[#This Row],[Product]],products[],2,)</f>
        <v>11.7</v>
      </c>
      <c r="I129" s="23">
        <f>Data[[#This Row],[Cost per unit]]*Data[[#This Row],[Units]]</f>
        <v>737.09999999999991</v>
      </c>
      <c r="J129" s="32">
        <f>Data[[#This Row],[Revenue]]-Data[[#This Row],[Cost]]</f>
        <v>3868.9</v>
      </c>
      <c r="M129"/>
      <c r="N129"/>
      <c r="O129"/>
      <c r="P129" s="4"/>
      <c r="Q129" s="5"/>
      <c r="R129" s="5"/>
    </row>
    <row r="130" spans="2:18" x14ac:dyDescent="0.3">
      <c r="B130" t="s">
        <v>7</v>
      </c>
      <c r="C130" t="s">
        <v>36</v>
      </c>
      <c r="D130" t="s">
        <v>29</v>
      </c>
      <c r="E130" s="4">
        <v>5551</v>
      </c>
      <c r="F130" s="4">
        <v>5551</v>
      </c>
      <c r="G130" s="5">
        <v>252</v>
      </c>
      <c r="H130" s="15">
        <f>VLOOKUP(Data[[#This Row],[Product]],products[],2,)</f>
        <v>7.16</v>
      </c>
      <c r="I130" s="23">
        <f>Data[[#This Row],[Cost per unit]]*Data[[#This Row],[Units]]</f>
        <v>1804.32</v>
      </c>
      <c r="J130" s="32">
        <f>Data[[#This Row],[Revenue]]-Data[[#This Row],[Cost]]</f>
        <v>3746.6800000000003</v>
      </c>
      <c r="M130"/>
      <c r="N130"/>
      <c r="O130"/>
      <c r="P130" s="4"/>
      <c r="Q130" s="5"/>
      <c r="R130" s="5"/>
    </row>
    <row r="131" spans="2:18" x14ac:dyDescent="0.3">
      <c r="B131" t="s">
        <v>10</v>
      </c>
      <c r="C131" t="s">
        <v>36</v>
      </c>
      <c r="D131" t="s">
        <v>32</v>
      </c>
      <c r="E131" s="4">
        <v>6657</v>
      </c>
      <c r="F131" s="4">
        <v>6657</v>
      </c>
      <c r="G131" s="5">
        <v>303</v>
      </c>
      <c r="H131" s="15">
        <f>VLOOKUP(Data[[#This Row],[Product]],products[],2,)</f>
        <v>8.65</v>
      </c>
      <c r="I131" s="23">
        <f>Data[[#This Row],[Cost per unit]]*Data[[#This Row],[Units]]</f>
        <v>2620.9500000000003</v>
      </c>
      <c r="J131" s="32">
        <f>Data[[#This Row],[Revenue]]-Data[[#This Row],[Cost]]</f>
        <v>4036.0499999999997</v>
      </c>
      <c r="M131"/>
      <c r="N131"/>
      <c r="O131"/>
      <c r="P131" s="4"/>
      <c r="Q131" s="5"/>
      <c r="R131" s="5"/>
    </row>
    <row r="132" spans="2:18" x14ac:dyDescent="0.3">
      <c r="B132" t="s">
        <v>7</v>
      </c>
      <c r="C132" t="s">
        <v>39</v>
      </c>
      <c r="D132" t="s">
        <v>17</v>
      </c>
      <c r="E132" s="4">
        <v>4438</v>
      </c>
      <c r="F132" s="4">
        <v>4438</v>
      </c>
      <c r="G132" s="5">
        <v>246</v>
      </c>
      <c r="H132" s="15">
        <f>VLOOKUP(Data[[#This Row],[Product]],products[],2,)</f>
        <v>3.11</v>
      </c>
      <c r="I132" s="23">
        <f>Data[[#This Row],[Cost per unit]]*Data[[#This Row],[Units]]</f>
        <v>765.06</v>
      </c>
      <c r="J132" s="32">
        <f>Data[[#This Row],[Revenue]]-Data[[#This Row],[Cost]]</f>
        <v>3672.94</v>
      </c>
      <c r="M132"/>
      <c r="N132"/>
      <c r="O132"/>
      <c r="P132" s="4"/>
      <c r="Q132" s="5"/>
      <c r="R132" s="5"/>
    </row>
    <row r="133" spans="2:18" x14ac:dyDescent="0.3">
      <c r="B133" t="s">
        <v>8</v>
      </c>
      <c r="C133" t="s">
        <v>38</v>
      </c>
      <c r="D133" t="s">
        <v>22</v>
      </c>
      <c r="E133" s="4">
        <v>168</v>
      </c>
      <c r="F133" s="4">
        <v>168</v>
      </c>
      <c r="G133" s="5">
        <v>84</v>
      </c>
      <c r="H133" s="15">
        <f>VLOOKUP(Data[[#This Row],[Product]],products[],2,)</f>
        <v>9.77</v>
      </c>
      <c r="I133" s="23">
        <f>Data[[#This Row],[Cost per unit]]*Data[[#This Row],[Units]]</f>
        <v>820.68</v>
      </c>
      <c r="J133" s="32">
        <f>Data[[#This Row],[Revenue]]-Data[[#This Row],[Cost]]</f>
        <v>-652.67999999999995</v>
      </c>
      <c r="M133"/>
      <c r="N133"/>
      <c r="O133"/>
      <c r="P133" s="4"/>
      <c r="Q133" s="5"/>
      <c r="R133" s="5"/>
    </row>
    <row r="134" spans="2:18" x14ac:dyDescent="0.3">
      <c r="B134" t="s">
        <v>7</v>
      </c>
      <c r="C134" t="s">
        <v>34</v>
      </c>
      <c r="D134" t="s">
        <v>17</v>
      </c>
      <c r="E134" s="4">
        <v>7777</v>
      </c>
      <c r="F134" s="4">
        <v>7777</v>
      </c>
      <c r="G134" s="5">
        <v>39</v>
      </c>
      <c r="H134" s="15">
        <f>VLOOKUP(Data[[#This Row],[Product]],products[],2,)</f>
        <v>3.11</v>
      </c>
      <c r="I134" s="23">
        <f>Data[[#This Row],[Cost per unit]]*Data[[#This Row],[Units]]</f>
        <v>121.28999999999999</v>
      </c>
      <c r="J134" s="32">
        <f>Data[[#This Row],[Revenue]]-Data[[#This Row],[Cost]]</f>
        <v>7655.71</v>
      </c>
      <c r="M134"/>
      <c r="N134"/>
      <c r="O134"/>
      <c r="P134" s="4"/>
      <c r="Q134" s="5"/>
      <c r="R134" s="5"/>
    </row>
    <row r="135" spans="2:18" x14ac:dyDescent="0.3">
      <c r="B135" t="s">
        <v>5</v>
      </c>
      <c r="C135" t="s">
        <v>36</v>
      </c>
      <c r="D135" t="s">
        <v>17</v>
      </c>
      <c r="E135" s="4">
        <v>3339</v>
      </c>
      <c r="F135" s="4">
        <v>3339</v>
      </c>
      <c r="G135" s="5">
        <v>348</v>
      </c>
      <c r="H135" s="15">
        <f>VLOOKUP(Data[[#This Row],[Product]],products[],2,)</f>
        <v>3.11</v>
      </c>
      <c r="I135" s="23">
        <f>Data[[#This Row],[Cost per unit]]*Data[[#This Row],[Units]]</f>
        <v>1082.28</v>
      </c>
      <c r="J135" s="32">
        <f>Data[[#This Row],[Revenue]]-Data[[#This Row],[Cost]]</f>
        <v>2256.7200000000003</v>
      </c>
      <c r="M135"/>
      <c r="N135"/>
      <c r="O135"/>
      <c r="P135" s="4"/>
      <c r="Q135" s="5"/>
      <c r="R135" s="5"/>
    </row>
    <row r="136" spans="2:18" x14ac:dyDescent="0.3">
      <c r="B136" t="s">
        <v>7</v>
      </c>
      <c r="C136" t="s">
        <v>37</v>
      </c>
      <c r="D136" t="s">
        <v>33</v>
      </c>
      <c r="E136" s="4">
        <v>6391</v>
      </c>
      <c r="F136" s="4">
        <v>6391</v>
      </c>
      <c r="G136" s="5">
        <v>48</v>
      </c>
      <c r="H136" s="15">
        <f>VLOOKUP(Data[[#This Row],[Product]],products[],2,)</f>
        <v>12.37</v>
      </c>
      <c r="I136" s="23">
        <f>Data[[#This Row],[Cost per unit]]*Data[[#This Row],[Units]]</f>
        <v>593.76</v>
      </c>
      <c r="J136" s="32">
        <f>Data[[#This Row],[Revenue]]-Data[[#This Row],[Cost]]</f>
        <v>5797.24</v>
      </c>
      <c r="M136"/>
      <c r="N136"/>
      <c r="O136"/>
      <c r="P136" s="4"/>
      <c r="Q136" s="5"/>
      <c r="R136" s="5"/>
    </row>
    <row r="137" spans="2:18" x14ac:dyDescent="0.3">
      <c r="B137" t="s">
        <v>5</v>
      </c>
      <c r="C137" t="s">
        <v>37</v>
      </c>
      <c r="D137" t="s">
        <v>22</v>
      </c>
      <c r="E137" s="4">
        <v>518</v>
      </c>
      <c r="F137" s="4">
        <v>518</v>
      </c>
      <c r="G137" s="5">
        <v>75</v>
      </c>
      <c r="H137" s="15">
        <f>VLOOKUP(Data[[#This Row],[Product]],products[],2,)</f>
        <v>9.77</v>
      </c>
      <c r="I137" s="23">
        <f>Data[[#This Row],[Cost per unit]]*Data[[#This Row],[Units]]</f>
        <v>732.75</v>
      </c>
      <c r="J137" s="32">
        <f>Data[[#This Row],[Revenue]]-Data[[#This Row],[Cost]]</f>
        <v>-214.75</v>
      </c>
      <c r="M137"/>
      <c r="N137"/>
      <c r="O137"/>
      <c r="P137" s="4"/>
      <c r="Q137" s="5"/>
      <c r="R137" s="5"/>
    </row>
    <row r="138" spans="2:18" x14ac:dyDescent="0.3">
      <c r="B138" t="s">
        <v>7</v>
      </c>
      <c r="C138" t="s">
        <v>38</v>
      </c>
      <c r="D138" t="s">
        <v>28</v>
      </c>
      <c r="E138" s="4">
        <v>5677</v>
      </c>
      <c r="F138" s="4">
        <v>5677</v>
      </c>
      <c r="G138" s="5">
        <v>258</v>
      </c>
      <c r="H138" s="15">
        <f>VLOOKUP(Data[[#This Row],[Product]],products[],2,)</f>
        <v>10.38</v>
      </c>
      <c r="I138" s="23">
        <f>Data[[#This Row],[Cost per unit]]*Data[[#This Row],[Units]]</f>
        <v>2678.0400000000004</v>
      </c>
      <c r="J138" s="32">
        <f>Data[[#This Row],[Revenue]]-Data[[#This Row],[Cost]]</f>
        <v>2998.9599999999996</v>
      </c>
      <c r="M138"/>
      <c r="N138"/>
      <c r="O138"/>
      <c r="P138" s="4"/>
      <c r="Q138" s="5"/>
      <c r="R138" s="5"/>
    </row>
    <row r="139" spans="2:18" x14ac:dyDescent="0.3">
      <c r="B139" t="s">
        <v>6</v>
      </c>
      <c r="C139" t="s">
        <v>39</v>
      </c>
      <c r="D139" t="s">
        <v>17</v>
      </c>
      <c r="E139" s="4">
        <v>6048</v>
      </c>
      <c r="F139" s="4">
        <v>6048</v>
      </c>
      <c r="G139" s="5">
        <v>27</v>
      </c>
      <c r="H139" s="15">
        <f>VLOOKUP(Data[[#This Row],[Product]],products[],2,)</f>
        <v>3.11</v>
      </c>
      <c r="I139" s="23">
        <f>Data[[#This Row],[Cost per unit]]*Data[[#This Row],[Units]]</f>
        <v>83.97</v>
      </c>
      <c r="J139" s="32">
        <f>Data[[#This Row],[Revenue]]-Data[[#This Row],[Cost]]</f>
        <v>5964.03</v>
      </c>
      <c r="M139"/>
      <c r="N139"/>
      <c r="O139"/>
      <c r="P139" s="4"/>
      <c r="Q139" s="5"/>
      <c r="R139" s="5"/>
    </row>
    <row r="140" spans="2:18" x14ac:dyDescent="0.3">
      <c r="B140" t="s">
        <v>8</v>
      </c>
      <c r="C140" t="s">
        <v>38</v>
      </c>
      <c r="D140" t="s">
        <v>32</v>
      </c>
      <c r="E140" s="4">
        <v>3752</v>
      </c>
      <c r="F140" s="4">
        <v>3752</v>
      </c>
      <c r="G140" s="5">
        <v>213</v>
      </c>
      <c r="H140" s="15">
        <f>VLOOKUP(Data[[#This Row],[Product]],products[],2,)</f>
        <v>8.65</v>
      </c>
      <c r="I140" s="23">
        <f>Data[[#This Row],[Cost per unit]]*Data[[#This Row],[Units]]</f>
        <v>1842.45</v>
      </c>
      <c r="J140" s="32">
        <f>Data[[#This Row],[Revenue]]-Data[[#This Row],[Cost]]</f>
        <v>1909.55</v>
      </c>
      <c r="M140"/>
      <c r="N140"/>
      <c r="O140"/>
      <c r="P140" s="4"/>
      <c r="Q140" s="5"/>
      <c r="R140" s="5"/>
    </row>
    <row r="141" spans="2:18" x14ac:dyDescent="0.3">
      <c r="B141" t="s">
        <v>5</v>
      </c>
      <c r="C141" t="s">
        <v>35</v>
      </c>
      <c r="D141" t="s">
        <v>29</v>
      </c>
      <c r="E141" s="4">
        <v>4480</v>
      </c>
      <c r="F141" s="4">
        <v>4480</v>
      </c>
      <c r="G141" s="5">
        <v>357</v>
      </c>
      <c r="H141" s="15">
        <f>VLOOKUP(Data[[#This Row],[Product]],products[],2,)</f>
        <v>7.16</v>
      </c>
      <c r="I141" s="23">
        <f>Data[[#This Row],[Cost per unit]]*Data[[#This Row],[Units]]</f>
        <v>2556.12</v>
      </c>
      <c r="J141" s="32">
        <f>Data[[#This Row],[Revenue]]-Data[[#This Row],[Cost]]</f>
        <v>1923.88</v>
      </c>
      <c r="M141"/>
      <c r="N141"/>
      <c r="O141"/>
      <c r="P141" s="4"/>
      <c r="Q141" s="5"/>
      <c r="R141" s="5"/>
    </row>
    <row r="142" spans="2:18" x14ac:dyDescent="0.3">
      <c r="B142" t="s">
        <v>9</v>
      </c>
      <c r="C142" t="s">
        <v>37</v>
      </c>
      <c r="D142" t="s">
        <v>4</v>
      </c>
      <c r="E142" s="4">
        <v>259</v>
      </c>
      <c r="F142" s="4">
        <v>259</v>
      </c>
      <c r="G142" s="5">
        <v>207</v>
      </c>
      <c r="H142" s="15">
        <f>VLOOKUP(Data[[#This Row],[Product]],products[],2,)</f>
        <v>11.88</v>
      </c>
      <c r="I142" s="23">
        <f>Data[[#This Row],[Cost per unit]]*Data[[#This Row],[Units]]</f>
        <v>2459.1600000000003</v>
      </c>
      <c r="J142" s="32">
        <f>Data[[#This Row],[Revenue]]-Data[[#This Row],[Cost]]</f>
        <v>-2200.1600000000003</v>
      </c>
      <c r="M142"/>
      <c r="N142"/>
      <c r="O142"/>
      <c r="P142" s="4"/>
      <c r="Q142" s="5"/>
      <c r="R142" s="5"/>
    </row>
    <row r="143" spans="2:18" x14ac:dyDescent="0.3">
      <c r="B143" t="s">
        <v>8</v>
      </c>
      <c r="C143" t="s">
        <v>37</v>
      </c>
      <c r="D143" t="s">
        <v>30</v>
      </c>
      <c r="E143" s="4">
        <v>42</v>
      </c>
      <c r="F143" s="4">
        <v>42</v>
      </c>
      <c r="G143" s="5">
        <v>150</v>
      </c>
      <c r="H143" s="15">
        <f>VLOOKUP(Data[[#This Row],[Product]],products[],2,)</f>
        <v>14.49</v>
      </c>
      <c r="I143" s="23">
        <f>Data[[#This Row],[Cost per unit]]*Data[[#This Row],[Units]]</f>
        <v>2173.5</v>
      </c>
      <c r="J143" s="32">
        <f>Data[[#This Row],[Revenue]]-Data[[#This Row],[Cost]]</f>
        <v>-2131.5</v>
      </c>
      <c r="M143"/>
      <c r="N143"/>
      <c r="O143"/>
      <c r="P143" s="4"/>
      <c r="Q143" s="5"/>
      <c r="R143" s="5"/>
    </row>
    <row r="144" spans="2:18" x14ac:dyDescent="0.3">
      <c r="B144" t="s">
        <v>41</v>
      </c>
      <c r="C144" t="s">
        <v>36</v>
      </c>
      <c r="D144" t="s">
        <v>26</v>
      </c>
      <c r="E144" s="4">
        <v>98</v>
      </c>
      <c r="F144" s="4">
        <v>98</v>
      </c>
      <c r="G144" s="5">
        <v>204</v>
      </c>
      <c r="H144" s="15">
        <f>VLOOKUP(Data[[#This Row],[Product]],products[],2,)</f>
        <v>5.6</v>
      </c>
      <c r="I144" s="23">
        <f>Data[[#This Row],[Cost per unit]]*Data[[#This Row],[Units]]</f>
        <v>1142.3999999999999</v>
      </c>
      <c r="J144" s="32">
        <f>Data[[#This Row],[Revenue]]-Data[[#This Row],[Cost]]</f>
        <v>-1044.3999999999999</v>
      </c>
      <c r="M144"/>
      <c r="N144"/>
      <c r="O144"/>
      <c r="P144" s="4"/>
      <c r="Q144" s="5"/>
      <c r="R144" s="5"/>
    </row>
    <row r="145" spans="2:18" x14ac:dyDescent="0.3">
      <c r="B145" t="s">
        <v>7</v>
      </c>
      <c r="C145" t="s">
        <v>35</v>
      </c>
      <c r="D145" t="s">
        <v>27</v>
      </c>
      <c r="E145" s="4">
        <v>2478</v>
      </c>
      <c r="F145" s="4">
        <v>2478</v>
      </c>
      <c r="G145" s="5">
        <v>21</v>
      </c>
      <c r="H145" s="15">
        <f>VLOOKUP(Data[[#This Row],[Product]],products[],2,)</f>
        <v>16.73</v>
      </c>
      <c r="I145" s="23">
        <f>Data[[#This Row],[Cost per unit]]*Data[[#This Row],[Units]]</f>
        <v>351.33</v>
      </c>
      <c r="J145" s="32">
        <f>Data[[#This Row],[Revenue]]-Data[[#This Row],[Cost]]</f>
        <v>2126.67</v>
      </c>
      <c r="M145"/>
      <c r="N145"/>
      <c r="O145"/>
      <c r="P145" s="4"/>
      <c r="Q145" s="5"/>
      <c r="R145" s="5"/>
    </row>
    <row r="146" spans="2:18" x14ac:dyDescent="0.3">
      <c r="B146" t="s">
        <v>41</v>
      </c>
      <c r="C146" t="s">
        <v>34</v>
      </c>
      <c r="D146" t="s">
        <v>33</v>
      </c>
      <c r="E146" s="4">
        <v>7847</v>
      </c>
      <c r="F146" s="4">
        <v>7847</v>
      </c>
      <c r="G146" s="5">
        <v>174</v>
      </c>
      <c r="H146" s="15">
        <f>VLOOKUP(Data[[#This Row],[Product]],products[],2,)</f>
        <v>12.37</v>
      </c>
      <c r="I146" s="23">
        <f>Data[[#This Row],[Cost per unit]]*Data[[#This Row],[Units]]</f>
        <v>2152.3799999999997</v>
      </c>
      <c r="J146" s="32">
        <f>Data[[#This Row],[Revenue]]-Data[[#This Row],[Cost]]</f>
        <v>5694.6200000000008</v>
      </c>
      <c r="M146"/>
      <c r="N146"/>
      <c r="O146"/>
      <c r="P146" s="4"/>
      <c r="Q146" s="5"/>
      <c r="R146" s="5"/>
    </row>
    <row r="147" spans="2:18" x14ac:dyDescent="0.3">
      <c r="B147" t="s">
        <v>2</v>
      </c>
      <c r="C147" t="s">
        <v>37</v>
      </c>
      <c r="D147" t="s">
        <v>17</v>
      </c>
      <c r="E147" s="4">
        <v>9926</v>
      </c>
      <c r="F147" s="4">
        <v>9926</v>
      </c>
      <c r="G147" s="5">
        <v>201</v>
      </c>
      <c r="H147" s="15">
        <f>VLOOKUP(Data[[#This Row],[Product]],products[],2,)</f>
        <v>3.11</v>
      </c>
      <c r="I147" s="23">
        <f>Data[[#This Row],[Cost per unit]]*Data[[#This Row],[Units]]</f>
        <v>625.11</v>
      </c>
      <c r="J147" s="32">
        <f>Data[[#This Row],[Revenue]]-Data[[#This Row],[Cost]]</f>
        <v>9300.89</v>
      </c>
      <c r="M147"/>
      <c r="N147"/>
      <c r="O147"/>
      <c r="P147" s="4"/>
      <c r="Q147" s="5"/>
      <c r="R147" s="5"/>
    </row>
    <row r="148" spans="2:18" x14ac:dyDescent="0.3">
      <c r="B148" t="s">
        <v>8</v>
      </c>
      <c r="C148" t="s">
        <v>38</v>
      </c>
      <c r="D148" t="s">
        <v>13</v>
      </c>
      <c r="E148" s="4">
        <v>819</v>
      </c>
      <c r="F148" s="4">
        <v>819</v>
      </c>
      <c r="G148" s="5">
        <v>510</v>
      </c>
      <c r="H148" s="15">
        <f>VLOOKUP(Data[[#This Row],[Product]],products[],2,)</f>
        <v>9.33</v>
      </c>
      <c r="I148" s="23">
        <f>Data[[#This Row],[Cost per unit]]*Data[[#This Row],[Units]]</f>
        <v>4758.3</v>
      </c>
      <c r="J148" s="32">
        <f>Data[[#This Row],[Revenue]]-Data[[#This Row],[Cost]]</f>
        <v>-3939.3</v>
      </c>
      <c r="M148"/>
      <c r="N148"/>
      <c r="O148"/>
      <c r="P148" s="4"/>
      <c r="Q148" s="5"/>
      <c r="R148" s="5"/>
    </row>
    <row r="149" spans="2:18" x14ac:dyDescent="0.3">
      <c r="B149" t="s">
        <v>6</v>
      </c>
      <c r="C149" t="s">
        <v>39</v>
      </c>
      <c r="D149" t="s">
        <v>29</v>
      </c>
      <c r="E149" s="4">
        <v>3052</v>
      </c>
      <c r="F149" s="4">
        <v>3052</v>
      </c>
      <c r="G149" s="5">
        <v>378</v>
      </c>
      <c r="H149" s="15">
        <f>VLOOKUP(Data[[#This Row],[Product]],products[],2,)</f>
        <v>7.16</v>
      </c>
      <c r="I149" s="23">
        <f>Data[[#This Row],[Cost per unit]]*Data[[#This Row],[Units]]</f>
        <v>2706.48</v>
      </c>
      <c r="J149" s="32">
        <f>Data[[#This Row],[Revenue]]-Data[[#This Row],[Cost]]</f>
        <v>345.52</v>
      </c>
      <c r="M149"/>
      <c r="N149"/>
      <c r="O149"/>
      <c r="P149" s="4"/>
      <c r="Q149" s="5"/>
      <c r="R149" s="5"/>
    </row>
    <row r="150" spans="2:18" x14ac:dyDescent="0.3">
      <c r="B150" t="s">
        <v>9</v>
      </c>
      <c r="C150" t="s">
        <v>34</v>
      </c>
      <c r="D150" t="s">
        <v>21</v>
      </c>
      <c r="E150" s="4">
        <v>6832</v>
      </c>
      <c r="F150" s="4">
        <v>6832</v>
      </c>
      <c r="G150" s="5">
        <v>27</v>
      </c>
      <c r="H150" s="15">
        <f>VLOOKUP(Data[[#This Row],[Product]],products[],2,)</f>
        <v>9</v>
      </c>
      <c r="I150" s="23">
        <f>Data[[#This Row],[Cost per unit]]*Data[[#This Row],[Units]]</f>
        <v>243</v>
      </c>
      <c r="J150" s="32">
        <f>Data[[#This Row],[Revenue]]-Data[[#This Row],[Cost]]</f>
        <v>6589</v>
      </c>
      <c r="M150"/>
      <c r="N150"/>
      <c r="O150"/>
      <c r="P150" s="4"/>
      <c r="Q150" s="5"/>
      <c r="R150" s="5"/>
    </row>
    <row r="151" spans="2:18" x14ac:dyDescent="0.3">
      <c r="B151" t="s">
        <v>2</v>
      </c>
      <c r="C151" t="s">
        <v>39</v>
      </c>
      <c r="D151" t="s">
        <v>16</v>
      </c>
      <c r="E151" s="4">
        <v>2016</v>
      </c>
      <c r="F151" s="4">
        <v>2016</v>
      </c>
      <c r="G151" s="5">
        <v>117</v>
      </c>
      <c r="H151" s="15">
        <f>VLOOKUP(Data[[#This Row],[Product]],products[],2,)</f>
        <v>8.7899999999999991</v>
      </c>
      <c r="I151" s="23">
        <f>Data[[#This Row],[Cost per unit]]*Data[[#This Row],[Units]]</f>
        <v>1028.4299999999998</v>
      </c>
      <c r="J151" s="32">
        <f>Data[[#This Row],[Revenue]]-Data[[#This Row],[Cost]]</f>
        <v>987.57000000000016</v>
      </c>
      <c r="M151"/>
      <c r="N151"/>
      <c r="O151"/>
      <c r="P151" s="4"/>
      <c r="Q151" s="5"/>
      <c r="R151" s="5"/>
    </row>
    <row r="152" spans="2:18" x14ac:dyDescent="0.3">
      <c r="B152" t="s">
        <v>6</v>
      </c>
      <c r="C152" t="s">
        <v>38</v>
      </c>
      <c r="D152" t="s">
        <v>21</v>
      </c>
      <c r="E152" s="4">
        <v>7322</v>
      </c>
      <c r="F152" s="4">
        <v>7322</v>
      </c>
      <c r="G152" s="5">
        <v>36</v>
      </c>
      <c r="H152" s="15">
        <f>VLOOKUP(Data[[#This Row],[Product]],products[],2,)</f>
        <v>9</v>
      </c>
      <c r="I152" s="23">
        <f>Data[[#This Row],[Cost per unit]]*Data[[#This Row],[Units]]</f>
        <v>324</v>
      </c>
      <c r="J152" s="32">
        <f>Data[[#This Row],[Revenue]]-Data[[#This Row],[Cost]]</f>
        <v>6998</v>
      </c>
      <c r="M152"/>
      <c r="N152"/>
      <c r="O152"/>
      <c r="P152" s="4"/>
      <c r="Q152" s="5"/>
      <c r="R152" s="5"/>
    </row>
    <row r="153" spans="2:18" x14ac:dyDescent="0.3">
      <c r="B153" t="s">
        <v>8</v>
      </c>
      <c r="C153" t="s">
        <v>35</v>
      </c>
      <c r="D153" t="s">
        <v>33</v>
      </c>
      <c r="E153" s="4">
        <v>357</v>
      </c>
      <c r="F153" s="4">
        <v>357</v>
      </c>
      <c r="G153" s="5">
        <v>126</v>
      </c>
      <c r="H153" s="15">
        <f>VLOOKUP(Data[[#This Row],[Product]],products[],2,)</f>
        <v>12.37</v>
      </c>
      <c r="I153" s="23">
        <f>Data[[#This Row],[Cost per unit]]*Data[[#This Row],[Units]]</f>
        <v>1558.62</v>
      </c>
      <c r="J153" s="32">
        <f>Data[[#This Row],[Revenue]]-Data[[#This Row],[Cost]]</f>
        <v>-1201.6199999999999</v>
      </c>
      <c r="M153"/>
      <c r="N153"/>
      <c r="O153"/>
      <c r="P153" s="4"/>
      <c r="Q153" s="5"/>
      <c r="R153" s="5"/>
    </row>
    <row r="154" spans="2:18" x14ac:dyDescent="0.3">
      <c r="B154" t="s">
        <v>9</v>
      </c>
      <c r="C154" t="s">
        <v>39</v>
      </c>
      <c r="D154" t="s">
        <v>25</v>
      </c>
      <c r="E154" s="4">
        <v>3192</v>
      </c>
      <c r="F154" s="4">
        <v>3192</v>
      </c>
      <c r="G154" s="5">
        <v>72</v>
      </c>
      <c r="H154" s="15">
        <f>VLOOKUP(Data[[#This Row],[Product]],products[],2,)</f>
        <v>13.15</v>
      </c>
      <c r="I154" s="23">
        <f>Data[[#This Row],[Cost per unit]]*Data[[#This Row],[Units]]</f>
        <v>946.80000000000007</v>
      </c>
      <c r="J154" s="32">
        <f>Data[[#This Row],[Revenue]]-Data[[#This Row],[Cost]]</f>
        <v>2245.1999999999998</v>
      </c>
      <c r="M154"/>
      <c r="N154"/>
      <c r="O154"/>
      <c r="P154" s="4"/>
      <c r="Q154" s="5"/>
      <c r="R154" s="5"/>
    </row>
    <row r="155" spans="2:18" x14ac:dyDescent="0.3">
      <c r="B155" t="s">
        <v>7</v>
      </c>
      <c r="C155" t="s">
        <v>36</v>
      </c>
      <c r="D155" t="s">
        <v>22</v>
      </c>
      <c r="E155" s="4">
        <v>8435</v>
      </c>
      <c r="F155" s="4">
        <v>8435</v>
      </c>
      <c r="G155" s="5">
        <v>42</v>
      </c>
      <c r="H155" s="15">
        <f>VLOOKUP(Data[[#This Row],[Product]],products[],2,)</f>
        <v>9.77</v>
      </c>
      <c r="I155" s="23">
        <f>Data[[#This Row],[Cost per unit]]*Data[[#This Row],[Units]]</f>
        <v>410.34</v>
      </c>
      <c r="J155" s="32">
        <f>Data[[#This Row],[Revenue]]-Data[[#This Row],[Cost]]</f>
        <v>8024.66</v>
      </c>
      <c r="M155"/>
      <c r="N155"/>
      <c r="O155"/>
      <c r="P155" s="4"/>
      <c r="Q155" s="5"/>
      <c r="R155" s="5"/>
    </row>
    <row r="156" spans="2:18" x14ac:dyDescent="0.3">
      <c r="B156" t="s">
        <v>40</v>
      </c>
      <c r="C156" t="s">
        <v>39</v>
      </c>
      <c r="D156" t="s">
        <v>29</v>
      </c>
      <c r="E156" s="4">
        <v>0</v>
      </c>
      <c r="F156" s="4">
        <v>0</v>
      </c>
      <c r="G156" s="5">
        <v>135</v>
      </c>
      <c r="H156" s="15">
        <f>VLOOKUP(Data[[#This Row],[Product]],products[],2,)</f>
        <v>7.16</v>
      </c>
      <c r="I156" s="23">
        <f>Data[[#This Row],[Cost per unit]]*Data[[#This Row],[Units]]</f>
        <v>966.6</v>
      </c>
      <c r="J156" s="32">
        <f>Data[[#This Row],[Revenue]]-Data[[#This Row],[Cost]]</f>
        <v>-966.6</v>
      </c>
      <c r="M156"/>
      <c r="N156"/>
      <c r="O156"/>
      <c r="P156" s="4"/>
      <c r="Q156" s="5"/>
      <c r="R156" s="5"/>
    </row>
    <row r="157" spans="2:18" x14ac:dyDescent="0.3">
      <c r="B157" t="s">
        <v>7</v>
      </c>
      <c r="C157" t="s">
        <v>34</v>
      </c>
      <c r="D157" t="s">
        <v>24</v>
      </c>
      <c r="E157" s="4">
        <v>8862</v>
      </c>
      <c r="F157" s="4">
        <v>8862</v>
      </c>
      <c r="G157" s="5">
        <v>189</v>
      </c>
      <c r="H157" s="15">
        <f>VLOOKUP(Data[[#This Row],[Product]],products[],2,)</f>
        <v>4.97</v>
      </c>
      <c r="I157" s="23">
        <f>Data[[#This Row],[Cost per unit]]*Data[[#This Row],[Units]]</f>
        <v>939.32999999999993</v>
      </c>
      <c r="J157" s="32">
        <f>Data[[#This Row],[Revenue]]-Data[[#This Row],[Cost]]</f>
        <v>7922.67</v>
      </c>
      <c r="M157"/>
      <c r="N157"/>
      <c r="O157"/>
      <c r="P157" s="4"/>
      <c r="Q157" s="5"/>
      <c r="R157" s="5"/>
    </row>
    <row r="158" spans="2:18" x14ac:dyDescent="0.3">
      <c r="B158" t="s">
        <v>6</v>
      </c>
      <c r="C158" t="s">
        <v>37</v>
      </c>
      <c r="D158" t="s">
        <v>28</v>
      </c>
      <c r="E158" s="4">
        <v>3556</v>
      </c>
      <c r="F158" s="4">
        <v>3556</v>
      </c>
      <c r="G158" s="5">
        <v>459</v>
      </c>
      <c r="H158" s="15">
        <f>VLOOKUP(Data[[#This Row],[Product]],products[],2,)</f>
        <v>10.38</v>
      </c>
      <c r="I158" s="23">
        <f>Data[[#This Row],[Cost per unit]]*Data[[#This Row],[Units]]</f>
        <v>4764.42</v>
      </c>
      <c r="J158" s="32">
        <f>Data[[#This Row],[Revenue]]-Data[[#This Row],[Cost]]</f>
        <v>-1208.42</v>
      </c>
      <c r="M158"/>
      <c r="N158"/>
      <c r="O158"/>
      <c r="P158" s="4"/>
      <c r="Q158" s="5"/>
      <c r="R158" s="5"/>
    </row>
    <row r="159" spans="2:18" x14ac:dyDescent="0.3">
      <c r="B159" t="s">
        <v>5</v>
      </c>
      <c r="C159" t="s">
        <v>34</v>
      </c>
      <c r="D159" t="s">
        <v>15</v>
      </c>
      <c r="E159" s="4">
        <v>7280</v>
      </c>
      <c r="F159" s="4">
        <v>7280</v>
      </c>
      <c r="G159" s="5">
        <v>201</v>
      </c>
      <c r="H159" s="15">
        <f>VLOOKUP(Data[[#This Row],[Product]],products[],2,)</f>
        <v>11.73</v>
      </c>
      <c r="I159" s="23">
        <f>Data[[#This Row],[Cost per unit]]*Data[[#This Row],[Units]]</f>
        <v>2357.73</v>
      </c>
      <c r="J159" s="32">
        <f>Data[[#This Row],[Revenue]]-Data[[#This Row],[Cost]]</f>
        <v>4922.2700000000004</v>
      </c>
      <c r="M159"/>
      <c r="N159"/>
      <c r="O159"/>
      <c r="P159" s="4"/>
      <c r="Q159" s="5"/>
      <c r="R159" s="5"/>
    </row>
    <row r="160" spans="2:18" x14ac:dyDescent="0.3">
      <c r="B160" t="s">
        <v>6</v>
      </c>
      <c r="C160" t="s">
        <v>34</v>
      </c>
      <c r="D160" t="s">
        <v>30</v>
      </c>
      <c r="E160" s="4">
        <v>3402</v>
      </c>
      <c r="F160" s="4">
        <v>3402</v>
      </c>
      <c r="G160" s="5">
        <v>366</v>
      </c>
      <c r="H160" s="15">
        <f>VLOOKUP(Data[[#This Row],[Product]],products[],2,)</f>
        <v>14.49</v>
      </c>
      <c r="I160" s="23">
        <f>Data[[#This Row],[Cost per unit]]*Data[[#This Row],[Units]]</f>
        <v>5303.34</v>
      </c>
      <c r="J160" s="32">
        <f>Data[[#This Row],[Revenue]]-Data[[#This Row],[Cost]]</f>
        <v>-1901.3400000000001</v>
      </c>
      <c r="M160"/>
      <c r="N160"/>
      <c r="O160"/>
      <c r="P160" s="4"/>
      <c r="Q160" s="5"/>
      <c r="R160" s="5"/>
    </row>
    <row r="161" spans="2:18" x14ac:dyDescent="0.3">
      <c r="B161" t="s">
        <v>3</v>
      </c>
      <c r="C161" t="s">
        <v>37</v>
      </c>
      <c r="D161" t="s">
        <v>29</v>
      </c>
      <c r="E161" s="4">
        <v>4592</v>
      </c>
      <c r="F161" s="4">
        <v>4592</v>
      </c>
      <c r="G161" s="5">
        <v>324</v>
      </c>
      <c r="H161" s="15">
        <f>VLOOKUP(Data[[#This Row],[Product]],products[],2,)</f>
        <v>7.16</v>
      </c>
      <c r="I161" s="23">
        <f>Data[[#This Row],[Cost per unit]]*Data[[#This Row],[Units]]</f>
        <v>2319.84</v>
      </c>
      <c r="J161" s="32">
        <f>Data[[#This Row],[Revenue]]-Data[[#This Row],[Cost]]</f>
        <v>2272.16</v>
      </c>
      <c r="M161"/>
      <c r="N161"/>
      <c r="O161"/>
      <c r="P161" s="4"/>
      <c r="Q161" s="5"/>
      <c r="R161" s="5"/>
    </row>
    <row r="162" spans="2:18" x14ac:dyDescent="0.3">
      <c r="B162" t="s">
        <v>9</v>
      </c>
      <c r="C162" t="s">
        <v>35</v>
      </c>
      <c r="D162" t="s">
        <v>15</v>
      </c>
      <c r="E162" s="4">
        <v>7833</v>
      </c>
      <c r="F162" s="4">
        <v>7833</v>
      </c>
      <c r="G162" s="5">
        <v>243</v>
      </c>
      <c r="H162" s="15">
        <f>VLOOKUP(Data[[#This Row],[Product]],products[],2,)</f>
        <v>11.73</v>
      </c>
      <c r="I162" s="23">
        <f>Data[[#This Row],[Cost per unit]]*Data[[#This Row],[Units]]</f>
        <v>2850.3900000000003</v>
      </c>
      <c r="J162" s="32">
        <f>Data[[#This Row],[Revenue]]-Data[[#This Row],[Cost]]</f>
        <v>4982.6099999999997</v>
      </c>
      <c r="M162"/>
      <c r="N162"/>
      <c r="O162"/>
      <c r="P162" s="4"/>
      <c r="Q162" s="5"/>
      <c r="R162" s="5"/>
    </row>
    <row r="163" spans="2:18" x14ac:dyDescent="0.3">
      <c r="B163" t="s">
        <v>2</v>
      </c>
      <c r="C163" t="s">
        <v>39</v>
      </c>
      <c r="D163" t="s">
        <v>21</v>
      </c>
      <c r="E163" s="4">
        <v>7651</v>
      </c>
      <c r="F163" s="4">
        <v>7651</v>
      </c>
      <c r="G163" s="5">
        <v>213</v>
      </c>
      <c r="H163" s="15">
        <f>VLOOKUP(Data[[#This Row],[Product]],products[],2,)</f>
        <v>9</v>
      </c>
      <c r="I163" s="23">
        <f>Data[[#This Row],[Cost per unit]]*Data[[#This Row],[Units]]</f>
        <v>1917</v>
      </c>
      <c r="J163" s="32">
        <f>Data[[#This Row],[Revenue]]-Data[[#This Row],[Cost]]</f>
        <v>5734</v>
      </c>
      <c r="M163"/>
      <c r="N163"/>
      <c r="O163"/>
      <c r="P163" s="4"/>
      <c r="Q163" s="5"/>
      <c r="R163" s="5"/>
    </row>
    <row r="164" spans="2:18" x14ac:dyDescent="0.3">
      <c r="B164" t="s">
        <v>40</v>
      </c>
      <c r="C164" t="s">
        <v>35</v>
      </c>
      <c r="D164" t="s">
        <v>30</v>
      </c>
      <c r="E164" s="4">
        <v>2275</v>
      </c>
      <c r="F164" s="4">
        <v>2275</v>
      </c>
      <c r="G164" s="5">
        <v>447</v>
      </c>
      <c r="H164" s="15">
        <f>VLOOKUP(Data[[#This Row],[Product]],products[],2,)</f>
        <v>14.49</v>
      </c>
      <c r="I164" s="23">
        <f>Data[[#This Row],[Cost per unit]]*Data[[#This Row],[Units]]</f>
        <v>6477.03</v>
      </c>
      <c r="J164" s="32">
        <f>Data[[#This Row],[Revenue]]-Data[[#This Row],[Cost]]</f>
        <v>-4202.03</v>
      </c>
      <c r="M164"/>
      <c r="N164"/>
      <c r="O164"/>
      <c r="P164" s="4"/>
      <c r="Q164" s="5"/>
      <c r="R164" s="5"/>
    </row>
    <row r="165" spans="2:18" x14ac:dyDescent="0.3">
      <c r="B165" t="s">
        <v>40</v>
      </c>
      <c r="C165" t="s">
        <v>38</v>
      </c>
      <c r="D165" t="s">
        <v>13</v>
      </c>
      <c r="E165" s="4">
        <v>5670</v>
      </c>
      <c r="F165" s="4">
        <v>5670</v>
      </c>
      <c r="G165" s="5">
        <v>297</v>
      </c>
      <c r="H165" s="15">
        <f>VLOOKUP(Data[[#This Row],[Product]],products[],2,)</f>
        <v>9.33</v>
      </c>
      <c r="I165" s="23">
        <f>Data[[#This Row],[Cost per unit]]*Data[[#This Row],[Units]]</f>
        <v>2771.01</v>
      </c>
      <c r="J165" s="32">
        <f>Data[[#This Row],[Revenue]]-Data[[#This Row],[Cost]]</f>
        <v>2898.99</v>
      </c>
      <c r="M165"/>
      <c r="N165"/>
      <c r="O165"/>
      <c r="P165" s="4"/>
      <c r="Q165" s="5"/>
      <c r="R165" s="5"/>
    </row>
    <row r="166" spans="2:18" x14ac:dyDescent="0.3">
      <c r="B166" t="s">
        <v>7</v>
      </c>
      <c r="C166" t="s">
        <v>35</v>
      </c>
      <c r="D166" t="s">
        <v>16</v>
      </c>
      <c r="E166" s="4">
        <v>2135</v>
      </c>
      <c r="F166" s="4">
        <v>2135</v>
      </c>
      <c r="G166" s="5">
        <v>27</v>
      </c>
      <c r="H166" s="15">
        <f>VLOOKUP(Data[[#This Row],[Product]],products[],2,)</f>
        <v>8.7899999999999991</v>
      </c>
      <c r="I166" s="23">
        <f>Data[[#This Row],[Cost per unit]]*Data[[#This Row],[Units]]</f>
        <v>237.32999999999998</v>
      </c>
      <c r="J166" s="32">
        <f>Data[[#This Row],[Revenue]]-Data[[#This Row],[Cost]]</f>
        <v>1897.67</v>
      </c>
      <c r="M166"/>
      <c r="N166"/>
      <c r="O166"/>
      <c r="P166" s="4"/>
      <c r="Q166" s="5"/>
      <c r="R166" s="5"/>
    </row>
    <row r="167" spans="2:18" x14ac:dyDescent="0.3">
      <c r="B167" t="s">
        <v>40</v>
      </c>
      <c r="C167" t="s">
        <v>34</v>
      </c>
      <c r="D167" t="s">
        <v>23</v>
      </c>
      <c r="E167" s="4">
        <v>2779</v>
      </c>
      <c r="F167" s="4">
        <v>2779</v>
      </c>
      <c r="G167" s="5">
        <v>75</v>
      </c>
      <c r="H167" s="15">
        <f>VLOOKUP(Data[[#This Row],[Product]],products[],2,)</f>
        <v>6.49</v>
      </c>
      <c r="I167" s="23">
        <f>Data[[#This Row],[Cost per unit]]*Data[[#This Row],[Units]]</f>
        <v>486.75</v>
      </c>
      <c r="J167" s="32">
        <f>Data[[#This Row],[Revenue]]-Data[[#This Row],[Cost]]</f>
        <v>2292.25</v>
      </c>
      <c r="M167"/>
      <c r="N167"/>
      <c r="O167"/>
      <c r="P167" s="4"/>
      <c r="Q167" s="5"/>
      <c r="R167" s="5"/>
    </row>
    <row r="168" spans="2:18" x14ac:dyDescent="0.3">
      <c r="B168" t="s">
        <v>10</v>
      </c>
      <c r="C168" t="s">
        <v>39</v>
      </c>
      <c r="D168" t="s">
        <v>33</v>
      </c>
      <c r="E168" s="4">
        <v>12950</v>
      </c>
      <c r="F168" s="4">
        <v>12950</v>
      </c>
      <c r="G168" s="5">
        <v>30</v>
      </c>
      <c r="H168" s="15">
        <f>VLOOKUP(Data[[#This Row],[Product]],products[],2,)</f>
        <v>12.37</v>
      </c>
      <c r="I168" s="23">
        <f>Data[[#This Row],[Cost per unit]]*Data[[#This Row],[Units]]</f>
        <v>371.09999999999997</v>
      </c>
      <c r="J168" s="32">
        <f>Data[[#This Row],[Revenue]]-Data[[#This Row],[Cost]]</f>
        <v>12578.9</v>
      </c>
      <c r="M168"/>
      <c r="N168"/>
      <c r="O168"/>
      <c r="P168" s="4"/>
      <c r="Q168" s="5"/>
      <c r="R168" s="5"/>
    </row>
    <row r="169" spans="2:18" x14ac:dyDescent="0.3">
      <c r="B169" t="s">
        <v>7</v>
      </c>
      <c r="C169" t="s">
        <v>36</v>
      </c>
      <c r="D169" t="s">
        <v>18</v>
      </c>
      <c r="E169" s="4">
        <v>2646</v>
      </c>
      <c r="F169" s="4">
        <v>2646</v>
      </c>
      <c r="G169" s="5">
        <v>177</v>
      </c>
      <c r="H169" s="15">
        <f>VLOOKUP(Data[[#This Row],[Product]],products[],2,)</f>
        <v>6.47</v>
      </c>
      <c r="I169" s="23">
        <f>Data[[#This Row],[Cost per unit]]*Data[[#This Row],[Units]]</f>
        <v>1145.19</v>
      </c>
      <c r="J169" s="32">
        <f>Data[[#This Row],[Revenue]]-Data[[#This Row],[Cost]]</f>
        <v>1500.81</v>
      </c>
      <c r="M169"/>
      <c r="N169"/>
      <c r="O169"/>
      <c r="P169" s="4"/>
      <c r="Q169" s="5"/>
      <c r="R169" s="5"/>
    </row>
    <row r="170" spans="2:18" x14ac:dyDescent="0.3">
      <c r="B170" t="s">
        <v>40</v>
      </c>
      <c r="C170" t="s">
        <v>34</v>
      </c>
      <c r="D170" t="s">
        <v>33</v>
      </c>
      <c r="E170" s="4">
        <v>3794</v>
      </c>
      <c r="F170" s="4">
        <v>3794</v>
      </c>
      <c r="G170" s="5">
        <v>159</v>
      </c>
      <c r="H170" s="15">
        <f>VLOOKUP(Data[[#This Row],[Product]],products[],2,)</f>
        <v>12.37</v>
      </c>
      <c r="I170" s="23">
        <f>Data[[#This Row],[Cost per unit]]*Data[[#This Row],[Units]]</f>
        <v>1966.83</v>
      </c>
      <c r="J170" s="32">
        <f>Data[[#This Row],[Revenue]]-Data[[#This Row],[Cost]]</f>
        <v>1827.17</v>
      </c>
      <c r="M170"/>
      <c r="N170"/>
      <c r="O170"/>
      <c r="P170" s="4"/>
      <c r="Q170" s="5"/>
      <c r="R170" s="5"/>
    </row>
    <row r="171" spans="2:18" x14ac:dyDescent="0.3">
      <c r="B171" t="s">
        <v>3</v>
      </c>
      <c r="C171" t="s">
        <v>35</v>
      </c>
      <c r="D171" t="s">
        <v>33</v>
      </c>
      <c r="E171" s="4">
        <v>819</v>
      </c>
      <c r="F171" s="4">
        <v>819</v>
      </c>
      <c r="G171" s="5">
        <v>306</v>
      </c>
      <c r="H171" s="15">
        <f>VLOOKUP(Data[[#This Row],[Product]],products[],2,)</f>
        <v>12.37</v>
      </c>
      <c r="I171" s="23">
        <f>Data[[#This Row],[Cost per unit]]*Data[[#This Row],[Units]]</f>
        <v>3785.22</v>
      </c>
      <c r="J171" s="32">
        <f>Data[[#This Row],[Revenue]]-Data[[#This Row],[Cost]]</f>
        <v>-2966.22</v>
      </c>
      <c r="M171"/>
      <c r="N171"/>
      <c r="O171"/>
      <c r="P171" s="4"/>
      <c r="Q171" s="5"/>
      <c r="R171" s="5"/>
    </row>
    <row r="172" spans="2:18" x14ac:dyDescent="0.3">
      <c r="B172" t="s">
        <v>3</v>
      </c>
      <c r="C172" t="s">
        <v>34</v>
      </c>
      <c r="D172" t="s">
        <v>20</v>
      </c>
      <c r="E172" s="4">
        <v>2583</v>
      </c>
      <c r="F172" s="4">
        <v>2583</v>
      </c>
      <c r="G172" s="5">
        <v>18</v>
      </c>
      <c r="H172" s="15">
        <f>VLOOKUP(Data[[#This Row],[Product]],products[],2,)</f>
        <v>10.62</v>
      </c>
      <c r="I172" s="23">
        <f>Data[[#This Row],[Cost per unit]]*Data[[#This Row],[Units]]</f>
        <v>191.16</v>
      </c>
      <c r="J172" s="32">
        <f>Data[[#This Row],[Revenue]]-Data[[#This Row],[Cost]]</f>
        <v>2391.84</v>
      </c>
      <c r="M172"/>
      <c r="N172"/>
      <c r="O172"/>
      <c r="P172" s="4"/>
      <c r="Q172" s="5"/>
      <c r="R172" s="5"/>
    </row>
    <row r="173" spans="2:18" x14ac:dyDescent="0.3">
      <c r="B173" t="s">
        <v>7</v>
      </c>
      <c r="C173" t="s">
        <v>35</v>
      </c>
      <c r="D173" t="s">
        <v>19</v>
      </c>
      <c r="E173" s="4">
        <v>4585</v>
      </c>
      <c r="F173" s="4">
        <v>4585</v>
      </c>
      <c r="G173" s="5">
        <v>240</v>
      </c>
      <c r="H173" s="15">
        <f>VLOOKUP(Data[[#This Row],[Product]],products[],2,)</f>
        <v>7.64</v>
      </c>
      <c r="I173" s="23">
        <f>Data[[#This Row],[Cost per unit]]*Data[[#This Row],[Units]]</f>
        <v>1833.6</v>
      </c>
      <c r="J173" s="32">
        <f>Data[[#This Row],[Revenue]]-Data[[#This Row],[Cost]]</f>
        <v>2751.4</v>
      </c>
      <c r="M173"/>
      <c r="N173"/>
      <c r="O173"/>
      <c r="P173" s="4"/>
      <c r="Q173" s="5"/>
      <c r="R173" s="5"/>
    </row>
    <row r="174" spans="2:18" x14ac:dyDescent="0.3">
      <c r="B174" t="s">
        <v>5</v>
      </c>
      <c r="C174" t="s">
        <v>34</v>
      </c>
      <c r="D174" t="s">
        <v>33</v>
      </c>
      <c r="E174" s="4">
        <v>1652</v>
      </c>
      <c r="F174" s="4">
        <v>1652</v>
      </c>
      <c r="G174" s="5">
        <v>93</v>
      </c>
      <c r="H174" s="15">
        <f>VLOOKUP(Data[[#This Row],[Product]],products[],2,)</f>
        <v>12.37</v>
      </c>
      <c r="I174" s="23">
        <f>Data[[#This Row],[Cost per unit]]*Data[[#This Row],[Units]]</f>
        <v>1150.4099999999999</v>
      </c>
      <c r="J174" s="32">
        <f>Data[[#This Row],[Revenue]]-Data[[#This Row],[Cost]]</f>
        <v>501.59000000000015</v>
      </c>
      <c r="M174"/>
      <c r="N174"/>
      <c r="O174"/>
      <c r="P174" s="4"/>
      <c r="Q174" s="5"/>
      <c r="R174" s="5"/>
    </row>
    <row r="175" spans="2:18" x14ac:dyDescent="0.3">
      <c r="B175" t="s">
        <v>10</v>
      </c>
      <c r="C175" t="s">
        <v>34</v>
      </c>
      <c r="D175" t="s">
        <v>26</v>
      </c>
      <c r="E175" s="4">
        <v>4991</v>
      </c>
      <c r="F175" s="4">
        <v>4991</v>
      </c>
      <c r="G175" s="5">
        <v>9</v>
      </c>
      <c r="H175" s="15">
        <f>VLOOKUP(Data[[#This Row],[Product]],products[],2,)</f>
        <v>5.6</v>
      </c>
      <c r="I175" s="23">
        <f>Data[[#This Row],[Cost per unit]]*Data[[#This Row],[Units]]</f>
        <v>50.4</v>
      </c>
      <c r="J175" s="32">
        <f>Data[[#This Row],[Revenue]]-Data[[#This Row],[Cost]]</f>
        <v>4940.6000000000004</v>
      </c>
      <c r="M175"/>
      <c r="N175"/>
      <c r="O175"/>
      <c r="P175" s="4"/>
      <c r="Q175" s="5"/>
      <c r="R175" s="5"/>
    </row>
    <row r="176" spans="2:18" x14ac:dyDescent="0.3">
      <c r="B176" t="s">
        <v>8</v>
      </c>
      <c r="C176" t="s">
        <v>34</v>
      </c>
      <c r="D176" t="s">
        <v>16</v>
      </c>
      <c r="E176" s="4">
        <v>2009</v>
      </c>
      <c r="F176" s="4">
        <v>2009</v>
      </c>
      <c r="G176" s="5">
        <v>219</v>
      </c>
      <c r="H176" s="15">
        <f>VLOOKUP(Data[[#This Row],[Product]],products[],2,)</f>
        <v>8.7899999999999991</v>
      </c>
      <c r="I176" s="23">
        <f>Data[[#This Row],[Cost per unit]]*Data[[#This Row],[Units]]</f>
        <v>1925.0099999999998</v>
      </c>
      <c r="J176" s="32">
        <f>Data[[#This Row],[Revenue]]-Data[[#This Row],[Cost]]</f>
        <v>83.990000000000236</v>
      </c>
      <c r="M176"/>
      <c r="N176"/>
      <c r="O176"/>
      <c r="P176" s="4"/>
      <c r="Q176" s="5"/>
      <c r="R176" s="5"/>
    </row>
    <row r="177" spans="2:18" x14ac:dyDescent="0.3">
      <c r="B177" t="s">
        <v>2</v>
      </c>
      <c r="C177" t="s">
        <v>39</v>
      </c>
      <c r="D177" t="s">
        <v>22</v>
      </c>
      <c r="E177" s="4">
        <v>1568</v>
      </c>
      <c r="F177" s="4">
        <v>1568</v>
      </c>
      <c r="G177" s="5">
        <v>141</v>
      </c>
      <c r="H177" s="15">
        <f>VLOOKUP(Data[[#This Row],[Product]],products[],2,)</f>
        <v>9.77</v>
      </c>
      <c r="I177" s="23">
        <f>Data[[#This Row],[Cost per unit]]*Data[[#This Row],[Units]]</f>
        <v>1377.57</v>
      </c>
      <c r="J177" s="32">
        <f>Data[[#This Row],[Revenue]]-Data[[#This Row],[Cost]]</f>
        <v>190.43000000000006</v>
      </c>
      <c r="M177"/>
      <c r="N177"/>
      <c r="O177"/>
      <c r="P177" s="4"/>
      <c r="Q177" s="5"/>
      <c r="R177" s="5"/>
    </row>
    <row r="178" spans="2:18" x14ac:dyDescent="0.3">
      <c r="B178" t="s">
        <v>41</v>
      </c>
      <c r="C178" t="s">
        <v>37</v>
      </c>
      <c r="D178" t="s">
        <v>20</v>
      </c>
      <c r="E178" s="4">
        <v>3388</v>
      </c>
      <c r="F178" s="4">
        <v>3388</v>
      </c>
      <c r="G178" s="5">
        <v>123</v>
      </c>
      <c r="H178" s="15">
        <f>VLOOKUP(Data[[#This Row],[Product]],products[],2,)</f>
        <v>10.62</v>
      </c>
      <c r="I178" s="23">
        <f>Data[[#This Row],[Cost per unit]]*Data[[#This Row],[Units]]</f>
        <v>1306.26</v>
      </c>
      <c r="J178" s="32">
        <f>Data[[#This Row],[Revenue]]-Data[[#This Row],[Cost]]</f>
        <v>2081.7399999999998</v>
      </c>
      <c r="M178"/>
      <c r="N178"/>
      <c r="O178"/>
      <c r="P178" s="4"/>
      <c r="Q178" s="5"/>
      <c r="R178" s="5"/>
    </row>
    <row r="179" spans="2:18" x14ac:dyDescent="0.3">
      <c r="B179" t="s">
        <v>40</v>
      </c>
      <c r="C179" t="s">
        <v>38</v>
      </c>
      <c r="D179" t="s">
        <v>24</v>
      </c>
      <c r="E179" s="4">
        <v>623</v>
      </c>
      <c r="F179" s="4">
        <v>623</v>
      </c>
      <c r="G179" s="5">
        <v>51</v>
      </c>
      <c r="H179" s="15">
        <f>VLOOKUP(Data[[#This Row],[Product]],products[],2,)</f>
        <v>4.97</v>
      </c>
      <c r="I179" s="23">
        <f>Data[[#This Row],[Cost per unit]]*Data[[#This Row],[Units]]</f>
        <v>253.47</v>
      </c>
      <c r="J179" s="32">
        <f>Data[[#This Row],[Revenue]]-Data[[#This Row],[Cost]]</f>
        <v>369.53</v>
      </c>
      <c r="M179"/>
      <c r="N179"/>
      <c r="O179"/>
      <c r="P179" s="4"/>
      <c r="Q179" s="5"/>
      <c r="R179" s="5"/>
    </row>
    <row r="180" spans="2:18" x14ac:dyDescent="0.3">
      <c r="B180" t="s">
        <v>6</v>
      </c>
      <c r="C180" t="s">
        <v>36</v>
      </c>
      <c r="D180" t="s">
        <v>4</v>
      </c>
      <c r="E180" s="4">
        <v>10073</v>
      </c>
      <c r="F180" s="4">
        <v>10073</v>
      </c>
      <c r="G180" s="5">
        <v>120</v>
      </c>
      <c r="H180" s="15">
        <f>VLOOKUP(Data[[#This Row],[Product]],products[],2,)</f>
        <v>11.88</v>
      </c>
      <c r="I180" s="23">
        <f>Data[[#This Row],[Cost per unit]]*Data[[#This Row],[Units]]</f>
        <v>1425.6000000000001</v>
      </c>
      <c r="J180" s="32">
        <f>Data[[#This Row],[Revenue]]-Data[[#This Row],[Cost]]</f>
        <v>8647.4</v>
      </c>
      <c r="M180"/>
      <c r="N180"/>
      <c r="O180"/>
      <c r="P180" s="4"/>
      <c r="Q180" s="5"/>
      <c r="R180" s="5"/>
    </row>
    <row r="181" spans="2:18" x14ac:dyDescent="0.3">
      <c r="B181" t="s">
        <v>8</v>
      </c>
      <c r="C181" t="s">
        <v>39</v>
      </c>
      <c r="D181" t="s">
        <v>26</v>
      </c>
      <c r="E181" s="4">
        <v>1561</v>
      </c>
      <c r="F181" s="4">
        <v>1561</v>
      </c>
      <c r="G181" s="5">
        <v>27</v>
      </c>
      <c r="H181" s="15">
        <f>VLOOKUP(Data[[#This Row],[Product]],products[],2,)</f>
        <v>5.6</v>
      </c>
      <c r="I181" s="23">
        <f>Data[[#This Row],[Cost per unit]]*Data[[#This Row],[Units]]</f>
        <v>151.19999999999999</v>
      </c>
      <c r="J181" s="32">
        <f>Data[[#This Row],[Revenue]]-Data[[#This Row],[Cost]]</f>
        <v>1409.8</v>
      </c>
      <c r="M181"/>
      <c r="N181"/>
      <c r="O181"/>
      <c r="P181" s="4"/>
      <c r="Q181" s="5"/>
      <c r="R181" s="5"/>
    </row>
    <row r="182" spans="2:18" x14ac:dyDescent="0.3">
      <c r="B182" t="s">
        <v>9</v>
      </c>
      <c r="C182" t="s">
        <v>36</v>
      </c>
      <c r="D182" t="s">
        <v>27</v>
      </c>
      <c r="E182" s="4">
        <v>11522</v>
      </c>
      <c r="F182" s="4">
        <v>11522</v>
      </c>
      <c r="G182" s="5">
        <v>204</v>
      </c>
      <c r="H182" s="15">
        <f>VLOOKUP(Data[[#This Row],[Product]],products[],2,)</f>
        <v>16.73</v>
      </c>
      <c r="I182" s="23">
        <f>Data[[#This Row],[Cost per unit]]*Data[[#This Row],[Units]]</f>
        <v>3412.92</v>
      </c>
      <c r="J182" s="32">
        <f>Data[[#This Row],[Revenue]]-Data[[#This Row],[Cost]]</f>
        <v>8109.08</v>
      </c>
      <c r="M182"/>
      <c r="N182"/>
      <c r="O182"/>
      <c r="P182" s="4"/>
      <c r="Q182" s="5"/>
      <c r="R182" s="5"/>
    </row>
    <row r="183" spans="2:18" x14ac:dyDescent="0.3">
      <c r="B183" t="s">
        <v>6</v>
      </c>
      <c r="C183" t="s">
        <v>38</v>
      </c>
      <c r="D183" t="s">
        <v>13</v>
      </c>
      <c r="E183" s="4">
        <v>2317</v>
      </c>
      <c r="F183" s="4">
        <v>2317</v>
      </c>
      <c r="G183" s="5">
        <v>123</v>
      </c>
      <c r="H183" s="15">
        <f>VLOOKUP(Data[[#This Row],[Product]],products[],2,)</f>
        <v>9.33</v>
      </c>
      <c r="I183" s="23">
        <f>Data[[#This Row],[Cost per unit]]*Data[[#This Row],[Units]]</f>
        <v>1147.5899999999999</v>
      </c>
      <c r="J183" s="32">
        <f>Data[[#This Row],[Revenue]]-Data[[#This Row],[Cost]]</f>
        <v>1169.4100000000001</v>
      </c>
      <c r="M183"/>
      <c r="N183"/>
      <c r="O183"/>
      <c r="P183" s="4"/>
      <c r="Q183" s="5"/>
      <c r="R183" s="5"/>
    </row>
    <row r="184" spans="2:18" x14ac:dyDescent="0.3">
      <c r="B184" t="s">
        <v>10</v>
      </c>
      <c r="C184" t="s">
        <v>37</v>
      </c>
      <c r="D184" t="s">
        <v>28</v>
      </c>
      <c r="E184" s="4">
        <v>3059</v>
      </c>
      <c r="F184" s="4">
        <v>3059</v>
      </c>
      <c r="G184" s="5">
        <v>27</v>
      </c>
      <c r="H184" s="15">
        <f>VLOOKUP(Data[[#This Row],[Product]],products[],2,)</f>
        <v>10.38</v>
      </c>
      <c r="I184" s="23">
        <f>Data[[#This Row],[Cost per unit]]*Data[[#This Row],[Units]]</f>
        <v>280.26000000000005</v>
      </c>
      <c r="J184" s="32">
        <f>Data[[#This Row],[Revenue]]-Data[[#This Row],[Cost]]</f>
        <v>2778.74</v>
      </c>
      <c r="M184"/>
      <c r="N184"/>
      <c r="O184"/>
      <c r="P184" s="4"/>
      <c r="Q184" s="5"/>
      <c r="R184" s="5"/>
    </row>
    <row r="185" spans="2:18" x14ac:dyDescent="0.3">
      <c r="B185" t="s">
        <v>41</v>
      </c>
      <c r="C185" t="s">
        <v>37</v>
      </c>
      <c r="D185" t="s">
        <v>26</v>
      </c>
      <c r="E185" s="4">
        <v>2324</v>
      </c>
      <c r="F185" s="4">
        <v>2324</v>
      </c>
      <c r="G185" s="5">
        <v>177</v>
      </c>
      <c r="H185" s="15">
        <f>VLOOKUP(Data[[#This Row],[Product]],products[],2,)</f>
        <v>5.6</v>
      </c>
      <c r="I185" s="23">
        <f>Data[[#This Row],[Cost per unit]]*Data[[#This Row],[Units]]</f>
        <v>991.19999999999993</v>
      </c>
      <c r="J185" s="32">
        <f>Data[[#This Row],[Revenue]]-Data[[#This Row],[Cost]]</f>
        <v>1332.8000000000002</v>
      </c>
      <c r="M185"/>
      <c r="N185"/>
      <c r="O185"/>
      <c r="P185" s="4"/>
      <c r="Q185" s="5"/>
      <c r="R185" s="5"/>
    </row>
    <row r="186" spans="2:18" x14ac:dyDescent="0.3">
      <c r="B186" t="s">
        <v>3</v>
      </c>
      <c r="C186" t="s">
        <v>39</v>
      </c>
      <c r="D186" t="s">
        <v>26</v>
      </c>
      <c r="E186" s="4">
        <v>4956</v>
      </c>
      <c r="F186" s="4">
        <v>4956</v>
      </c>
      <c r="G186" s="5">
        <v>171</v>
      </c>
      <c r="H186" s="15">
        <f>VLOOKUP(Data[[#This Row],[Product]],products[],2,)</f>
        <v>5.6</v>
      </c>
      <c r="I186" s="23">
        <f>Data[[#This Row],[Cost per unit]]*Data[[#This Row],[Units]]</f>
        <v>957.59999999999991</v>
      </c>
      <c r="J186" s="32">
        <f>Data[[#This Row],[Revenue]]-Data[[#This Row],[Cost]]</f>
        <v>3998.4</v>
      </c>
      <c r="M186"/>
      <c r="N186"/>
      <c r="O186"/>
      <c r="P186" s="4"/>
      <c r="Q186" s="5"/>
      <c r="R186" s="5"/>
    </row>
    <row r="187" spans="2:18" x14ac:dyDescent="0.3">
      <c r="B187" t="s">
        <v>10</v>
      </c>
      <c r="C187" t="s">
        <v>34</v>
      </c>
      <c r="D187" t="s">
        <v>19</v>
      </c>
      <c r="E187" s="4">
        <v>5355</v>
      </c>
      <c r="F187" s="4">
        <v>5355</v>
      </c>
      <c r="G187" s="5">
        <v>204</v>
      </c>
      <c r="H187" s="15">
        <f>VLOOKUP(Data[[#This Row],[Product]],products[],2,)</f>
        <v>7.64</v>
      </c>
      <c r="I187" s="23">
        <f>Data[[#This Row],[Cost per unit]]*Data[[#This Row],[Units]]</f>
        <v>1558.56</v>
      </c>
      <c r="J187" s="32">
        <f>Data[[#This Row],[Revenue]]-Data[[#This Row],[Cost]]</f>
        <v>3796.44</v>
      </c>
      <c r="M187"/>
      <c r="N187"/>
      <c r="O187"/>
      <c r="P187" s="4"/>
      <c r="Q187" s="5"/>
      <c r="R187" s="5"/>
    </row>
    <row r="188" spans="2:18" x14ac:dyDescent="0.3">
      <c r="B188" t="s">
        <v>3</v>
      </c>
      <c r="C188" t="s">
        <v>34</v>
      </c>
      <c r="D188" t="s">
        <v>14</v>
      </c>
      <c r="E188" s="4">
        <v>7259</v>
      </c>
      <c r="F188" s="4">
        <v>7259</v>
      </c>
      <c r="G188" s="5">
        <v>276</v>
      </c>
      <c r="H188" s="15">
        <f>VLOOKUP(Data[[#This Row],[Product]],products[],2,)</f>
        <v>11.7</v>
      </c>
      <c r="I188" s="23">
        <f>Data[[#This Row],[Cost per unit]]*Data[[#This Row],[Units]]</f>
        <v>3229.2</v>
      </c>
      <c r="J188" s="32">
        <f>Data[[#This Row],[Revenue]]-Data[[#This Row],[Cost]]</f>
        <v>4029.8</v>
      </c>
      <c r="M188"/>
      <c r="N188"/>
      <c r="O188"/>
      <c r="P188" s="4"/>
      <c r="Q188" s="5"/>
      <c r="R188" s="5"/>
    </row>
    <row r="189" spans="2:18" x14ac:dyDescent="0.3">
      <c r="B189" t="s">
        <v>8</v>
      </c>
      <c r="C189" t="s">
        <v>37</v>
      </c>
      <c r="D189" t="s">
        <v>26</v>
      </c>
      <c r="E189" s="4">
        <v>6279</v>
      </c>
      <c r="F189" s="4">
        <v>6279</v>
      </c>
      <c r="G189" s="5">
        <v>45</v>
      </c>
      <c r="H189" s="15">
        <f>VLOOKUP(Data[[#This Row],[Product]],products[],2,)</f>
        <v>5.6</v>
      </c>
      <c r="I189" s="23">
        <f>Data[[#This Row],[Cost per unit]]*Data[[#This Row],[Units]]</f>
        <v>251.99999999999997</v>
      </c>
      <c r="J189" s="32">
        <f>Data[[#This Row],[Revenue]]-Data[[#This Row],[Cost]]</f>
        <v>6027</v>
      </c>
      <c r="M189"/>
      <c r="N189"/>
      <c r="O189"/>
      <c r="P189" s="4"/>
      <c r="Q189" s="5"/>
      <c r="R189" s="5"/>
    </row>
    <row r="190" spans="2:18" x14ac:dyDescent="0.3">
      <c r="B190" t="s">
        <v>40</v>
      </c>
      <c r="C190" t="s">
        <v>38</v>
      </c>
      <c r="D190" t="s">
        <v>29</v>
      </c>
      <c r="E190" s="4">
        <v>2541</v>
      </c>
      <c r="F190" s="4">
        <v>2541</v>
      </c>
      <c r="G190" s="5">
        <v>45</v>
      </c>
      <c r="H190" s="15">
        <f>VLOOKUP(Data[[#This Row],[Product]],products[],2,)</f>
        <v>7.16</v>
      </c>
      <c r="I190" s="23">
        <f>Data[[#This Row],[Cost per unit]]*Data[[#This Row],[Units]]</f>
        <v>322.2</v>
      </c>
      <c r="J190" s="32">
        <f>Data[[#This Row],[Revenue]]-Data[[#This Row],[Cost]]</f>
        <v>2218.8000000000002</v>
      </c>
      <c r="M190"/>
      <c r="N190"/>
      <c r="O190"/>
      <c r="P190" s="4"/>
      <c r="Q190" s="5"/>
      <c r="R190" s="5"/>
    </row>
    <row r="191" spans="2:18" x14ac:dyDescent="0.3">
      <c r="B191" t="s">
        <v>6</v>
      </c>
      <c r="C191" t="s">
        <v>35</v>
      </c>
      <c r="D191" t="s">
        <v>27</v>
      </c>
      <c r="E191" s="4">
        <v>3864</v>
      </c>
      <c r="F191" s="4">
        <v>3864</v>
      </c>
      <c r="G191" s="5">
        <v>177</v>
      </c>
      <c r="H191" s="15">
        <f>VLOOKUP(Data[[#This Row],[Product]],products[],2,)</f>
        <v>16.73</v>
      </c>
      <c r="I191" s="23">
        <f>Data[[#This Row],[Cost per unit]]*Data[[#This Row],[Units]]</f>
        <v>2961.21</v>
      </c>
      <c r="J191" s="32">
        <f>Data[[#This Row],[Revenue]]-Data[[#This Row],[Cost]]</f>
        <v>902.79</v>
      </c>
      <c r="M191"/>
      <c r="N191"/>
      <c r="O191"/>
      <c r="P191" s="4"/>
      <c r="Q191" s="5"/>
      <c r="R191" s="5"/>
    </row>
    <row r="192" spans="2:18" x14ac:dyDescent="0.3">
      <c r="B192" t="s">
        <v>5</v>
      </c>
      <c r="C192" t="s">
        <v>36</v>
      </c>
      <c r="D192" t="s">
        <v>13</v>
      </c>
      <c r="E192" s="4">
        <v>6146</v>
      </c>
      <c r="F192" s="4">
        <v>6146</v>
      </c>
      <c r="G192" s="5">
        <v>63</v>
      </c>
      <c r="H192" s="15">
        <f>VLOOKUP(Data[[#This Row],[Product]],products[],2,)</f>
        <v>9.33</v>
      </c>
      <c r="I192" s="23">
        <f>Data[[#This Row],[Cost per unit]]*Data[[#This Row],[Units]]</f>
        <v>587.79</v>
      </c>
      <c r="J192" s="32">
        <f>Data[[#This Row],[Revenue]]-Data[[#This Row],[Cost]]</f>
        <v>5558.21</v>
      </c>
      <c r="M192"/>
      <c r="N192"/>
      <c r="O192"/>
      <c r="P192" s="4"/>
      <c r="Q192" s="5"/>
      <c r="R192" s="5"/>
    </row>
    <row r="193" spans="2:18" x14ac:dyDescent="0.3">
      <c r="B193" t="s">
        <v>9</v>
      </c>
      <c r="C193" t="s">
        <v>39</v>
      </c>
      <c r="D193" t="s">
        <v>18</v>
      </c>
      <c r="E193" s="4">
        <v>2639</v>
      </c>
      <c r="F193" s="4">
        <v>2639</v>
      </c>
      <c r="G193" s="5">
        <v>204</v>
      </c>
      <c r="H193" s="15">
        <f>VLOOKUP(Data[[#This Row],[Product]],products[],2,)</f>
        <v>6.47</v>
      </c>
      <c r="I193" s="23">
        <f>Data[[#This Row],[Cost per unit]]*Data[[#This Row],[Units]]</f>
        <v>1319.8799999999999</v>
      </c>
      <c r="J193" s="32">
        <f>Data[[#This Row],[Revenue]]-Data[[#This Row],[Cost]]</f>
        <v>1319.1200000000001</v>
      </c>
      <c r="M193"/>
      <c r="N193"/>
      <c r="O193"/>
      <c r="P193" s="4"/>
      <c r="Q193" s="5"/>
      <c r="R193" s="5"/>
    </row>
    <row r="194" spans="2:18" x14ac:dyDescent="0.3">
      <c r="B194" t="s">
        <v>8</v>
      </c>
      <c r="C194" t="s">
        <v>37</v>
      </c>
      <c r="D194" t="s">
        <v>22</v>
      </c>
      <c r="E194" s="4">
        <v>1890</v>
      </c>
      <c r="F194" s="4">
        <v>1890</v>
      </c>
      <c r="G194" s="5">
        <v>195</v>
      </c>
      <c r="H194" s="15">
        <f>VLOOKUP(Data[[#This Row],[Product]],products[],2,)</f>
        <v>9.77</v>
      </c>
      <c r="I194" s="23">
        <f>Data[[#This Row],[Cost per unit]]*Data[[#This Row],[Units]]</f>
        <v>1905.1499999999999</v>
      </c>
      <c r="J194" s="32">
        <f>Data[[#This Row],[Revenue]]-Data[[#This Row],[Cost]]</f>
        <v>-15.149999999999864</v>
      </c>
      <c r="M194"/>
      <c r="N194"/>
      <c r="O194"/>
      <c r="P194" s="4"/>
      <c r="Q194" s="5"/>
      <c r="R194" s="5"/>
    </row>
    <row r="195" spans="2:18" x14ac:dyDescent="0.3">
      <c r="B195" t="s">
        <v>7</v>
      </c>
      <c r="C195" t="s">
        <v>34</v>
      </c>
      <c r="D195" t="s">
        <v>14</v>
      </c>
      <c r="E195" s="4">
        <v>1932</v>
      </c>
      <c r="F195" s="4">
        <v>1932</v>
      </c>
      <c r="G195" s="5">
        <v>369</v>
      </c>
      <c r="H195" s="15">
        <f>VLOOKUP(Data[[#This Row],[Product]],products[],2,)</f>
        <v>11.7</v>
      </c>
      <c r="I195" s="23">
        <f>Data[[#This Row],[Cost per unit]]*Data[[#This Row],[Units]]</f>
        <v>4317.3</v>
      </c>
      <c r="J195" s="32">
        <f>Data[[#This Row],[Revenue]]-Data[[#This Row],[Cost]]</f>
        <v>-2385.3000000000002</v>
      </c>
      <c r="M195"/>
      <c r="N195"/>
      <c r="O195"/>
      <c r="P195" s="4"/>
      <c r="Q195" s="5"/>
      <c r="R195" s="5"/>
    </row>
    <row r="196" spans="2:18" x14ac:dyDescent="0.3">
      <c r="B196" t="s">
        <v>3</v>
      </c>
      <c r="C196" t="s">
        <v>34</v>
      </c>
      <c r="D196" t="s">
        <v>25</v>
      </c>
      <c r="E196" s="4">
        <v>6300</v>
      </c>
      <c r="F196" s="4">
        <v>6300</v>
      </c>
      <c r="G196" s="5">
        <v>42</v>
      </c>
      <c r="H196" s="15">
        <f>VLOOKUP(Data[[#This Row],[Product]],products[],2,)</f>
        <v>13.15</v>
      </c>
      <c r="I196" s="23">
        <f>Data[[#This Row],[Cost per unit]]*Data[[#This Row],[Units]]</f>
        <v>552.30000000000007</v>
      </c>
      <c r="J196" s="32">
        <f>Data[[#This Row],[Revenue]]-Data[[#This Row],[Cost]]</f>
        <v>5747.7</v>
      </c>
      <c r="M196"/>
      <c r="N196"/>
      <c r="O196"/>
      <c r="P196" s="4"/>
      <c r="Q196" s="5"/>
      <c r="R196" s="5"/>
    </row>
    <row r="197" spans="2:18" x14ac:dyDescent="0.3">
      <c r="B197" t="s">
        <v>6</v>
      </c>
      <c r="C197" t="s">
        <v>37</v>
      </c>
      <c r="D197" t="s">
        <v>30</v>
      </c>
      <c r="E197" s="4">
        <v>560</v>
      </c>
      <c r="F197" s="4">
        <v>560</v>
      </c>
      <c r="G197" s="5">
        <v>81</v>
      </c>
      <c r="H197" s="15">
        <f>VLOOKUP(Data[[#This Row],[Product]],products[],2,)</f>
        <v>14.49</v>
      </c>
      <c r="I197" s="23">
        <f>Data[[#This Row],[Cost per unit]]*Data[[#This Row],[Units]]</f>
        <v>1173.69</v>
      </c>
      <c r="J197" s="32">
        <f>Data[[#This Row],[Revenue]]-Data[[#This Row],[Cost]]</f>
        <v>-613.69000000000005</v>
      </c>
      <c r="M197"/>
      <c r="N197"/>
      <c r="O197"/>
      <c r="P197" s="4"/>
      <c r="Q197" s="5"/>
      <c r="R197" s="5"/>
    </row>
    <row r="198" spans="2:18" x14ac:dyDescent="0.3">
      <c r="B198" t="s">
        <v>9</v>
      </c>
      <c r="C198" t="s">
        <v>37</v>
      </c>
      <c r="D198" t="s">
        <v>26</v>
      </c>
      <c r="E198" s="4">
        <v>2856</v>
      </c>
      <c r="F198" s="4">
        <v>2856</v>
      </c>
      <c r="G198" s="5">
        <v>246</v>
      </c>
      <c r="H198" s="15">
        <f>VLOOKUP(Data[[#This Row],[Product]],products[],2,)</f>
        <v>5.6</v>
      </c>
      <c r="I198" s="23">
        <f>Data[[#This Row],[Cost per unit]]*Data[[#This Row],[Units]]</f>
        <v>1377.6</v>
      </c>
      <c r="J198" s="32">
        <f>Data[[#This Row],[Revenue]]-Data[[#This Row],[Cost]]</f>
        <v>1478.4</v>
      </c>
      <c r="M198"/>
      <c r="N198"/>
      <c r="O198"/>
      <c r="P198" s="4"/>
      <c r="Q198" s="5"/>
      <c r="R198" s="5"/>
    </row>
    <row r="199" spans="2:18" x14ac:dyDescent="0.3">
      <c r="B199" t="s">
        <v>9</v>
      </c>
      <c r="C199" t="s">
        <v>34</v>
      </c>
      <c r="D199" t="s">
        <v>17</v>
      </c>
      <c r="E199" s="4">
        <v>707</v>
      </c>
      <c r="F199" s="4">
        <v>707</v>
      </c>
      <c r="G199" s="5">
        <v>174</v>
      </c>
      <c r="H199" s="15">
        <f>VLOOKUP(Data[[#This Row],[Product]],products[],2,)</f>
        <v>3.11</v>
      </c>
      <c r="I199" s="23">
        <f>Data[[#This Row],[Cost per unit]]*Data[[#This Row],[Units]]</f>
        <v>541.14</v>
      </c>
      <c r="J199" s="32">
        <f>Data[[#This Row],[Revenue]]-Data[[#This Row],[Cost]]</f>
        <v>165.86</v>
      </c>
      <c r="M199"/>
      <c r="N199"/>
      <c r="O199"/>
      <c r="P199" s="4"/>
      <c r="Q199" s="5"/>
      <c r="R199" s="5"/>
    </row>
    <row r="200" spans="2:18" x14ac:dyDescent="0.3">
      <c r="B200" t="s">
        <v>8</v>
      </c>
      <c r="C200" t="s">
        <v>35</v>
      </c>
      <c r="D200" t="s">
        <v>30</v>
      </c>
      <c r="E200" s="4">
        <v>3598</v>
      </c>
      <c r="F200" s="4">
        <v>3598</v>
      </c>
      <c r="G200" s="5">
        <v>81</v>
      </c>
      <c r="H200" s="15">
        <f>VLOOKUP(Data[[#This Row],[Product]],products[],2,)</f>
        <v>14.49</v>
      </c>
      <c r="I200" s="23">
        <f>Data[[#This Row],[Cost per unit]]*Data[[#This Row],[Units]]</f>
        <v>1173.69</v>
      </c>
      <c r="J200" s="32">
        <f>Data[[#This Row],[Revenue]]-Data[[#This Row],[Cost]]</f>
        <v>2424.31</v>
      </c>
      <c r="M200"/>
      <c r="N200"/>
      <c r="O200"/>
      <c r="P200" s="4"/>
      <c r="Q200" s="5"/>
      <c r="R200" s="5"/>
    </row>
    <row r="201" spans="2:18" x14ac:dyDescent="0.3">
      <c r="B201" t="s">
        <v>40</v>
      </c>
      <c r="C201" t="s">
        <v>35</v>
      </c>
      <c r="D201" t="s">
        <v>22</v>
      </c>
      <c r="E201" s="4">
        <v>6853</v>
      </c>
      <c r="F201" s="4">
        <v>6853</v>
      </c>
      <c r="G201" s="5">
        <v>372</v>
      </c>
      <c r="H201" s="15">
        <f>VLOOKUP(Data[[#This Row],[Product]],products[],2,)</f>
        <v>9.77</v>
      </c>
      <c r="I201" s="23">
        <f>Data[[#This Row],[Cost per unit]]*Data[[#This Row],[Units]]</f>
        <v>3634.44</v>
      </c>
      <c r="J201" s="32">
        <f>Data[[#This Row],[Revenue]]-Data[[#This Row],[Cost]]</f>
        <v>3218.56</v>
      </c>
      <c r="M201"/>
      <c r="N201"/>
      <c r="O201"/>
      <c r="P201" s="4"/>
      <c r="Q201" s="5"/>
      <c r="R201" s="5"/>
    </row>
    <row r="202" spans="2:18" x14ac:dyDescent="0.3">
      <c r="B202" t="s">
        <v>40</v>
      </c>
      <c r="C202" t="s">
        <v>35</v>
      </c>
      <c r="D202" t="s">
        <v>16</v>
      </c>
      <c r="E202" s="4">
        <v>4725</v>
      </c>
      <c r="F202" s="4">
        <v>4725</v>
      </c>
      <c r="G202" s="5">
        <v>174</v>
      </c>
      <c r="H202" s="15">
        <f>VLOOKUP(Data[[#This Row],[Product]],products[],2,)</f>
        <v>8.7899999999999991</v>
      </c>
      <c r="I202" s="23">
        <f>Data[[#This Row],[Cost per unit]]*Data[[#This Row],[Units]]</f>
        <v>1529.4599999999998</v>
      </c>
      <c r="J202" s="32">
        <f>Data[[#This Row],[Revenue]]-Data[[#This Row],[Cost]]</f>
        <v>3195.54</v>
      </c>
      <c r="M202"/>
      <c r="N202"/>
      <c r="O202"/>
      <c r="P202" s="4"/>
      <c r="Q202" s="5"/>
      <c r="R202" s="5"/>
    </row>
    <row r="203" spans="2:18" x14ac:dyDescent="0.3">
      <c r="B203" t="s">
        <v>41</v>
      </c>
      <c r="C203" t="s">
        <v>36</v>
      </c>
      <c r="D203" t="s">
        <v>32</v>
      </c>
      <c r="E203" s="4">
        <v>10304</v>
      </c>
      <c r="F203" s="4">
        <v>10304</v>
      </c>
      <c r="G203" s="5">
        <v>84</v>
      </c>
      <c r="H203" s="15">
        <f>VLOOKUP(Data[[#This Row],[Product]],products[],2,)</f>
        <v>8.65</v>
      </c>
      <c r="I203" s="23">
        <f>Data[[#This Row],[Cost per unit]]*Data[[#This Row],[Units]]</f>
        <v>726.6</v>
      </c>
      <c r="J203" s="32">
        <f>Data[[#This Row],[Revenue]]-Data[[#This Row],[Cost]]</f>
        <v>9577.4</v>
      </c>
      <c r="M203"/>
      <c r="N203"/>
      <c r="O203"/>
      <c r="P203" s="4"/>
      <c r="Q203" s="5"/>
      <c r="R203" s="5"/>
    </row>
    <row r="204" spans="2:18" x14ac:dyDescent="0.3">
      <c r="B204" t="s">
        <v>41</v>
      </c>
      <c r="C204" t="s">
        <v>34</v>
      </c>
      <c r="D204" t="s">
        <v>16</v>
      </c>
      <c r="E204" s="4">
        <v>1274</v>
      </c>
      <c r="F204" s="4">
        <v>1274</v>
      </c>
      <c r="G204" s="5">
        <v>225</v>
      </c>
      <c r="H204" s="15">
        <f>VLOOKUP(Data[[#This Row],[Product]],products[],2,)</f>
        <v>8.7899999999999991</v>
      </c>
      <c r="I204" s="23">
        <f>Data[[#This Row],[Cost per unit]]*Data[[#This Row],[Units]]</f>
        <v>1977.7499999999998</v>
      </c>
      <c r="J204" s="32">
        <f>Data[[#This Row],[Revenue]]-Data[[#This Row],[Cost]]</f>
        <v>-703.74999999999977</v>
      </c>
      <c r="M204"/>
      <c r="N204"/>
      <c r="O204"/>
      <c r="P204" s="4"/>
      <c r="Q204" s="5"/>
      <c r="R204" s="5"/>
    </row>
    <row r="205" spans="2:18" x14ac:dyDescent="0.3">
      <c r="B205" t="s">
        <v>5</v>
      </c>
      <c r="C205" t="s">
        <v>36</v>
      </c>
      <c r="D205" t="s">
        <v>30</v>
      </c>
      <c r="E205" s="4">
        <v>1526</v>
      </c>
      <c r="F205" s="4">
        <v>1526</v>
      </c>
      <c r="G205" s="5">
        <v>105</v>
      </c>
      <c r="H205" s="15">
        <f>VLOOKUP(Data[[#This Row],[Product]],products[],2,)</f>
        <v>14.49</v>
      </c>
      <c r="I205" s="23">
        <f>Data[[#This Row],[Cost per unit]]*Data[[#This Row],[Units]]</f>
        <v>1521.45</v>
      </c>
      <c r="J205" s="32">
        <f>Data[[#This Row],[Revenue]]-Data[[#This Row],[Cost]]</f>
        <v>4.5499999999999545</v>
      </c>
      <c r="M205"/>
      <c r="N205"/>
      <c r="O205"/>
      <c r="P205" s="4"/>
      <c r="Q205" s="5"/>
      <c r="R205" s="5"/>
    </row>
    <row r="206" spans="2:18" x14ac:dyDescent="0.3">
      <c r="B206" t="s">
        <v>40</v>
      </c>
      <c r="C206" t="s">
        <v>39</v>
      </c>
      <c r="D206" t="s">
        <v>28</v>
      </c>
      <c r="E206" s="4">
        <v>3101</v>
      </c>
      <c r="F206" s="4">
        <v>3101</v>
      </c>
      <c r="G206" s="5">
        <v>225</v>
      </c>
      <c r="H206" s="15">
        <f>VLOOKUP(Data[[#This Row],[Product]],products[],2,)</f>
        <v>10.38</v>
      </c>
      <c r="I206" s="23">
        <f>Data[[#This Row],[Cost per unit]]*Data[[#This Row],[Units]]</f>
        <v>2335.5</v>
      </c>
      <c r="J206" s="32">
        <f>Data[[#This Row],[Revenue]]-Data[[#This Row],[Cost]]</f>
        <v>765.5</v>
      </c>
      <c r="M206"/>
      <c r="N206"/>
      <c r="O206"/>
      <c r="P206" s="4"/>
      <c r="Q206" s="5"/>
      <c r="R206" s="5"/>
    </row>
    <row r="207" spans="2:18" x14ac:dyDescent="0.3">
      <c r="B207" t="s">
        <v>2</v>
      </c>
      <c r="C207" t="s">
        <v>37</v>
      </c>
      <c r="D207" t="s">
        <v>14</v>
      </c>
      <c r="E207" s="4">
        <v>1057</v>
      </c>
      <c r="F207" s="4">
        <v>1057</v>
      </c>
      <c r="G207" s="5">
        <v>54</v>
      </c>
      <c r="H207" s="15">
        <f>VLOOKUP(Data[[#This Row],[Product]],products[],2,)</f>
        <v>11.7</v>
      </c>
      <c r="I207" s="23">
        <f>Data[[#This Row],[Cost per unit]]*Data[[#This Row],[Units]]</f>
        <v>631.79999999999995</v>
      </c>
      <c r="J207" s="32">
        <f>Data[[#This Row],[Revenue]]-Data[[#This Row],[Cost]]</f>
        <v>425.20000000000005</v>
      </c>
      <c r="M207"/>
      <c r="N207"/>
      <c r="O207"/>
      <c r="P207" s="4"/>
      <c r="Q207" s="5"/>
      <c r="R207" s="5"/>
    </row>
    <row r="208" spans="2:18" x14ac:dyDescent="0.3">
      <c r="B208" t="s">
        <v>7</v>
      </c>
      <c r="C208" t="s">
        <v>37</v>
      </c>
      <c r="D208" t="s">
        <v>26</v>
      </c>
      <c r="E208" s="4">
        <v>5306</v>
      </c>
      <c r="F208" s="4">
        <v>5306</v>
      </c>
      <c r="G208" s="5">
        <v>0</v>
      </c>
      <c r="H208" s="15">
        <f>VLOOKUP(Data[[#This Row],[Product]],products[],2,)</f>
        <v>5.6</v>
      </c>
      <c r="I208" s="23">
        <f>Data[[#This Row],[Cost per unit]]*Data[[#This Row],[Units]]</f>
        <v>0</v>
      </c>
      <c r="J208" s="32">
        <f>Data[[#This Row],[Revenue]]-Data[[#This Row],[Cost]]</f>
        <v>5306</v>
      </c>
      <c r="M208"/>
      <c r="N208"/>
      <c r="O208"/>
      <c r="P208" s="4"/>
      <c r="Q208" s="5"/>
      <c r="R208" s="5"/>
    </row>
    <row r="209" spans="2:18" x14ac:dyDescent="0.3">
      <c r="B209" t="s">
        <v>5</v>
      </c>
      <c r="C209" t="s">
        <v>39</v>
      </c>
      <c r="D209" t="s">
        <v>24</v>
      </c>
      <c r="E209" s="4">
        <v>4018</v>
      </c>
      <c r="F209" s="4">
        <v>4018</v>
      </c>
      <c r="G209" s="5">
        <v>171</v>
      </c>
      <c r="H209" s="15">
        <f>VLOOKUP(Data[[#This Row],[Product]],products[],2,)</f>
        <v>4.97</v>
      </c>
      <c r="I209" s="23">
        <f>Data[[#This Row],[Cost per unit]]*Data[[#This Row],[Units]]</f>
        <v>849.87</v>
      </c>
      <c r="J209" s="32">
        <f>Data[[#This Row],[Revenue]]-Data[[#This Row],[Cost]]</f>
        <v>3168.13</v>
      </c>
      <c r="M209"/>
      <c r="N209"/>
      <c r="O209"/>
      <c r="P209" s="4"/>
      <c r="Q209" s="5"/>
      <c r="R209" s="5"/>
    </row>
    <row r="210" spans="2:18" x14ac:dyDescent="0.3">
      <c r="B210" t="s">
        <v>9</v>
      </c>
      <c r="C210" t="s">
        <v>34</v>
      </c>
      <c r="D210" t="s">
        <v>16</v>
      </c>
      <c r="E210" s="4">
        <v>938</v>
      </c>
      <c r="F210" s="4">
        <v>938</v>
      </c>
      <c r="G210" s="5">
        <v>189</v>
      </c>
      <c r="H210" s="15">
        <f>VLOOKUP(Data[[#This Row],[Product]],products[],2,)</f>
        <v>8.7899999999999991</v>
      </c>
      <c r="I210" s="23">
        <f>Data[[#This Row],[Cost per unit]]*Data[[#This Row],[Units]]</f>
        <v>1661.31</v>
      </c>
      <c r="J210" s="32">
        <f>Data[[#This Row],[Revenue]]-Data[[#This Row],[Cost]]</f>
        <v>-723.31</v>
      </c>
      <c r="M210"/>
      <c r="N210"/>
      <c r="O210"/>
      <c r="P210" s="4"/>
      <c r="Q210" s="5"/>
      <c r="R210" s="5"/>
    </row>
    <row r="211" spans="2:18" x14ac:dyDescent="0.3">
      <c r="B211" t="s">
        <v>7</v>
      </c>
      <c r="C211" t="s">
        <v>38</v>
      </c>
      <c r="D211" t="s">
        <v>18</v>
      </c>
      <c r="E211" s="4">
        <v>1778</v>
      </c>
      <c r="F211" s="4">
        <v>1778</v>
      </c>
      <c r="G211" s="5">
        <v>270</v>
      </c>
      <c r="H211" s="15">
        <f>VLOOKUP(Data[[#This Row],[Product]],products[],2,)</f>
        <v>6.47</v>
      </c>
      <c r="I211" s="23">
        <f>Data[[#This Row],[Cost per unit]]*Data[[#This Row],[Units]]</f>
        <v>1746.8999999999999</v>
      </c>
      <c r="J211" s="32">
        <f>Data[[#This Row],[Revenue]]-Data[[#This Row],[Cost]]</f>
        <v>31.100000000000136</v>
      </c>
      <c r="M211"/>
      <c r="N211"/>
      <c r="O211"/>
      <c r="P211" s="4"/>
      <c r="Q211" s="5"/>
      <c r="R211" s="5"/>
    </row>
    <row r="212" spans="2:18" x14ac:dyDescent="0.3">
      <c r="B212" t="s">
        <v>6</v>
      </c>
      <c r="C212" t="s">
        <v>39</v>
      </c>
      <c r="D212" t="s">
        <v>30</v>
      </c>
      <c r="E212" s="4">
        <v>1638</v>
      </c>
      <c r="F212" s="4">
        <v>1638</v>
      </c>
      <c r="G212" s="5">
        <v>63</v>
      </c>
      <c r="H212" s="15">
        <f>VLOOKUP(Data[[#This Row],[Product]],products[],2,)</f>
        <v>14.49</v>
      </c>
      <c r="I212" s="23">
        <f>Data[[#This Row],[Cost per unit]]*Data[[#This Row],[Units]]</f>
        <v>912.87</v>
      </c>
      <c r="J212" s="32">
        <f>Data[[#This Row],[Revenue]]-Data[[#This Row],[Cost]]</f>
        <v>725.13</v>
      </c>
      <c r="M212"/>
      <c r="N212"/>
      <c r="O212"/>
      <c r="P212" s="4"/>
      <c r="Q212" s="5"/>
      <c r="R212" s="5"/>
    </row>
    <row r="213" spans="2:18" x14ac:dyDescent="0.3">
      <c r="B213" t="s">
        <v>41</v>
      </c>
      <c r="C213" t="s">
        <v>38</v>
      </c>
      <c r="D213" t="s">
        <v>25</v>
      </c>
      <c r="E213" s="4">
        <v>154</v>
      </c>
      <c r="F213" s="4">
        <v>154</v>
      </c>
      <c r="G213" s="5">
        <v>21</v>
      </c>
      <c r="H213" s="15">
        <f>VLOOKUP(Data[[#This Row],[Product]],products[],2,)</f>
        <v>13.15</v>
      </c>
      <c r="I213" s="23">
        <f>Data[[#This Row],[Cost per unit]]*Data[[#This Row],[Units]]</f>
        <v>276.15000000000003</v>
      </c>
      <c r="J213" s="32">
        <f>Data[[#This Row],[Revenue]]-Data[[#This Row],[Cost]]</f>
        <v>-122.15000000000003</v>
      </c>
      <c r="M213"/>
      <c r="N213"/>
      <c r="O213"/>
      <c r="P213" s="4"/>
      <c r="Q213" s="5"/>
      <c r="R213" s="5"/>
    </row>
    <row r="214" spans="2:18" x14ac:dyDescent="0.3">
      <c r="B214" t="s">
        <v>7</v>
      </c>
      <c r="C214" t="s">
        <v>37</v>
      </c>
      <c r="D214" t="s">
        <v>22</v>
      </c>
      <c r="E214" s="4">
        <v>9835</v>
      </c>
      <c r="F214" s="4">
        <v>9835</v>
      </c>
      <c r="G214" s="5">
        <v>207</v>
      </c>
      <c r="H214" s="15">
        <f>VLOOKUP(Data[[#This Row],[Product]],products[],2,)</f>
        <v>9.77</v>
      </c>
      <c r="I214" s="23">
        <f>Data[[#This Row],[Cost per unit]]*Data[[#This Row],[Units]]</f>
        <v>2022.3899999999999</v>
      </c>
      <c r="J214" s="32">
        <f>Data[[#This Row],[Revenue]]-Data[[#This Row],[Cost]]</f>
        <v>7812.6100000000006</v>
      </c>
      <c r="M214"/>
      <c r="N214"/>
      <c r="O214"/>
      <c r="P214" s="4"/>
      <c r="Q214" s="5"/>
      <c r="R214" s="5"/>
    </row>
    <row r="215" spans="2:18" x14ac:dyDescent="0.3">
      <c r="B215" t="s">
        <v>9</v>
      </c>
      <c r="C215" t="s">
        <v>37</v>
      </c>
      <c r="D215" t="s">
        <v>20</v>
      </c>
      <c r="E215" s="4">
        <v>7273</v>
      </c>
      <c r="F215" s="4">
        <v>7273</v>
      </c>
      <c r="G215" s="5">
        <v>96</v>
      </c>
      <c r="H215" s="15">
        <f>VLOOKUP(Data[[#This Row],[Product]],products[],2,)</f>
        <v>10.62</v>
      </c>
      <c r="I215" s="23">
        <f>Data[[#This Row],[Cost per unit]]*Data[[#This Row],[Units]]</f>
        <v>1019.52</v>
      </c>
      <c r="J215" s="32">
        <f>Data[[#This Row],[Revenue]]-Data[[#This Row],[Cost]]</f>
        <v>6253.48</v>
      </c>
      <c r="M215"/>
      <c r="N215"/>
      <c r="O215"/>
      <c r="P215" s="4"/>
      <c r="Q215" s="5"/>
      <c r="R215" s="5"/>
    </row>
    <row r="216" spans="2:18" x14ac:dyDescent="0.3">
      <c r="B216" t="s">
        <v>5</v>
      </c>
      <c r="C216" t="s">
        <v>39</v>
      </c>
      <c r="D216" t="s">
        <v>22</v>
      </c>
      <c r="E216" s="4">
        <v>6909</v>
      </c>
      <c r="F216" s="4">
        <v>6909</v>
      </c>
      <c r="G216" s="5">
        <v>81</v>
      </c>
      <c r="H216" s="15">
        <f>VLOOKUP(Data[[#This Row],[Product]],products[],2,)</f>
        <v>9.77</v>
      </c>
      <c r="I216" s="23">
        <f>Data[[#This Row],[Cost per unit]]*Data[[#This Row],[Units]]</f>
        <v>791.37</v>
      </c>
      <c r="J216" s="32">
        <f>Data[[#This Row],[Revenue]]-Data[[#This Row],[Cost]]</f>
        <v>6117.63</v>
      </c>
      <c r="M216"/>
      <c r="N216"/>
      <c r="O216"/>
      <c r="P216" s="4"/>
      <c r="Q216" s="5"/>
      <c r="R216" s="5"/>
    </row>
    <row r="217" spans="2:18" x14ac:dyDescent="0.3">
      <c r="B217" t="s">
        <v>9</v>
      </c>
      <c r="C217" t="s">
        <v>39</v>
      </c>
      <c r="D217" t="s">
        <v>24</v>
      </c>
      <c r="E217" s="4">
        <v>3920</v>
      </c>
      <c r="F217" s="4">
        <v>3920</v>
      </c>
      <c r="G217" s="5">
        <v>306</v>
      </c>
      <c r="H217" s="15">
        <f>VLOOKUP(Data[[#This Row],[Product]],products[],2,)</f>
        <v>4.97</v>
      </c>
      <c r="I217" s="23">
        <f>Data[[#This Row],[Cost per unit]]*Data[[#This Row],[Units]]</f>
        <v>1520.82</v>
      </c>
      <c r="J217" s="32">
        <f>Data[[#This Row],[Revenue]]-Data[[#This Row],[Cost]]</f>
        <v>2399.1800000000003</v>
      </c>
      <c r="M217"/>
      <c r="N217"/>
      <c r="O217"/>
      <c r="P217" s="4"/>
      <c r="Q217" s="5"/>
      <c r="R217" s="5"/>
    </row>
    <row r="218" spans="2:18" x14ac:dyDescent="0.3">
      <c r="B218" t="s">
        <v>10</v>
      </c>
      <c r="C218" t="s">
        <v>39</v>
      </c>
      <c r="D218" t="s">
        <v>21</v>
      </c>
      <c r="E218" s="4">
        <v>4858</v>
      </c>
      <c r="F218" s="4">
        <v>4858</v>
      </c>
      <c r="G218" s="5">
        <v>279</v>
      </c>
      <c r="H218" s="15">
        <f>VLOOKUP(Data[[#This Row],[Product]],products[],2,)</f>
        <v>9</v>
      </c>
      <c r="I218" s="23">
        <f>Data[[#This Row],[Cost per unit]]*Data[[#This Row],[Units]]</f>
        <v>2511</v>
      </c>
      <c r="J218" s="32">
        <f>Data[[#This Row],[Revenue]]-Data[[#This Row],[Cost]]</f>
        <v>2347</v>
      </c>
      <c r="M218"/>
      <c r="N218"/>
      <c r="O218"/>
      <c r="P218" s="4"/>
      <c r="Q218" s="5"/>
      <c r="R218" s="5"/>
    </row>
    <row r="219" spans="2:18" x14ac:dyDescent="0.3">
      <c r="B219" t="s">
        <v>2</v>
      </c>
      <c r="C219" t="s">
        <v>38</v>
      </c>
      <c r="D219" t="s">
        <v>4</v>
      </c>
      <c r="E219" s="4">
        <v>3549</v>
      </c>
      <c r="F219" s="4">
        <v>3549</v>
      </c>
      <c r="G219" s="5">
        <v>3</v>
      </c>
      <c r="H219" s="15">
        <f>VLOOKUP(Data[[#This Row],[Product]],products[],2,)</f>
        <v>11.88</v>
      </c>
      <c r="I219" s="23">
        <f>Data[[#This Row],[Cost per unit]]*Data[[#This Row],[Units]]</f>
        <v>35.64</v>
      </c>
      <c r="J219" s="32">
        <f>Data[[#This Row],[Revenue]]-Data[[#This Row],[Cost]]</f>
        <v>3513.36</v>
      </c>
      <c r="M219"/>
      <c r="N219"/>
      <c r="O219"/>
      <c r="P219" s="4"/>
      <c r="Q219" s="5"/>
      <c r="R219" s="5"/>
    </row>
    <row r="220" spans="2:18" x14ac:dyDescent="0.3">
      <c r="B220" t="s">
        <v>7</v>
      </c>
      <c r="C220" t="s">
        <v>39</v>
      </c>
      <c r="D220" t="s">
        <v>27</v>
      </c>
      <c r="E220" s="4">
        <v>966</v>
      </c>
      <c r="F220" s="4">
        <v>966</v>
      </c>
      <c r="G220" s="5">
        <v>198</v>
      </c>
      <c r="H220" s="15">
        <f>VLOOKUP(Data[[#This Row],[Product]],products[],2,)</f>
        <v>16.73</v>
      </c>
      <c r="I220" s="23">
        <f>Data[[#This Row],[Cost per unit]]*Data[[#This Row],[Units]]</f>
        <v>3312.54</v>
      </c>
      <c r="J220" s="32">
        <f>Data[[#This Row],[Revenue]]-Data[[#This Row],[Cost]]</f>
        <v>-2346.54</v>
      </c>
      <c r="M220"/>
      <c r="N220"/>
      <c r="O220"/>
      <c r="P220" s="4"/>
      <c r="Q220" s="5"/>
      <c r="R220" s="5"/>
    </row>
    <row r="221" spans="2:18" x14ac:dyDescent="0.3">
      <c r="B221" t="s">
        <v>5</v>
      </c>
      <c r="C221" t="s">
        <v>39</v>
      </c>
      <c r="D221" t="s">
        <v>18</v>
      </c>
      <c r="E221" s="4">
        <v>385</v>
      </c>
      <c r="F221" s="4">
        <v>385</v>
      </c>
      <c r="G221" s="5">
        <v>249</v>
      </c>
      <c r="H221" s="15">
        <f>VLOOKUP(Data[[#This Row],[Product]],products[],2,)</f>
        <v>6.47</v>
      </c>
      <c r="I221" s="23">
        <f>Data[[#This Row],[Cost per unit]]*Data[[#This Row],[Units]]</f>
        <v>1611.03</v>
      </c>
      <c r="J221" s="32">
        <f>Data[[#This Row],[Revenue]]-Data[[#This Row],[Cost]]</f>
        <v>-1226.03</v>
      </c>
      <c r="M221"/>
      <c r="N221"/>
      <c r="O221"/>
      <c r="P221" s="4"/>
      <c r="Q221" s="5"/>
      <c r="R221" s="5"/>
    </row>
    <row r="222" spans="2:18" x14ac:dyDescent="0.3">
      <c r="B222" t="s">
        <v>6</v>
      </c>
      <c r="C222" t="s">
        <v>34</v>
      </c>
      <c r="D222" t="s">
        <v>16</v>
      </c>
      <c r="E222" s="4">
        <v>2219</v>
      </c>
      <c r="F222" s="4">
        <v>2219</v>
      </c>
      <c r="G222" s="5">
        <v>75</v>
      </c>
      <c r="H222" s="15">
        <f>VLOOKUP(Data[[#This Row],[Product]],products[],2,)</f>
        <v>8.7899999999999991</v>
      </c>
      <c r="I222" s="23">
        <f>Data[[#This Row],[Cost per unit]]*Data[[#This Row],[Units]]</f>
        <v>659.24999999999989</v>
      </c>
      <c r="J222" s="32">
        <f>Data[[#This Row],[Revenue]]-Data[[#This Row],[Cost]]</f>
        <v>1559.75</v>
      </c>
      <c r="M222"/>
      <c r="N222"/>
      <c r="O222"/>
      <c r="P222" s="4"/>
      <c r="Q222" s="5"/>
      <c r="R222" s="5"/>
    </row>
    <row r="223" spans="2:18" x14ac:dyDescent="0.3">
      <c r="B223" t="s">
        <v>9</v>
      </c>
      <c r="C223" t="s">
        <v>36</v>
      </c>
      <c r="D223" t="s">
        <v>32</v>
      </c>
      <c r="E223" s="4">
        <v>2954</v>
      </c>
      <c r="F223" s="4">
        <v>2954</v>
      </c>
      <c r="G223" s="5">
        <v>189</v>
      </c>
      <c r="H223" s="15">
        <f>VLOOKUP(Data[[#This Row],[Product]],products[],2,)</f>
        <v>8.65</v>
      </c>
      <c r="I223" s="23">
        <f>Data[[#This Row],[Cost per unit]]*Data[[#This Row],[Units]]</f>
        <v>1634.8500000000001</v>
      </c>
      <c r="J223" s="32">
        <f>Data[[#This Row],[Revenue]]-Data[[#This Row],[Cost]]</f>
        <v>1319.1499999999999</v>
      </c>
      <c r="M223"/>
      <c r="N223"/>
      <c r="O223"/>
      <c r="P223" s="4"/>
      <c r="Q223" s="5"/>
      <c r="R223" s="5"/>
    </row>
    <row r="224" spans="2:18" x14ac:dyDescent="0.3">
      <c r="B224" t="s">
        <v>7</v>
      </c>
      <c r="C224" t="s">
        <v>36</v>
      </c>
      <c r="D224" t="s">
        <v>32</v>
      </c>
      <c r="E224" s="4">
        <v>280</v>
      </c>
      <c r="F224" s="4">
        <v>280</v>
      </c>
      <c r="G224" s="5">
        <v>87</v>
      </c>
      <c r="H224" s="15">
        <f>VLOOKUP(Data[[#This Row],[Product]],products[],2,)</f>
        <v>8.65</v>
      </c>
      <c r="I224" s="23">
        <f>Data[[#This Row],[Cost per unit]]*Data[[#This Row],[Units]]</f>
        <v>752.55000000000007</v>
      </c>
      <c r="J224" s="32">
        <f>Data[[#This Row],[Revenue]]-Data[[#This Row],[Cost]]</f>
        <v>-472.55000000000007</v>
      </c>
      <c r="M224"/>
      <c r="N224"/>
      <c r="O224"/>
      <c r="P224" s="4"/>
      <c r="Q224" s="5"/>
      <c r="R224" s="5"/>
    </row>
    <row r="225" spans="2:18" x14ac:dyDescent="0.3">
      <c r="B225" t="s">
        <v>41</v>
      </c>
      <c r="C225" t="s">
        <v>36</v>
      </c>
      <c r="D225" t="s">
        <v>30</v>
      </c>
      <c r="E225" s="4">
        <v>6118</v>
      </c>
      <c r="F225" s="4">
        <v>6118</v>
      </c>
      <c r="G225" s="5">
        <v>174</v>
      </c>
      <c r="H225" s="15">
        <f>VLOOKUP(Data[[#This Row],[Product]],products[],2,)</f>
        <v>14.49</v>
      </c>
      <c r="I225" s="23">
        <f>Data[[#This Row],[Cost per unit]]*Data[[#This Row],[Units]]</f>
        <v>2521.2600000000002</v>
      </c>
      <c r="J225" s="32">
        <f>Data[[#This Row],[Revenue]]-Data[[#This Row],[Cost]]</f>
        <v>3596.74</v>
      </c>
      <c r="M225"/>
      <c r="N225"/>
      <c r="O225"/>
      <c r="P225" s="4"/>
      <c r="Q225" s="5"/>
      <c r="R225" s="5"/>
    </row>
    <row r="226" spans="2:18" x14ac:dyDescent="0.3">
      <c r="B226" t="s">
        <v>2</v>
      </c>
      <c r="C226" t="s">
        <v>39</v>
      </c>
      <c r="D226" t="s">
        <v>15</v>
      </c>
      <c r="E226" s="4">
        <v>4802</v>
      </c>
      <c r="F226" s="4">
        <v>4802</v>
      </c>
      <c r="G226" s="5">
        <v>36</v>
      </c>
      <c r="H226" s="15">
        <f>VLOOKUP(Data[[#This Row],[Product]],products[],2,)</f>
        <v>11.73</v>
      </c>
      <c r="I226" s="23">
        <f>Data[[#This Row],[Cost per unit]]*Data[[#This Row],[Units]]</f>
        <v>422.28000000000003</v>
      </c>
      <c r="J226" s="32">
        <f>Data[[#This Row],[Revenue]]-Data[[#This Row],[Cost]]</f>
        <v>4379.72</v>
      </c>
      <c r="M226"/>
      <c r="N226"/>
      <c r="O226"/>
      <c r="P226" s="4"/>
      <c r="Q226" s="5"/>
      <c r="R226" s="5"/>
    </row>
    <row r="227" spans="2:18" x14ac:dyDescent="0.3">
      <c r="B227" t="s">
        <v>9</v>
      </c>
      <c r="C227" t="s">
        <v>38</v>
      </c>
      <c r="D227" t="s">
        <v>24</v>
      </c>
      <c r="E227" s="4">
        <v>4137</v>
      </c>
      <c r="F227" s="4">
        <v>4137</v>
      </c>
      <c r="G227" s="5">
        <v>60</v>
      </c>
      <c r="H227" s="15">
        <f>VLOOKUP(Data[[#This Row],[Product]],products[],2,)</f>
        <v>4.97</v>
      </c>
      <c r="I227" s="23">
        <f>Data[[#This Row],[Cost per unit]]*Data[[#This Row],[Units]]</f>
        <v>298.2</v>
      </c>
      <c r="J227" s="32">
        <f>Data[[#This Row],[Revenue]]-Data[[#This Row],[Cost]]</f>
        <v>3838.8</v>
      </c>
      <c r="M227"/>
      <c r="N227"/>
      <c r="O227"/>
      <c r="P227" s="4"/>
      <c r="Q227" s="5"/>
      <c r="R227" s="5"/>
    </row>
    <row r="228" spans="2:18" x14ac:dyDescent="0.3">
      <c r="B228" t="s">
        <v>3</v>
      </c>
      <c r="C228" t="s">
        <v>35</v>
      </c>
      <c r="D228" t="s">
        <v>23</v>
      </c>
      <c r="E228" s="4">
        <v>2023</v>
      </c>
      <c r="F228" s="4">
        <v>2023</v>
      </c>
      <c r="G228" s="5">
        <v>78</v>
      </c>
      <c r="H228" s="15">
        <f>VLOOKUP(Data[[#This Row],[Product]],products[],2,)</f>
        <v>6.49</v>
      </c>
      <c r="I228" s="23">
        <f>Data[[#This Row],[Cost per unit]]*Data[[#This Row],[Units]]</f>
        <v>506.22</v>
      </c>
      <c r="J228" s="32">
        <f>Data[[#This Row],[Revenue]]-Data[[#This Row],[Cost]]</f>
        <v>1516.78</v>
      </c>
      <c r="M228"/>
      <c r="N228"/>
      <c r="O228"/>
      <c r="P228" s="4"/>
      <c r="Q228" s="5"/>
      <c r="R228" s="5"/>
    </row>
    <row r="229" spans="2:18" x14ac:dyDescent="0.3">
      <c r="B229" t="s">
        <v>9</v>
      </c>
      <c r="C229" t="s">
        <v>36</v>
      </c>
      <c r="D229" t="s">
        <v>30</v>
      </c>
      <c r="E229" s="4">
        <v>9051</v>
      </c>
      <c r="F229" s="4">
        <v>9051</v>
      </c>
      <c r="G229" s="5">
        <v>57</v>
      </c>
      <c r="H229" s="15">
        <f>VLOOKUP(Data[[#This Row],[Product]],products[],2,)</f>
        <v>14.49</v>
      </c>
      <c r="I229" s="23">
        <f>Data[[#This Row],[Cost per unit]]*Data[[#This Row],[Units]]</f>
        <v>825.93000000000006</v>
      </c>
      <c r="J229" s="32">
        <f>Data[[#This Row],[Revenue]]-Data[[#This Row],[Cost]]</f>
        <v>8225.07</v>
      </c>
      <c r="M229"/>
      <c r="N229"/>
      <c r="O229"/>
      <c r="P229" s="4"/>
      <c r="Q229" s="5"/>
      <c r="R229" s="5"/>
    </row>
    <row r="230" spans="2:18" x14ac:dyDescent="0.3">
      <c r="B230" t="s">
        <v>9</v>
      </c>
      <c r="C230" t="s">
        <v>37</v>
      </c>
      <c r="D230" t="s">
        <v>28</v>
      </c>
      <c r="E230" s="4">
        <v>2919</v>
      </c>
      <c r="F230" s="4">
        <v>2919</v>
      </c>
      <c r="G230" s="5">
        <v>45</v>
      </c>
      <c r="H230" s="15">
        <f>VLOOKUP(Data[[#This Row],[Product]],products[],2,)</f>
        <v>10.38</v>
      </c>
      <c r="I230" s="23">
        <f>Data[[#This Row],[Cost per unit]]*Data[[#This Row],[Units]]</f>
        <v>467.1</v>
      </c>
      <c r="J230" s="32">
        <f>Data[[#This Row],[Revenue]]-Data[[#This Row],[Cost]]</f>
        <v>2451.9</v>
      </c>
      <c r="M230"/>
      <c r="N230"/>
      <c r="O230"/>
      <c r="P230" s="4"/>
      <c r="Q230" s="5"/>
      <c r="R230" s="5"/>
    </row>
    <row r="231" spans="2:18" x14ac:dyDescent="0.3">
      <c r="B231" t="s">
        <v>41</v>
      </c>
      <c r="C231" t="s">
        <v>38</v>
      </c>
      <c r="D231" t="s">
        <v>22</v>
      </c>
      <c r="E231" s="4">
        <v>5915</v>
      </c>
      <c r="F231" s="4">
        <v>5915</v>
      </c>
      <c r="G231" s="5">
        <v>3</v>
      </c>
      <c r="H231" s="15">
        <f>VLOOKUP(Data[[#This Row],[Product]],products[],2,)</f>
        <v>9.77</v>
      </c>
      <c r="I231" s="23">
        <f>Data[[#This Row],[Cost per unit]]*Data[[#This Row],[Units]]</f>
        <v>29.31</v>
      </c>
      <c r="J231" s="32">
        <f>Data[[#This Row],[Revenue]]-Data[[#This Row],[Cost]]</f>
        <v>5885.69</v>
      </c>
      <c r="M231"/>
      <c r="N231"/>
      <c r="O231"/>
      <c r="P231" s="4"/>
      <c r="Q231" s="5"/>
      <c r="R231" s="5"/>
    </row>
    <row r="232" spans="2:18" x14ac:dyDescent="0.3">
      <c r="B232" t="s">
        <v>10</v>
      </c>
      <c r="C232" t="s">
        <v>35</v>
      </c>
      <c r="D232" t="s">
        <v>15</v>
      </c>
      <c r="E232" s="4">
        <v>2562</v>
      </c>
      <c r="F232" s="4">
        <v>2562</v>
      </c>
      <c r="G232" s="5">
        <v>6</v>
      </c>
      <c r="H232" s="15">
        <f>VLOOKUP(Data[[#This Row],[Product]],products[],2,)</f>
        <v>11.73</v>
      </c>
      <c r="I232" s="23">
        <f>Data[[#This Row],[Cost per unit]]*Data[[#This Row],[Units]]</f>
        <v>70.38</v>
      </c>
      <c r="J232" s="32">
        <f>Data[[#This Row],[Revenue]]-Data[[#This Row],[Cost]]</f>
        <v>2491.62</v>
      </c>
      <c r="M232"/>
      <c r="N232"/>
      <c r="O232"/>
      <c r="P232" s="4"/>
      <c r="Q232" s="5"/>
      <c r="R232" s="5"/>
    </row>
    <row r="233" spans="2:18" x14ac:dyDescent="0.3">
      <c r="B233" t="s">
        <v>5</v>
      </c>
      <c r="C233" t="s">
        <v>37</v>
      </c>
      <c r="D233" t="s">
        <v>25</v>
      </c>
      <c r="E233" s="4">
        <v>8813</v>
      </c>
      <c r="F233" s="4">
        <v>8813</v>
      </c>
      <c r="G233" s="5">
        <v>21</v>
      </c>
      <c r="H233" s="15">
        <f>VLOOKUP(Data[[#This Row],[Product]],products[],2,)</f>
        <v>13.15</v>
      </c>
      <c r="I233" s="23">
        <f>Data[[#This Row],[Cost per unit]]*Data[[#This Row],[Units]]</f>
        <v>276.15000000000003</v>
      </c>
      <c r="J233" s="32">
        <f>Data[[#This Row],[Revenue]]-Data[[#This Row],[Cost]]</f>
        <v>8536.85</v>
      </c>
      <c r="M233"/>
      <c r="N233"/>
      <c r="O233"/>
      <c r="P233" s="4"/>
      <c r="Q233" s="5"/>
      <c r="R233" s="5"/>
    </row>
    <row r="234" spans="2:18" x14ac:dyDescent="0.3">
      <c r="B234" t="s">
        <v>5</v>
      </c>
      <c r="C234" t="s">
        <v>36</v>
      </c>
      <c r="D234" t="s">
        <v>18</v>
      </c>
      <c r="E234" s="4">
        <v>6111</v>
      </c>
      <c r="F234" s="4">
        <v>6111</v>
      </c>
      <c r="G234" s="5">
        <v>3</v>
      </c>
      <c r="H234" s="15">
        <f>VLOOKUP(Data[[#This Row],[Product]],products[],2,)</f>
        <v>6.47</v>
      </c>
      <c r="I234" s="23">
        <f>Data[[#This Row],[Cost per unit]]*Data[[#This Row],[Units]]</f>
        <v>19.41</v>
      </c>
      <c r="J234" s="32">
        <f>Data[[#This Row],[Revenue]]-Data[[#This Row],[Cost]]</f>
        <v>6091.59</v>
      </c>
      <c r="M234"/>
      <c r="N234"/>
      <c r="O234"/>
      <c r="P234" s="4"/>
      <c r="Q234" s="5"/>
      <c r="R234" s="5"/>
    </row>
    <row r="235" spans="2:18" x14ac:dyDescent="0.3">
      <c r="B235" t="s">
        <v>8</v>
      </c>
      <c r="C235" t="s">
        <v>34</v>
      </c>
      <c r="D235" t="s">
        <v>31</v>
      </c>
      <c r="E235" s="4">
        <v>3507</v>
      </c>
      <c r="F235" s="4">
        <v>3507</v>
      </c>
      <c r="G235" s="5">
        <v>288</v>
      </c>
      <c r="H235" s="15">
        <f>VLOOKUP(Data[[#This Row],[Product]],products[],2,)</f>
        <v>5.79</v>
      </c>
      <c r="I235" s="23">
        <f>Data[[#This Row],[Cost per unit]]*Data[[#This Row],[Units]]</f>
        <v>1667.52</v>
      </c>
      <c r="J235" s="32">
        <f>Data[[#This Row],[Revenue]]-Data[[#This Row],[Cost]]</f>
        <v>1839.48</v>
      </c>
      <c r="M235"/>
      <c r="N235"/>
      <c r="O235"/>
      <c r="P235" s="4"/>
      <c r="Q235" s="5"/>
      <c r="R235" s="5"/>
    </row>
    <row r="236" spans="2:18" x14ac:dyDescent="0.3">
      <c r="B236" t="s">
        <v>6</v>
      </c>
      <c r="C236" t="s">
        <v>36</v>
      </c>
      <c r="D236" t="s">
        <v>13</v>
      </c>
      <c r="E236" s="4">
        <v>4319</v>
      </c>
      <c r="F236" s="4">
        <v>4319</v>
      </c>
      <c r="G236" s="5">
        <v>30</v>
      </c>
      <c r="H236" s="15">
        <f>VLOOKUP(Data[[#This Row],[Product]],products[],2,)</f>
        <v>9.33</v>
      </c>
      <c r="I236" s="23">
        <f>Data[[#This Row],[Cost per unit]]*Data[[#This Row],[Units]]</f>
        <v>279.89999999999998</v>
      </c>
      <c r="J236" s="32">
        <f>Data[[#This Row],[Revenue]]-Data[[#This Row],[Cost]]</f>
        <v>4039.1</v>
      </c>
      <c r="M236"/>
      <c r="N236"/>
      <c r="O236"/>
      <c r="P236" s="4"/>
      <c r="Q236" s="5"/>
      <c r="R236" s="5"/>
    </row>
    <row r="237" spans="2:18" x14ac:dyDescent="0.3">
      <c r="B237" t="s">
        <v>40</v>
      </c>
      <c r="C237" t="s">
        <v>38</v>
      </c>
      <c r="D237" t="s">
        <v>26</v>
      </c>
      <c r="E237" s="4">
        <v>609</v>
      </c>
      <c r="F237" s="4">
        <v>609</v>
      </c>
      <c r="G237" s="5">
        <v>87</v>
      </c>
      <c r="H237" s="15">
        <f>VLOOKUP(Data[[#This Row],[Product]],products[],2,)</f>
        <v>5.6</v>
      </c>
      <c r="I237" s="23">
        <f>Data[[#This Row],[Cost per unit]]*Data[[#This Row],[Units]]</f>
        <v>487.2</v>
      </c>
      <c r="J237" s="32">
        <f>Data[[#This Row],[Revenue]]-Data[[#This Row],[Cost]]</f>
        <v>121.80000000000001</v>
      </c>
      <c r="M237"/>
      <c r="N237"/>
      <c r="O237"/>
      <c r="P237" s="4"/>
      <c r="Q237" s="5"/>
      <c r="R237" s="5"/>
    </row>
    <row r="238" spans="2:18" x14ac:dyDescent="0.3">
      <c r="B238" t="s">
        <v>40</v>
      </c>
      <c r="C238" t="s">
        <v>39</v>
      </c>
      <c r="D238" t="s">
        <v>27</v>
      </c>
      <c r="E238" s="4">
        <v>6370</v>
      </c>
      <c r="F238" s="4">
        <v>6370</v>
      </c>
      <c r="G238" s="5">
        <v>30</v>
      </c>
      <c r="H238" s="15">
        <f>VLOOKUP(Data[[#This Row],[Product]],products[],2,)</f>
        <v>16.73</v>
      </c>
      <c r="I238" s="23">
        <f>Data[[#This Row],[Cost per unit]]*Data[[#This Row],[Units]]</f>
        <v>501.90000000000003</v>
      </c>
      <c r="J238" s="32">
        <f>Data[[#This Row],[Revenue]]-Data[[#This Row],[Cost]]</f>
        <v>5868.1</v>
      </c>
      <c r="M238"/>
      <c r="N238"/>
      <c r="O238"/>
      <c r="P238" s="4"/>
      <c r="Q238" s="5"/>
      <c r="R238" s="5"/>
    </row>
    <row r="239" spans="2:18" x14ac:dyDescent="0.3">
      <c r="B239" t="s">
        <v>5</v>
      </c>
      <c r="C239" t="s">
        <v>38</v>
      </c>
      <c r="D239" t="s">
        <v>19</v>
      </c>
      <c r="E239" s="4">
        <v>5474</v>
      </c>
      <c r="F239" s="4">
        <v>5474</v>
      </c>
      <c r="G239" s="5">
        <v>168</v>
      </c>
      <c r="H239" s="15">
        <f>VLOOKUP(Data[[#This Row],[Product]],products[],2,)</f>
        <v>7.64</v>
      </c>
      <c r="I239" s="23">
        <f>Data[[#This Row],[Cost per unit]]*Data[[#This Row],[Units]]</f>
        <v>1283.52</v>
      </c>
      <c r="J239" s="32">
        <f>Data[[#This Row],[Revenue]]-Data[[#This Row],[Cost]]</f>
        <v>4190.4799999999996</v>
      </c>
      <c r="M239"/>
      <c r="N239"/>
      <c r="O239"/>
      <c r="P239" s="4"/>
      <c r="Q239" s="5"/>
      <c r="R239" s="5"/>
    </row>
    <row r="240" spans="2:18" x14ac:dyDescent="0.3">
      <c r="B240" t="s">
        <v>40</v>
      </c>
      <c r="C240" t="s">
        <v>36</v>
      </c>
      <c r="D240" t="s">
        <v>27</v>
      </c>
      <c r="E240" s="4">
        <v>3164</v>
      </c>
      <c r="F240" s="4">
        <v>3164</v>
      </c>
      <c r="G240" s="5">
        <v>306</v>
      </c>
      <c r="H240" s="15">
        <f>VLOOKUP(Data[[#This Row],[Product]],products[],2,)</f>
        <v>16.73</v>
      </c>
      <c r="I240" s="23">
        <f>Data[[#This Row],[Cost per unit]]*Data[[#This Row],[Units]]</f>
        <v>5119.38</v>
      </c>
      <c r="J240" s="32">
        <f>Data[[#This Row],[Revenue]]-Data[[#This Row],[Cost]]</f>
        <v>-1955.38</v>
      </c>
      <c r="M240"/>
      <c r="N240"/>
      <c r="O240"/>
      <c r="P240" s="4"/>
      <c r="Q240" s="5"/>
      <c r="R240" s="5"/>
    </row>
    <row r="241" spans="2:18" x14ac:dyDescent="0.3">
      <c r="B241" t="s">
        <v>6</v>
      </c>
      <c r="C241" t="s">
        <v>35</v>
      </c>
      <c r="D241" t="s">
        <v>4</v>
      </c>
      <c r="E241" s="4">
        <v>1302</v>
      </c>
      <c r="F241" s="4">
        <v>1302</v>
      </c>
      <c r="G241" s="5">
        <v>402</v>
      </c>
      <c r="H241" s="15">
        <f>VLOOKUP(Data[[#This Row],[Product]],products[],2,)</f>
        <v>11.88</v>
      </c>
      <c r="I241" s="23">
        <f>Data[[#This Row],[Cost per unit]]*Data[[#This Row],[Units]]</f>
        <v>4775.76</v>
      </c>
      <c r="J241" s="32">
        <f>Data[[#This Row],[Revenue]]-Data[[#This Row],[Cost]]</f>
        <v>-3473.76</v>
      </c>
      <c r="M241"/>
      <c r="N241"/>
      <c r="O241"/>
      <c r="P241" s="4"/>
      <c r="Q241" s="5"/>
      <c r="R241" s="5"/>
    </row>
    <row r="242" spans="2:18" x14ac:dyDescent="0.3">
      <c r="B242" t="s">
        <v>3</v>
      </c>
      <c r="C242" t="s">
        <v>37</v>
      </c>
      <c r="D242" t="s">
        <v>28</v>
      </c>
      <c r="E242" s="4">
        <v>7308</v>
      </c>
      <c r="F242" s="4">
        <v>7308</v>
      </c>
      <c r="G242" s="5">
        <v>327</v>
      </c>
      <c r="H242" s="15">
        <f>VLOOKUP(Data[[#This Row],[Product]],products[],2,)</f>
        <v>10.38</v>
      </c>
      <c r="I242" s="23">
        <f>Data[[#This Row],[Cost per unit]]*Data[[#This Row],[Units]]</f>
        <v>3394.26</v>
      </c>
      <c r="J242" s="32">
        <f>Data[[#This Row],[Revenue]]-Data[[#This Row],[Cost]]</f>
        <v>3913.74</v>
      </c>
      <c r="M242"/>
      <c r="N242"/>
      <c r="O242"/>
      <c r="P242" s="4"/>
      <c r="Q242" s="5"/>
      <c r="R242" s="5"/>
    </row>
    <row r="243" spans="2:18" x14ac:dyDescent="0.3">
      <c r="B243" t="s">
        <v>40</v>
      </c>
      <c r="C243" t="s">
        <v>37</v>
      </c>
      <c r="D243" t="s">
        <v>27</v>
      </c>
      <c r="E243" s="4">
        <v>6132</v>
      </c>
      <c r="F243" s="4">
        <v>6132</v>
      </c>
      <c r="G243" s="5">
        <v>93</v>
      </c>
      <c r="H243" s="15">
        <f>VLOOKUP(Data[[#This Row],[Product]],products[],2,)</f>
        <v>16.73</v>
      </c>
      <c r="I243" s="23">
        <f>Data[[#This Row],[Cost per unit]]*Data[[#This Row],[Units]]</f>
        <v>1555.89</v>
      </c>
      <c r="J243" s="32">
        <f>Data[[#This Row],[Revenue]]-Data[[#This Row],[Cost]]</f>
        <v>4576.1099999999997</v>
      </c>
      <c r="M243"/>
      <c r="N243"/>
      <c r="O243"/>
      <c r="P243" s="4"/>
      <c r="Q243" s="5"/>
      <c r="R243" s="5"/>
    </row>
    <row r="244" spans="2:18" x14ac:dyDescent="0.3">
      <c r="B244" t="s">
        <v>10</v>
      </c>
      <c r="C244" t="s">
        <v>35</v>
      </c>
      <c r="D244" t="s">
        <v>14</v>
      </c>
      <c r="E244" s="4">
        <v>3472</v>
      </c>
      <c r="F244" s="4">
        <v>3472</v>
      </c>
      <c r="G244" s="5">
        <v>96</v>
      </c>
      <c r="H244" s="15">
        <f>VLOOKUP(Data[[#This Row],[Product]],products[],2,)</f>
        <v>11.7</v>
      </c>
      <c r="I244" s="23">
        <f>Data[[#This Row],[Cost per unit]]*Data[[#This Row],[Units]]</f>
        <v>1123.1999999999998</v>
      </c>
      <c r="J244" s="32">
        <f>Data[[#This Row],[Revenue]]-Data[[#This Row],[Cost]]</f>
        <v>2348.8000000000002</v>
      </c>
      <c r="M244"/>
      <c r="N244"/>
      <c r="O244"/>
      <c r="P244" s="4"/>
      <c r="Q244" s="5"/>
      <c r="R244" s="5"/>
    </row>
    <row r="245" spans="2:18" x14ac:dyDescent="0.3">
      <c r="B245" t="s">
        <v>8</v>
      </c>
      <c r="C245" t="s">
        <v>39</v>
      </c>
      <c r="D245" t="s">
        <v>18</v>
      </c>
      <c r="E245" s="4">
        <v>9660</v>
      </c>
      <c r="F245" s="4">
        <v>9660</v>
      </c>
      <c r="G245" s="5">
        <v>27</v>
      </c>
      <c r="H245" s="15">
        <f>VLOOKUP(Data[[#This Row],[Product]],products[],2,)</f>
        <v>6.47</v>
      </c>
      <c r="I245" s="23">
        <f>Data[[#This Row],[Cost per unit]]*Data[[#This Row],[Units]]</f>
        <v>174.69</v>
      </c>
      <c r="J245" s="32">
        <f>Data[[#This Row],[Revenue]]-Data[[#This Row],[Cost]]</f>
        <v>9485.31</v>
      </c>
      <c r="M245"/>
      <c r="N245"/>
      <c r="O245"/>
      <c r="P245" s="4"/>
      <c r="Q245" s="5"/>
      <c r="R245" s="5"/>
    </row>
    <row r="246" spans="2:18" x14ac:dyDescent="0.3">
      <c r="B246" t="s">
        <v>9</v>
      </c>
      <c r="C246" t="s">
        <v>38</v>
      </c>
      <c r="D246" t="s">
        <v>26</v>
      </c>
      <c r="E246" s="4">
        <v>2436</v>
      </c>
      <c r="F246" s="4">
        <v>2436</v>
      </c>
      <c r="G246" s="5">
        <v>99</v>
      </c>
      <c r="H246" s="15">
        <f>VLOOKUP(Data[[#This Row],[Product]],products[],2,)</f>
        <v>5.6</v>
      </c>
      <c r="I246" s="23">
        <f>Data[[#This Row],[Cost per unit]]*Data[[#This Row],[Units]]</f>
        <v>554.4</v>
      </c>
      <c r="J246" s="32">
        <f>Data[[#This Row],[Revenue]]-Data[[#This Row],[Cost]]</f>
        <v>1881.6</v>
      </c>
      <c r="M246"/>
      <c r="N246"/>
      <c r="O246"/>
      <c r="P246" s="4"/>
      <c r="Q246" s="5"/>
      <c r="R246" s="5"/>
    </row>
    <row r="247" spans="2:18" x14ac:dyDescent="0.3">
      <c r="B247" t="s">
        <v>9</v>
      </c>
      <c r="C247" t="s">
        <v>38</v>
      </c>
      <c r="D247" t="s">
        <v>33</v>
      </c>
      <c r="E247" s="4">
        <v>9506</v>
      </c>
      <c r="F247" s="4">
        <v>9506</v>
      </c>
      <c r="G247" s="5">
        <v>87</v>
      </c>
      <c r="H247" s="15">
        <f>VLOOKUP(Data[[#This Row],[Product]],products[],2,)</f>
        <v>12.37</v>
      </c>
      <c r="I247" s="23">
        <f>Data[[#This Row],[Cost per unit]]*Data[[#This Row],[Units]]</f>
        <v>1076.1899999999998</v>
      </c>
      <c r="J247" s="32">
        <f>Data[[#This Row],[Revenue]]-Data[[#This Row],[Cost]]</f>
        <v>8429.81</v>
      </c>
      <c r="M247"/>
      <c r="N247"/>
      <c r="O247"/>
      <c r="P247" s="4"/>
      <c r="Q247" s="5"/>
      <c r="R247" s="5"/>
    </row>
    <row r="248" spans="2:18" x14ac:dyDescent="0.3">
      <c r="B248" t="s">
        <v>10</v>
      </c>
      <c r="C248" t="s">
        <v>37</v>
      </c>
      <c r="D248" t="s">
        <v>21</v>
      </c>
      <c r="E248" s="4">
        <v>245</v>
      </c>
      <c r="F248" s="4">
        <v>245</v>
      </c>
      <c r="G248" s="5">
        <v>288</v>
      </c>
      <c r="H248" s="15">
        <f>VLOOKUP(Data[[#This Row],[Product]],products[],2,)</f>
        <v>9</v>
      </c>
      <c r="I248" s="23">
        <f>Data[[#This Row],[Cost per unit]]*Data[[#This Row],[Units]]</f>
        <v>2592</v>
      </c>
      <c r="J248" s="32">
        <f>Data[[#This Row],[Revenue]]-Data[[#This Row],[Cost]]</f>
        <v>-2347</v>
      </c>
      <c r="M248"/>
      <c r="N248"/>
      <c r="O248"/>
      <c r="P248" s="4"/>
      <c r="Q248" s="5"/>
      <c r="R248" s="5"/>
    </row>
    <row r="249" spans="2:18" x14ac:dyDescent="0.3">
      <c r="B249" t="s">
        <v>8</v>
      </c>
      <c r="C249" t="s">
        <v>35</v>
      </c>
      <c r="D249" t="s">
        <v>20</v>
      </c>
      <c r="E249" s="4">
        <v>2702</v>
      </c>
      <c r="F249" s="4">
        <v>2702</v>
      </c>
      <c r="G249" s="5">
        <v>363</v>
      </c>
      <c r="H249" s="15">
        <f>VLOOKUP(Data[[#This Row],[Product]],products[],2,)</f>
        <v>10.62</v>
      </c>
      <c r="I249" s="23">
        <f>Data[[#This Row],[Cost per unit]]*Data[[#This Row],[Units]]</f>
        <v>3855.0599999999995</v>
      </c>
      <c r="J249" s="32">
        <f>Data[[#This Row],[Revenue]]-Data[[#This Row],[Cost]]</f>
        <v>-1153.0599999999995</v>
      </c>
      <c r="M249"/>
      <c r="N249"/>
      <c r="O249"/>
      <c r="P249" s="4"/>
      <c r="Q249" s="5"/>
      <c r="R249" s="5"/>
    </row>
    <row r="250" spans="2:18" x14ac:dyDescent="0.3">
      <c r="B250" t="s">
        <v>10</v>
      </c>
      <c r="C250" t="s">
        <v>34</v>
      </c>
      <c r="D250" t="s">
        <v>17</v>
      </c>
      <c r="E250" s="4">
        <v>700</v>
      </c>
      <c r="F250" s="4">
        <v>700</v>
      </c>
      <c r="G250" s="5">
        <v>87</v>
      </c>
      <c r="H250" s="15">
        <f>VLOOKUP(Data[[#This Row],[Product]],products[],2,)</f>
        <v>3.11</v>
      </c>
      <c r="I250" s="23">
        <f>Data[[#This Row],[Cost per unit]]*Data[[#This Row],[Units]]</f>
        <v>270.57</v>
      </c>
      <c r="J250" s="32">
        <f>Data[[#This Row],[Revenue]]-Data[[#This Row],[Cost]]</f>
        <v>429.43</v>
      </c>
      <c r="M250"/>
      <c r="N250"/>
      <c r="O250"/>
      <c r="P250" s="4"/>
      <c r="Q250" s="5"/>
      <c r="R250" s="5"/>
    </row>
    <row r="251" spans="2:18" x14ac:dyDescent="0.3">
      <c r="B251" t="s">
        <v>6</v>
      </c>
      <c r="C251" t="s">
        <v>34</v>
      </c>
      <c r="D251" t="s">
        <v>17</v>
      </c>
      <c r="E251" s="4">
        <v>3759</v>
      </c>
      <c r="F251" s="4">
        <v>3759</v>
      </c>
      <c r="G251" s="5">
        <v>150</v>
      </c>
      <c r="H251" s="15">
        <f>VLOOKUP(Data[[#This Row],[Product]],products[],2,)</f>
        <v>3.11</v>
      </c>
      <c r="I251" s="23">
        <f>Data[[#This Row],[Cost per unit]]*Data[[#This Row],[Units]]</f>
        <v>466.5</v>
      </c>
      <c r="J251" s="32">
        <f>Data[[#This Row],[Revenue]]-Data[[#This Row],[Cost]]</f>
        <v>3292.5</v>
      </c>
      <c r="M251"/>
      <c r="N251"/>
      <c r="O251"/>
      <c r="P251" s="4"/>
      <c r="Q251" s="5"/>
      <c r="R251" s="5"/>
    </row>
    <row r="252" spans="2:18" x14ac:dyDescent="0.3">
      <c r="B252" t="s">
        <v>2</v>
      </c>
      <c r="C252" t="s">
        <v>35</v>
      </c>
      <c r="D252" t="s">
        <v>17</v>
      </c>
      <c r="E252" s="4">
        <v>1589</v>
      </c>
      <c r="F252" s="4">
        <v>1589</v>
      </c>
      <c r="G252" s="5">
        <v>303</v>
      </c>
      <c r="H252" s="15">
        <f>VLOOKUP(Data[[#This Row],[Product]],products[],2,)</f>
        <v>3.11</v>
      </c>
      <c r="I252" s="23">
        <f>Data[[#This Row],[Cost per unit]]*Data[[#This Row],[Units]]</f>
        <v>942.32999999999993</v>
      </c>
      <c r="J252" s="32">
        <f>Data[[#This Row],[Revenue]]-Data[[#This Row],[Cost]]</f>
        <v>646.67000000000007</v>
      </c>
      <c r="M252"/>
      <c r="N252"/>
      <c r="O252"/>
      <c r="P252" s="4"/>
      <c r="Q252" s="5"/>
      <c r="R252" s="5"/>
    </row>
    <row r="253" spans="2:18" x14ac:dyDescent="0.3">
      <c r="B253" t="s">
        <v>7</v>
      </c>
      <c r="C253" t="s">
        <v>35</v>
      </c>
      <c r="D253" t="s">
        <v>28</v>
      </c>
      <c r="E253" s="4">
        <v>5194</v>
      </c>
      <c r="F253" s="4">
        <v>5194</v>
      </c>
      <c r="G253" s="5">
        <v>288</v>
      </c>
      <c r="H253" s="15">
        <f>VLOOKUP(Data[[#This Row],[Product]],products[],2,)</f>
        <v>10.38</v>
      </c>
      <c r="I253" s="23">
        <f>Data[[#This Row],[Cost per unit]]*Data[[#This Row],[Units]]</f>
        <v>2989.44</v>
      </c>
      <c r="J253" s="32">
        <f>Data[[#This Row],[Revenue]]-Data[[#This Row],[Cost]]</f>
        <v>2204.56</v>
      </c>
      <c r="M253"/>
      <c r="N253"/>
      <c r="O253"/>
      <c r="P253" s="4"/>
      <c r="Q253" s="5"/>
      <c r="R253" s="5"/>
    </row>
    <row r="254" spans="2:18" x14ac:dyDescent="0.3">
      <c r="B254" t="s">
        <v>10</v>
      </c>
      <c r="C254" t="s">
        <v>36</v>
      </c>
      <c r="D254" t="s">
        <v>13</v>
      </c>
      <c r="E254" s="4">
        <v>945</v>
      </c>
      <c r="F254" s="4">
        <v>945</v>
      </c>
      <c r="G254" s="5">
        <v>75</v>
      </c>
      <c r="H254" s="15">
        <f>VLOOKUP(Data[[#This Row],[Product]],products[],2,)</f>
        <v>9.33</v>
      </c>
      <c r="I254" s="23">
        <f>Data[[#This Row],[Cost per unit]]*Data[[#This Row],[Units]]</f>
        <v>699.75</v>
      </c>
      <c r="J254" s="32">
        <f>Data[[#This Row],[Revenue]]-Data[[#This Row],[Cost]]</f>
        <v>245.25</v>
      </c>
      <c r="M254"/>
      <c r="N254"/>
      <c r="O254"/>
      <c r="P254" s="4"/>
      <c r="Q254" s="5"/>
      <c r="R254" s="5"/>
    </row>
    <row r="255" spans="2:18" x14ac:dyDescent="0.3">
      <c r="B255" t="s">
        <v>40</v>
      </c>
      <c r="C255" t="s">
        <v>38</v>
      </c>
      <c r="D255" t="s">
        <v>31</v>
      </c>
      <c r="E255" s="4">
        <v>1988</v>
      </c>
      <c r="F255" s="4">
        <v>1988</v>
      </c>
      <c r="G255" s="5">
        <v>39</v>
      </c>
      <c r="H255" s="15">
        <f>VLOOKUP(Data[[#This Row],[Product]],products[],2,)</f>
        <v>5.79</v>
      </c>
      <c r="I255" s="23">
        <f>Data[[#This Row],[Cost per unit]]*Data[[#This Row],[Units]]</f>
        <v>225.81</v>
      </c>
      <c r="J255" s="32">
        <f>Data[[#This Row],[Revenue]]-Data[[#This Row],[Cost]]</f>
        <v>1762.19</v>
      </c>
      <c r="M255"/>
      <c r="N255"/>
      <c r="O255"/>
      <c r="P255" s="4"/>
      <c r="Q255" s="5"/>
      <c r="R255" s="5"/>
    </row>
    <row r="256" spans="2:18" x14ac:dyDescent="0.3">
      <c r="B256" t="s">
        <v>6</v>
      </c>
      <c r="C256" t="s">
        <v>34</v>
      </c>
      <c r="D256" t="s">
        <v>32</v>
      </c>
      <c r="E256" s="4">
        <v>6734</v>
      </c>
      <c r="F256" s="4">
        <v>6734</v>
      </c>
      <c r="G256" s="5">
        <v>123</v>
      </c>
      <c r="H256" s="15">
        <f>VLOOKUP(Data[[#This Row],[Product]],products[],2,)</f>
        <v>8.65</v>
      </c>
      <c r="I256" s="23">
        <f>Data[[#This Row],[Cost per unit]]*Data[[#This Row],[Units]]</f>
        <v>1063.95</v>
      </c>
      <c r="J256" s="32">
        <f>Data[[#This Row],[Revenue]]-Data[[#This Row],[Cost]]</f>
        <v>5670.05</v>
      </c>
      <c r="M256"/>
      <c r="N256"/>
      <c r="O256"/>
      <c r="P256" s="4"/>
      <c r="Q256" s="5"/>
      <c r="R256" s="5"/>
    </row>
    <row r="257" spans="2:18" x14ac:dyDescent="0.3">
      <c r="B257" t="s">
        <v>40</v>
      </c>
      <c r="C257" t="s">
        <v>36</v>
      </c>
      <c r="D257" t="s">
        <v>4</v>
      </c>
      <c r="E257" s="4">
        <v>217</v>
      </c>
      <c r="F257" s="4">
        <v>217</v>
      </c>
      <c r="G257" s="5">
        <v>36</v>
      </c>
      <c r="H257" s="15">
        <f>VLOOKUP(Data[[#This Row],[Product]],products[],2,)</f>
        <v>11.88</v>
      </c>
      <c r="I257" s="23">
        <f>Data[[#This Row],[Cost per unit]]*Data[[#This Row],[Units]]</f>
        <v>427.68</v>
      </c>
      <c r="J257" s="32">
        <f>Data[[#This Row],[Revenue]]-Data[[#This Row],[Cost]]</f>
        <v>-210.68</v>
      </c>
      <c r="M257"/>
      <c r="N257"/>
      <c r="O257"/>
      <c r="P257" s="4"/>
      <c r="Q257" s="5"/>
      <c r="R257" s="5"/>
    </row>
    <row r="258" spans="2:18" x14ac:dyDescent="0.3">
      <c r="B258" t="s">
        <v>5</v>
      </c>
      <c r="C258" t="s">
        <v>34</v>
      </c>
      <c r="D258" t="s">
        <v>22</v>
      </c>
      <c r="E258" s="4">
        <v>6279</v>
      </c>
      <c r="F258" s="4">
        <v>6279</v>
      </c>
      <c r="G258" s="5">
        <v>237</v>
      </c>
      <c r="H258" s="15">
        <f>VLOOKUP(Data[[#This Row],[Product]],products[],2,)</f>
        <v>9.77</v>
      </c>
      <c r="I258" s="23">
        <f>Data[[#This Row],[Cost per unit]]*Data[[#This Row],[Units]]</f>
        <v>2315.4899999999998</v>
      </c>
      <c r="J258" s="32">
        <f>Data[[#This Row],[Revenue]]-Data[[#This Row],[Cost]]</f>
        <v>3963.51</v>
      </c>
      <c r="M258"/>
      <c r="N258"/>
      <c r="O258"/>
      <c r="P258" s="4"/>
      <c r="Q258" s="5"/>
      <c r="R258" s="5"/>
    </row>
    <row r="259" spans="2:18" x14ac:dyDescent="0.3">
      <c r="B259" t="s">
        <v>40</v>
      </c>
      <c r="C259" t="s">
        <v>36</v>
      </c>
      <c r="D259" t="s">
        <v>13</v>
      </c>
      <c r="E259" s="4">
        <v>4424</v>
      </c>
      <c r="F259" s="4">
        <v>4424</v>
      </c>
      <c r="G259" s="5">
        <v>201</v>
      </c>
      <c r="H259" s="15">
        <f>VLOOKUP(Data[[#This Row],[Product]],products[],2,)</f>
        <v>9.33</v>
      </c>
      <c r="I259" s="23">
        <f>Data[[#This Row],[Cost per unit]]*Data[[#This Row],[Units]]</f>
        <v>1875.33</v>
      </c>
      <c r="J259" s="32">
        <f>Data[[#This Row],[Revenue]]-Data[[#This Row],[Cost]]</f>
        <v>2548.67</v>
      </c>
      <c r="M259"/>
      <c r="N259"/>
      <c r="O259"/>
      <c r="P259" s="4"/>
      <c r="Q259" s="5"/>
      <c r="R259" s="5"/>
    </row>
    <row r="260" spans="2:18" x14ac:dyDescent="0.3">
      <c r="B260" t="s">
        <v>2</v>
      </c>
      <c r="C260" t="s">
        <v>36</v>
      </c>
      <c r="D260" t="s">
        <v>17</v>
      </c>
      <c r="E260" s="4">
        <v>189</v>
      </c>
      <c r="F260" s="4">
        <v>189</v>
      </c>
      <c r="G260" s="5">
        <v>48</v>
      </c>
      <c r="H260" s="15">
        <f>VLOOKUP(Data[[#This Row],[Product]],products[],2,)</f>
        <v>3.11</v>
      </c>
      <c r="I260" s="23">
        <f>Data[[#This Row],[Cost per unit]]*Data[[#This Row],[Units]]</f>
        <v>149.28</v>
      </c>
      <c r="J260" s="32">
        <f>Data[[#This Row],[Revenue]]-Data[[#This Row],[Cost]]</f>
        <v>39.72</v>
      </c>
      <c r="M260"/>
      <c r="N260"/>
      <c r="O260"/>
      <c r="P260" s="4"/>
      <c r="Q260" s="5"/>
      <c r="R260" s="5"/>
    </row>
    <row r="261" spans="2:18" x14ac:dyDescent="0.3">
      <c r="B261" t="s">
        <v>5</v>
      </c>
      <c r="C261" t="s">
        <v>35</v>
      </c>
      <c r="D261" t="s">
        <v>22</v>
      </c>
      <c r="E261" s="4">
        <v>490</v>
      </c>
      <c r="F261" s="4">
        <v>490</v>
      </c>
      <c r="G261" s="5">
        <v>84</v>
      </c>
      <c r="H261" s="15">
        <f>VLOOKUP(Data[[#This Row],[Product]],products[],2,)</f>
        <v>9.77</v>
      </c>
      <c r="I261" s="23">
        <f>Data[[#This Row],[Cost per unit]]*Data[[#This Row],[Units]]</f>
        <v>820.68</v>
      </c>
      <c r="J261" s="32">
        <f>Data[[#This Row],[Revenue]]-Data[[#This Row],[Cost]]</f>
        <v>-330.67999999999995</v>
      </c>
      <c r="M261"/>
      <c r="N261"/>
      <c r="O261"/>
      <c r="P261" s="4"/>
      <c r="Q261" s="5"/>
      <c r="R261" s="5"/>
    </row>
    <row r="262" spans="2:18" x14ac:dyDescent="0.3">
      <c r="B262" t="s">
        <v>8</v>
      </c>
      <c r="C262" t="s">
        <v>37</v>
      </c>
      <c r="D262" t="s">
        <v>21</v>
      </c>
      <c r="E262" s="4">
        <v>434</v>
      </c>
      <c r="F262" s="4">
        <v>434</v>
      </c>
      <c r="G262" s="5">
        <v>87</v>
      </c>
      <c r="H262" s="15">
        <f>VLOOKUP(Data[[#This Row],[Product]],products[],2,)</f>
        <v>9</v>
      </c>
      <c r="I262" s="23">
        <f>Data[[#This Row],[Cost per unit]]*Data[[#This Row],[Units]]</f>
        <v>783</v>
      </c>
      <c r="J262" s="32">
        <f>Data[[#This Row],[Revenue]]-Data[[#This Row],[Cost]]</f>
        <v>-349</v>
      </c>
      <c r="M262"/>
      <c r="N262"/>
      <c r="O262"/>
      <c r="P262" s="4"/>
      <c r="Q262" s="5"/>
      <c r="R262" s="5"/>
    </row>
    <row r="263" spans="2:18" x14ac:dyDescent="0.3">
      <c r="B263" t="s">
        <v>7</v>
      </c>
      <c r="C263" t="s">
        <v>38</v>
      </c>
      <c r="D263" t="s">
        <v>30</v>
      </c>
      <c r="E263" s="4">
        <v>10129</v>
      </c>
      <c r="F263" s="4">
        <v>10129</v>
      </c>
      <c r="G263" s="5">
        <v>312</v>
      </c>
      <c r="H263" s="15">
        <f>VLOOKUP(Data[[#This Row],[Product]],products[],2,)</f>
        <v>14.49</v>
      </c>
      <c r="I263" s="23">
        <f>Data[[#This Row],[Cost per unit]]*Data[[#This Row],[Units]]</f>
        <v>4520.88</v>
      </c>
      <c r="J263" s="32">
        <f>Data[[#This Row],[Revenue]]-Data[[#This Row],[Cost]]</f>
        <v>5608.12</v>
      </c>
      <c r="M263"/>
      <c r="N263"/>
      <c r="O263"/>
      <c r="P263" s="4"/>
      <c r="Q263" s="5"/>
      <c r="R263" s="5"/>
    </row>
    <row r="264" spans="2:18" x14ac:dyDescent="0.3">
      <c r="B264" t="s">
        <v>3</v>
      </c>
      <c r="C264" t="s">
        <v>39</v>
      </c>
      <c r="D264" t="s">
        <v>28</v>
      </c>
      <c r="E264" s="4">
        <v>1652</v>
      </c>
      <c r="F264" s="4">
        <v>1652</v>
      </c>
      <c r="G264" s="5">
        <v>102</v>
      </c>
      <c r="H264" s="15">
        <f>VLOOKUP(Data[[#This Row],[Product]],products[],2,)</f>
        <v>10.38</v>
      </c>
      <c r="I264" s="23">
        <f>Data[[#This Row],[Cost per unit]]*Data[[#This Row],[Units]]</f>
        <v>1058.76</v>
      </c>
      <c r="J264" s="32">
        <f>Data[[#This Row],[Revenue]]-Data[[#This Row],[Cost]]</f>
        <v>593.24</v>
      </c>
      <c r="M264"/>
      <c r="N264"/>
      <c r="O264"/>
      <c r="P264" s="4"/>
      <c r="Q264" s="5"/>
      <c r="R264" s="5"/>
    </row>
    <row r="265" spans="2:18" x14ac:dyDescent="0.3">
      <c r="B265" t="s">
        <v>8</v>
      </c>
      <c r="C265" t="s">
        <v>38</v>
      </c>
      <c r="D265" t="s">
        <v>21</v>
      </c>
      <c r="E265" s="4">
        <v>6433</v>
      </c>
      <c r="F265" s="4">
        <v>6433</v>
      </c>
      <c r="G265" s="5">
        <v>78</v>
      </c>
      <c r="H265" s="15">
        <f>VLOOKUP(Data[[#This Row],[Product]],products[],2,)</f>
        <v>9</v>
      </c>
      <c r="I265" s="23">
        <f>Data[[#This Row],[Cost per unit]]*Data[[#This Row],[Units]]</f>
        <v>702</v>
      </c>
      <c r="J265" s="32">
        <f>Data[[#This Row],[Revenue]]-Data[[#This Row],[Cost]]</f>
        <v>5731</v>
      </c>
      <c r="M265"/>
      <c r="N265"/>
      <c r="O265"/>
      <c r="P265" s="4"/>
      <c r="Q265" s="5"/>
      <c r="R265" s="5"/>
    </row>
    <row r="266" spans="2:18" x14ac:dyDescent="0.3">
      <c r="B266" t="s">
        <v>3</v>
      </c>
      <c r="C266" t="s">
        <v>34</v>
      </c>
      <c r="D266" t="s">
        <v>23</v>
      </c>
      <c r="E266" s="4">
        <v>2212</v>
      </c>
      <c r="F266" s="4">
        <v>2212</v>
      </c>
      <c r="G266" s="5">
        <v>117</v>
      </c>
      <c r="H266" s="15">
        <f>VLOOKUP(Data[[#This Row],[Product]],products[],2,)</f>
        <v>6.49</v>
      </c>
      <c r="I266" s="23">
        <f>Data[[#This Row],[Cost per unit]]*Data[[#This Row],[Units]]</f>
        <v>759.33</v>
      </c>
      <c r="J266" s="32">
        <f>Data[[#This Row],[Revenue]]-Data[[#This Row],[Cost]]</f>
        <v>1452.67</v>
      </c>
      <c r="M266"/>
      <c r="N266"/>
      <c r="O266"/>
      <c r="P266" s="4"/>
      <c r="Q266" s="5"/>
      <c r="R266" s="5"/>
    </row>
    <row r="267" spans="2:18" x14ac:dyDescent="0.3">
      <c r="B267" t="s">
        <v>41</v>
      </c>
      <c r="C267" t="s">
        <v>35</v>
      </c>
      <c r="D267" t="s">
        <v>19</v>
      </c>
      <c r="E267" s="4">
        <v>609</v>
      </c>
      <c r="F267" s="4">
        <v>609</v>
      </c>
      <c r="G267" s="5">
        <v>99</v>
      </c>
      <c r="H267" s="15">
        <f>VLOOKUP(Data[[#This Row],[Product]],products[],2,)</f>
        <v>7.64</v>
      </c>
      <c r="I267" s="23">
        <f>Data[[#This Row],[Cost per unit]]*Data[[#This Row],[Units]]</f>
        <v>756.36</v>
      </c>
      <c r="J267" s="32">
        <f>Data[[#This Row],[Revenue]]-Data[[#This Row],[Cost]]</f>
        <v>-147.36000000000001</v>
      </c>
      <c r="M267"/>
      <c r="N267"/>
      <c r="O267"/>
      <c r="P267" s="4"/>
      <c r="Q267" s="5"/>
      <c r="R267" s="5"/>
    </row>
    <row r="268" spans="2:18" x14ac:dyDescent="0.3">
      <c r="B268" t="s">
        <v>40</v>
      </c>
      <c r="C268" t="s">
        <v>35</v>
      </c>
      <c r="D268" t="s">
        <v>24</v>
      </c>
      <c r="E268" s="4">
        <v>1638</v>
      </c>
      <c r="F268" s="4">
        <v>1638</v>
      </c>
      <c r="G268" s="5">
        <v>48</v>
      </c>
      <c r="H268" s="15">
        <f>VLOOKUP(Data[[#This Row],[Product]],products[],2,)</f>
        <v>4.97</v>
      </c>
      <c r="I268" s="23">
        <f>Data[[#This Row],[Cost per unit]]*Data[[#This Row],[Units]]</f>
        <v>238.56</v>
      </c>
      <c r="J268" s="32">
        <f>Data[[#This Row],[Revenue]]-Data[[#This Row],[Cost]]</f>
        <v>1399.44</v>
      </c>
      <c r="M268"/>
      <c r="N268"/>
      <c r="O268"/>
      <c r="P268" s="4"/>
      <c r="Q268" s="5"/>
      <c r="R268" s="5"/>
    </row>
    <row r="269" spans="2:18" x14ac:dyDescent="0.3">
      <c r="B269" t="s">
        <v>7</v>
      </c>
      <c r="C269" t="s">
        <v>34</v>
      </c>
      <c r="D269" t="s">
        <v>15</v>
      </c>
      <c r="E269" s="4">
        <v>3829</v>
      </c>
      <c r="F269" s="4">
        <v>3829</v>
      </c>
      <c r="G269" s="5">
        <v>24</v>
      </c>
      <c r="H269" s="15">
        <f>VLOOKUP(Data[[#This Row],[Product]],products[],2,)</f>
        <v>11.73</v>
      </c>
      <c r="I269" s="23">
        <f>Data[[#This Row],[Cost per unit]]*Data[[#This Row],[Units]]</f>
        <v>281.52</v>
      </c>
      <c r="J269" s="32">
        <f>Data[[#This Row],[Revenue]]-Data[[#This Row],[Cost]]</f>
        <v>3547.48</v>
      </c>
      <c r="M269"/>
      <c r="N269"/>
      <c r="O269"/>
      <c r="P269" s="4"/>
      <c r="Q269" s="5"/>
      <c r="R269" s="5"/>
    </row>
    <row r="270" spans="2:18" x14ac:dyDescent="0.3">
      <c r="B270" t="s">
        <v>40</v>
      </c>
      <c r="C270" t="s">
        <v>39</v>
      </c>
      <c r="D270" t="s">
        <v>15</v>
      </c>
      <c r="E270" s="4">
        <v>5775</v>
      </c>
      <c r="F270" s="4">
        <v>5775</v>
      </c>
      <c r="G270" s="5">
        <v>42</v>
      </c>
      <c r="H270" s="15">
        <f>VLOOKUP(Data[[#This Row],[Product]],products[],2,)</f>
        <v>11.73</v>
      </c>
      <c r="I270" s="23">
        <f>Data[[#This Row],[Cost per unit]]*Data[[#This Row],[Units]]</f>
        <v>492.66</v>
      </c>
      <c r="J270" s="32">
        <f>Data[[#This Row],[Revenue]]-Data[[#This Row],[Cost]]</f>
        <v>5282.34</v>
      </c>
      <c r="M270"/>
      <c r="N270"/>
      <c r="O270"/>
      <c r="P270" s="4"/>
      <c r="Q270" s="5"/>
      <c r="R270" s="5"/>
    </row>
    <row r="271" spans="2:18" x14ac:dyDescent="0.3">
      <c r="B271" t="s">
        <v>6</v>
      </c>
      <c r="C271" t="s">
        <v>35</v>
      </c>
      <c r="D271" t="s">
        <v>20</v>
      </c>
      <c r="E271" s="4">
        <v>1071</v>
      </c>
      <c r="F271" s="4">
        <v>1071</v>
      </c>
      <c r="G271" s="5">
        <v>270</v>
      </c>
      <c r="H271" s="15">
        <f>VLOOKUP(Data[[#This Row],[Product]],products[],2,)</f>
        <v>10.62</v>
      </c>
      <c r="I271" s="23">
        <f>Data[[#This Row],[Cost per unit]]*Data[[#This Row],[Units]]</f>
        <v>2867.3999999999996</v>
      </c>
      <c r="J271" s="32">
        <f>Data[[#This Row],[Revenue]]-Data[[#This Row],[Cost]]</f>
        <v>-1796.3999999999996</v>
      </c>
      <c r="M271"/>
      <c r="N271"/>
      <c r="O271"/>
      <c r="P271" s="4"/>
      <c r="Q271" s="5"/>
      <c r="R271" s="5"/>
    </row>
    <row r="272" spans="2:18" x14ac:dyDescent="0.3">
      <c r="B272" t="s">
        <v>8</v>
      </c>
      <c r="C272" t="s">
        <v>36</v>
      </c>
      <c r="D272" t="s">
        <v>23</v>
      </c>
      <c r="E272" s="4">
        <v>5019</v>
      </c>
      <c r="F272" s="4">
        <v>5019</v>
      </c>
      <c r="G272" s="5">
        <v>150</v>
      </c>
      <c r="H272" s="15">
        <f>VLOOKUP(Data[[#This Row],[Product]],products[],2,)</f>
        <v>6.49</v>
      </c>
      <c r="I272" s="23">
        <f>Data[[#This Row],[Cost per unit]]*Data[[#This Row],[Units]]</f>
        <v>973.5</v>
      </c>
      <c r="J272" s="32">
        <f>Data[[#This Row],[Revenue]]-Data[[#This Row],[Cost]]</f>
        <v>4045.5</v>
      </c>
      <c r="M272"/>
      <c r="N272"/>
      <c r="O272"/>
      <c r="P272" s="4"/>
      <c r="Q272" s="5"/>
      <c r="R272" s="5"/>
    </row>
    <row r="273" spans="2:18" x14ac:dyDescent="0.3">
      <c r="B273" t="s">
        <v>2</v>
      </c>
      <c r="C273" t="s">
        <v>37</v>
      </c>
      <c r="D273" t="s">
        <v>15</v>
      </c>
      <c r="E273" s="4">
        <v>2863</v>
      </c>
      <c r="F273" s="4">
        <v>2863</v>
      </c>
      <c r="G273" s="5">
        <v>42</v>
      </c>
      <c r="H273" s="15">
        <f>VLOOKUP(Data[[#This Row],[Product]],products[],2,)</f>
        <v>11.73</v>
      </c>
      <c r="I273" s="23">
        <f>Data[[#This Row],[Cost per unit]]*Data[[#This Row],[Units]]</f>
        <v>492.66</v>
      </c>
      <c r="J273" s="32">
        <f>Data[[#This Row],[Revenue]]-Data[[#This Row],[Cost]]</f>
        <v>2370.34</v>
      </c>
      <c r="M273"/>
      <c r="N273"/>
      <c r="O273"/>
      <c r="P273" s="4"/>
      <c r="Q273" s="5"/>
      <c r="R273" s="5"/>
    </row>
    <row r="274" spans="2:18" x14ac:dyDescent="0.3">
      <c r="B274" t="s">
        <v>40</v>
      </c>
      <c r="C274" t="s">
        <v>35</v>
      </c>
      <c r="D274" t="s">
        <v>29</v>
      </c>
      <c r="E274" s="4">
        <v>1617</v>
      </c>
      <c r="F274" s="4">
        <v>1617</v>
      </c>
      <c r="G274" s="5">
        <v>126</v>
      </c>
      <c r="H274" s="15">
        <f>VLOOKUP(Data[[#This Row],[Product]],products[],2,)</f>
        <v>7.16</v>
      </c>
      <c r="I274" s="23">
        <f>Data[[#This Row],[Cost per unit]]*Data[[#This Row],[Units]]</f>
        <v>902.16</v>
      </c>
      <c r="J274" s="32">
        <f>Data[[#This Row],[Revenue]]-Data[[#This Row],[Cost]]</f>
        <v>714.84</v>
      </c>
      <c r="M274"/>
      <c r="N274"/>
      <c r="O274"/>
      <c r="P274" s="4"/>
      <c r="Q274" s="5"/>
      <c r="R274" s="5"/>
    </row>
    <row r="275" spans="2:18" x14ac:dyDescent="0.3">
      <c r="B275" t="s">
        <v>6</v>
      </c>
      <c r="C275" t="s">
        <v>37</v>
      </c>
      <c r="D275" t="s">
        <v>26</v>
      </c>
      <c r="E275" s="4">
        <v>6818</v>
      </c>
      <c r="F275" s="4">
        <v>6818</v>
      </c>
      <c r="G275" s="5">
        <v>6</v>
      </c>
      <c r="H275" s="15">
        <f>VLOOKUP(Data[[#This Row],[Product]],products[],2,)</f>
        <v>5.6</v>
      </c>
      <c r="I275" s="23">
        <f>Data[[#This Row],[Cost per unit]]*Data[[#This Row],[Units]]</f>
        <v>33.599999999999994</v>
      </c>
      <c r="J275" s="32">
        <f>Data[[#This Row],[Revenue]]-Data[[#This Row],[Cost]]</f>
        <v>6784.4</v>
      </c>
      <c r="M275"/>
      <c r="N275"/>
      <c r="O275"/>
      <c r="P275" s="4"/>
      <c r="Q275" s="5"/>
      <c r="R275" s="5"/>
    </row>
    <row r="276" spans="2:18" x14ac:dyDescent="0.3">
      <c r="B276" t="s">
        <v>3</v>
      </c>
      <c r="C276" t="s">
        <v>35</v>
      </c>
      <c r="D276" t="s">
        <v>15</v>
      </c>
      <c r="E276" s="4">
        <v>6657</v>
      </c>
      <c r="F276" s="4">
        <v>6657</v>
      </c>
      <c r="G276" s="5">
        <v>276</v>
      </c>
      <c r="H276" s="15">
        <f>VLOOKUP(Data[[#This Row],[Product]],products[],2,)</f>
        <v>11.73</v>
      </c>
      <c r="I276" s="23">
        <f>Data[[#This Row],[Cost per unit]]*Data[[#This Row],[Units]]</f>
        <v>3237.48</v>
      </c>
      <c r="J276" s="32">
        <f>Data[[#This Row],[Revenue]]-Data[[#This Row],[Cost]]</f>
        <v>3419.52</v>
      </c>
      <c r="M276"/>
      <c r="N276"/>
      <c r="O276"/>
      <c r="P276" s="4"/>
      <c r="Q276" s="5"/>
      <c r="R276" s="5"/>
    </row>
    <row r="277" spans="2:18" x14ac:dyDescent="0.3">
      <c r="B277" t="s">
        <v>3</v>
      </c>
      <c r="C277" t="s">
        <v>34</v>
      </c>
      <c r="D277" t="s">
        <v>17</v>
      </c>
      <c r="E277" s="4">
        <v>2919</v>
      </c>
      <c r="F277" s="4">
        <v>2919</v>
      </c>
      <c r="G277" s="5">
        <v>93</v>
      </c>
      <c r="H277" s="15">
        <f>VLOOKUP(Data[[#This Row],[Product]],products[],2,)</f>
        <v>3.11</v>
      </c>
      <c r="I277" s="23">
        <f>Data[[#This Row],[Cost per unit]]*Data[[#This Row],[Units]]</f>
        <v>289.22999999999996</v>
      </c>
      <c r="J277" s="32">
        <f>Data[[#This Row],[Revenue]]-Data[[#This Row],[Cost]]</f>
        <v>2629.77</v>
      </c>
      <c r="M277"/>
      <c r="N277"/>
      <c r="O277"/>
      <c r="P277" s="4"/>
      <c r="Q277" s="5"/>
      <c r="R277" s="5"/>
    </row>
    <row r="278" spans="2:18" x14ac:dyDescent="0.3">
      <c r="B278" t="s">
        <v>2</v>
      </c>
      <c r="C278" t="s">
        <v>36</v>
      </c>
      <c r="D278" t="s">
        <v>31</v>
      </c>
      <c r="E278" s="4">
        <v>3094</v>
      </c>
      <c r="F278" s="4">
        <v>3094</v>
      </c>
      <c r="G278" s="5">
        <v>246</v>
      </c>
      <c r="H278" s="15">
        <f>VLOOKUP(Data[[#This Row],[Product]],products[],2,)</f>
        <v>5.79</v>
      </c>
      <c r="I278" s="23">
        <f>Data[[#This Row],[Cost per unit]]*Data[[#This Row],[Units]]</f>
        <v>1424.34</v>
      </c>
      <c r="J278" s="32">
        <f>Data[[#This Row],[Revenue]]-Data[[#This Row],[Cost]]</f>
        <v>1669.66</v>
      </c>
      <c r="M278"/>
      <c r="N278"/>
      <c r="O278"/>
      <c r="P278" s="4"/>
      <c r="Q278" s="5"/>
      <c r="R278" s="5"/>
    </row>
    <row r="279" spans="2:18" x14ac:dyDescent="0.3">
      <c r="B279" t="s">
        <v>6</v>
      </c>
      <c r="C279" t="s">
        <v>39</v>
      </c>
      <c r="D279" t="s">
        <v>24</v>
      </c>
      <c r="E279" s="4">
        <v>2989</v>
      </c>
      <c r="F279" s="4">
        <v>2989</v>
      </c>
      <c r="G279" s="5">
        <v>3</v>
      </c>
      <c r="H279" s="15">
        <f>VLOOKUP(Data[[#This Row],[Product]],products[],2,)</f>
        <v>4.97</v>
      </c>
      <c r="I279" s="23">
        <f>Data[[#This Row],[Cost per unit]]*Data[[#This Row],[Units]]</f>
        <v>14.91</v>
      </c>
      <c r="J279" s="32">
        <f>Data[[#This Row],[Revenue]]-Data[[#This Row],[Cost]]</f>
        <v>2974.09</v>
      </c>
      <c r="M279"/>
      <c r="N279"/>
      <c r="O279"/>
      <c r="P279" s="4"/>
      <c r="Q279" s="5"/>
      <c r="R279" s="5"/>
    </row>
    <row r="280" spans="2:18" x14ac:dyDescent="0.3">
      <c r="B280" t="s">
        <v>8</v>
      </c>
      <c r="C280" t="s">
        <v>38</v>
      </c>
      <c r="D280" t="s">
        <v>27</v>
      </c>
      <c r="E280" s="4">
        <v>2268</v>
      </c>
      <c r="F280" s="4">
        <v>2268</v>
      </c>
      <c r="G280" s="5">
        <v>63</v>
      </c>
      <c r="H280" s="15">
        <f>VLOOKUP(Data[[#This Row],[Product]],products[],2,)</f>
        <v>16.73</v>
      </c>
      <c r="I280" s="23">
        <f>Data[[#This Row],[Cost per unit]]*Data[[#This Row],[Units]]</f>
        <v>1053.99</v>
      </c>
      <c r="J280" s="32">
        <f>Data[[#This Row],[Revenue]]-Data[[#This Row],[Cost]]</f>
        <v>1214.01</v>
      </c>
      <c r="M280"/>
      <c r="N280"/>
      <c r="O280"/>
      <c r="P280" s="4"/>
      <c r="Q280" s="5"/>
      <c r="R280" s="5"/>
    </row>
    <row r="281" spans="2:18" x14ac:dyDescent="0.3">
      <c r="B281" t="s">
        <v>5</v>
      </c>
      <c r="C281" t="s">
        <v>35</v>
      </c>
      <c r="D281" t="s">
        <v>31</v>
      </c>
      <c r="E281" s="4">
        <v>4753</v>
      </c>
      <c r="F281" s="4">
        <v>4753</v>
      </c>
      <c r="G281" s="5">
        <v>246</v>
      </c>
      <c r="H281" s="15">
        <f>VLOOKUP(Data[[#This Row],[Product]],products[],2,)</f>
        <v>5.79</v>
      </c>
      <c r="I281" s="23">
        <f>Data[[#This Row],[Cost per unit]]*Data[[#This Row],[Units]]</f>
        <v>1424.34</v>
      </c>
      <c r="J281" s="32">
        <f>Data[[#This Row],[Revenue]]-Data[[#This Row],[Cost]]</f>
        <v>3328.66</v>
      </c>
      <c r="M281"/>
      <c r="N281"/>
      <c r="O281"/>
      <c r="P281" s="4"/>
      <c r="Q281" s="5"/>
      <c r="R281" s="5"/>
    </row>
    <row r="282" spans="2:18" x14ac:dyDescent="0.3">
      <c r="B282" t="s">
        <v>2</v>
      </c>
      <c r="C282" t="s">
        <v>34</v>
      </c>
      <c r="D282" t="s">
        <v>19</v>
      </c>
      <c r="E282" s="4">
        <v>7511</v>
      </c>
      <c r="F282" s="4">
        <v>7511</v>
      </c>
      <c r="G282" s="5">
        <v>120</v>
      </c>
      <c r="H282" s="15">
        <f>VLOOKUP(Data[[#This Row],[Product]],products[],2,)</f>
        <v>7.64</v>
      </c>
      <c r="I282" s="23">
        <f>Data[[#This Row],[Cost per unit]]*Data[[#This Row],[Units]]</f>
        <v>916.8</v>
      </c>
      <c r="J282" s="32">
        <f>Data[[#This Row],[Revenue]]-Data[[#This Row],[Cost]]</f>
        <v>6594.2</v>
      </c>
      <c r="M282"/>
      <c r="N282"/>
      <c r="O282"/>
      <c r="P282" s="4"/>
      <c r="Q282" s="5"/>
      <c r="R282" s="5"/>
    </row>
    <row r="283" spans="2:18" x14ac:dyDescent="0.3">
      <c r="B283" t="s">
        <v>2</v>
      </c>
      <c r="C283" t="s">
        <v>38</v>
      </c>
      <c r="D283" t="s">
        <v>31</v>
      </c>
      <c r="E283" s="4">
        <v>4326</v>
      </c>
      <c r="F283" s="4">
        <v>4326</v>
      </c>
      <c r="G283" s="5">
        <v>348</v>
      </c>
      <c r="H283" s="15">
        <f>VLOOKUP(Data[[#This Row],[Product]],products[],2,)</f>
        <v>5.79</v>
      </c>
      <c r="I283" s="23">
        <f>Data[[#This Row],[Cost per unit]]*Data[[#This Row],[Units]]</f>
        <v>2014.92</v>
      </c>
      <c r="J283" s="32">
        <f>Data[[#This Row],[Revenue]]-Data[[#This Row],[Cost]]</f>
        <v>2311.08</v>
      </c>
      <c r="M283"/>
      <c r="N283"/>
      <c r="O283"/>
      <c r="P283" s="4"/>
      <c r="Q283" s="5"/>
      <c r="R283" s="5"/>
    </row>
    <row r="284" spans="2:18" x14ac:dyDescent="0.3">
      <c r="B284" t="s">
        <v>41</v>
      </c>
      <c r="C284" t="s">
        <v>34</v>
      </c>
      <c r="D284" t="s">
        <v>23</v>
      </c>
      <c r="E284" s="4">
        <v>4935</v>
      </c>
      <c r="F284" s="4">
        <v>4935</v>
      </c>
      <c r="G284" s="5">
        <v>126</v>
      </c>
      <c r="H284" s="15">
        <f>VLOOKUP(Data[[#This Row],[Product]],products[],2,)</f>
        <v>6.49</v>
      </c>
      <c r="I284" s="23">
        <f>Data[[#This Row],[Cost per unit]]*Data[[#This Row],[Units]]</f>
        <v>817.74</v>
      </c>
      <c r="J284" s="32">
        <f>Data[[#This Row],[Revenue]]-Data[[#This Row],[Cost]]</f>
        <v>4117.26</v>
      </c>
      <c r="M284"/>
      <c r="N284"/>
      <c r="O284"/>
      <c r="P284" s="4"/>
      <c r="Q284" s="5"/>
      <c r="R284" s="5"/>
    </row>
    <row r="285" spans="2:18" x14ac:dyDescent="0.3">
      <c r="B285" t="s">
        <v>6</v>
      </c>
      <c r="C285" t="s">
        <v>35</v>
      </c>
      <c r="D285" t="s">
        <v>30</v>
      </c>
      <c r="E285" s="4">
        <v>4781</v>
      </c>
      <c r="F285" s="4">
        <v>4781</v>
      </c>
      <c r="G285" s="5">
        <v>123</v>
      </c>
      <c r="H285" s="15">
        <f>VLOOKUP(Data[[#This Row],[Product]],products[],2,)</f>
        <v>14.49</v>
      </c>
      <c r="I285" s="23">
        <f>Data[[#This Row],[Cost per unit]]*Data[[#This Row],[Units]]</f>
        <v>1782.27</v>
      </c>
      <c r="J285" s="32">
        <f>Data[[#This Row],[Revenue]]-Data[[#This Row],[Cost]]</f>
        <v>2998.73</v>
      </c>
      <c r="M285"/>
      <c r="N285"/>
      <c r="O285"/>
      <c r="P285" s="4"/>
      <c r="Q285" s="5"/>
      <c r="R285" s="5"/>
    </row>
    <row r="286" spans="2:18" x14ac:dyDescent="0.3">
      <c r="B286" t="s">
        <v>5</v>
      </c>
      <c r="C286" t="s">
        <v>38</v>
      </c>
      <c r="D286" t="s">
        <v>25</v>
      </c>
      <c r="E286" s="4">
        <v>7483</v>
      </c>
      <c r="F286" s="4">
        <v>7483</v>
      </c>
      <c r="G286" s="5">
        <v>45</v>
      </c>
      <c r="H286" s="15">
        <f>VLOOKUP(Data[[#This Row],[Product]],products[],2,)</f>
        <v>13.15</v>
      </c>
      <c r="I286" s="23">
        <f>Data[[#This Row],[Cost per unit]]*Data[[#This Row],[Units]]</f>
        <v>591.75</v>
      </c>
      <c r="J286" s="32">
        <f>Data[[#This Row],[Revenue]]-Data[[#This Row],[Cost]]</f>
        <v>6891.25</v>
      </c>
      <c r="M286"/>
      <c r="N286"/>
      <c r="O286"/>
      <c r="P286" s="4"/>
      <c r="Q286" s="5"/>
      <c r="R286" s="5"/>
    </row>
    <row r="287" spans="2:18" x14ac:dyDescent="0.3">
      <c r="B287" t="s">
        <v>10</v>
      </c>
      <c r="C287" t="s">
        <v>38</v>
      </c>
      <c r="D287" t="s">
        <v>4</v>
      </c>
      <c r="E287" s="4">
        <v>6860</v>
      </c>
      <c r="F287" s="4">
        <v>6860</v>
      </c>
      <c r="G287" s="5">
        <v>126</v>
      </c>
      <c r="H287" s="15">
        <f>VLOOKUP(Data[[#This Row],[Product]],products[],2,)</f>
        <v>11.88</v>
      </c>
      <c r="I287" s="23">
        <f>Data[[#This Row],[Cost per unit]]*Data[[#This Row],[Units]]</f>
        <v>1496.88</v>
      </c>
      <c r="J287" s="32">
        <f>Data[[#This Row],[Revenue]]-Data[[#This Row],[Cost]]</f>
        <v>5363.12</v>
      </c>
      <c r="M287"/>
      <c r="N287"/>
      <c r="O287"/>
      <c r="P287" s="4"/>
      <c r="Q287" s="5"/>
      <c r="R287" s="5"/>
    </row>
    <row r="288" spans="2:18" x14ac:dyDescent="0.3">
      <c r="B288" t="s">
        <v>40</v>
      </c>
      <c r="C288" t="s">
        <v>37</v>
      </c>
      <c r="D288" t="s">
        <v>29</v>
      </c>
      <c r="E288" s="4">
        <v>9002</v>
      </c>
      <c r="F288" s="4">
        <v>9002</v>
      </c>
      <c r="G288" s="5">
        <v>72</v>
      </c>
      <c r="H288" s="15">
        <f>VLOOKUP(Data[[#This Row],[Product]],products[],2,)</f>
        <v>7.16</v>
      </c>
      <c r="I288" s="23">
        <f>Data[[#This Row],[Cost per unit]]*Data[[#This Row],[Units]]</f>
        <v>515.52</v>
      </c>
      <c r="J288" s="32">
        <f>Data[[#This Row],[Revenue]]-Data[[#This Row],[Cost]]</f>
        <v>8486.48</v>
      </c>
      <c r="M288"/>
      <c r="N288"/>
      <c r="O288"/>
      <c r="P288" s="4"/>
      <c r="Q288" s="5"/>
      <c r="R288" s="5"/>
    </row>
    <row r="289" spans="2:18" x14ac:dyDescent="0.3">
      <c r="B289" t="s">
        <v>6</v>
      </c>
      <c r="C289" t="s">
        <v>36</v>
      </c>
      <c r="D289" t="s">
        <v>29</v>
      </c>
      <c r="E289" s="4">
        <v>1400</v>
      </c>
      <c r="F289" s="4">
        <v>1400</v>
      </c>
      <c r="G289" s="5">
        <v>135</v>
      </c>
      <c r="H289" s="15">
        <f>VLOOKUP(Data[[#This Row],[Product]],products[],2,)</f>
        <v>7.16</v>
      </c>
      <c r="I289" s="23">
        <f>Data[[#This Row],[Cost per unit]]*Data[[#This Row],[Units]]</f>
        <v>966.6</v>
      </c>
      <c r="J289" s="32">
        <f>Data[[#This Row],[Revenue]]-Data[[#This Row],[Cost]]</f>
        <v>433.4</v>
      </c>
      <c r="M289"/>
      <c r="N289"/>
      <c r="O289"/>
      <c r="P289" s="4"/>
      <c r="Q289" s="5"/>
      <c r="R289" s="5"/>
    </row>
    <row r="290" spans="2:18" x14ac:dyDescent="0.3">
      <c r="B290" t="s">
        <v>10</v>
      </c>
      <c r="C290" t="s">
        <v>34</v>
      </c>
      <c r="D290" t="s">
        <v>22</v>
      </c>
      <c r="E290" s="4">
        <v>4053</v>
      </c>
      <c r="F290" s="4">
        <v>4053</v>
      </c>
      <c r="G290" s="5">
        <v>24</v>
      </c>
      <c r="H290" s="15">
        <f>VLOOKUP(Data[[#This Row],[Product]],products[],2,)</f>
        <v>9.77</v>
      </c>
      <c r="I290" s="23">
        <f>Data[[#This Row],[Cost per unit]]*Data[[#This Row],[Units]]</f>
        <v>234.48</v>
      </c>
      <c r="J290" s="32">
        <f>Data[[#This Row],[Revenue]]-Data[[#This Row],[Cost]]</f>
        <v>3818.52</v>
      </c>
      <c r="M290"/>
      <c r="N290"/>
      <c r="O290"/>
      <c r="P290" s="4"/>
      <c r="Q290" s="5"/>
      <c r="R290" s="5"/>
    </row>
    <row r="291" spans="2:18" x14ac:dyDescent="0.3">
      <c r="B291" t="s">
        <v>7</v>
      </c>
      <c r="C291" t="s">
        <v>36</v>
      </c>
      <c r="D291" t="s">
        <v>31</v>
      </c>
      <c r="E291" s="4">
        <v>2149</v>
      </c>
      <c r="F291" s="4">
        <v>2149</v>
      </c>
      <c r="G291" s="5">
        <v>117</v>
      </c>
      <c r="H291" s="15">
        <f>VLOOKUP(Data[[#This Row],[Product]],products[],2,)</f>
        <v>5.79</v>
      </c>
      <c r="I291" s="23">
        <f>Data[[#This Row],[Cost per unit]]*Data[[#This Row],[Units]]</f>
        <v>677.43</v>
      </c>
      <c r="J291" s="32">
        <f>Data[[#This Row],[Revenue]]-Data[[#This Row],[Cost]]</f>
        <v>1471.5700000000002</v>
      </c>
      <c r="M291"/>
      <c r="N291"/>
      <c r="O291"/>
      <c r="P291" s="4"/>
      <c r="Q291" s="5"/>
      <c r="R291" s="5"/>
    </row>
    <row r="292" spans="2:18" x14ac:dyDescent="0.3">
      <c r="B292" t="s">
        <v>3</v>
      </c>
      <c r="C292" t="s">
        <v>39</v>
      </c>
      <c r="D292" t="s">
        <v>29</v>
      </c>
      <c r="E292" s="4">
        <v>3640</v>
      </c>
      <c r="F292" s="4">
        <v>3640</v>
      </c>
      <c r="G292" s="5">
        <v>51</v>
      </c>
      <c r="H292" s="15">
        <f>VLOOKUP(Data[[#This Row],[Product]],products[],2,)</f>
        <v>7.16</v>
      </c>
      <c r="I292" s="23">
        <f>Data[[#This Row],[Cost per unit]]*Data[[#This Row],[Units]]</f>
        <v>365.16</v>
      </c>
      <c r="J292" s="32">
        <f>Data[[#This Row],[Revenue]]-Data[[#This Row],[Cost]]</f>
        <v>3274.84</v>
      </c>
      <c r="M292"/>
      <c r="N292"/>
      <c r="O292"/>
      <c r="P292" s="4"/>
      <c r="Q292" s="5"/>
      <c r="R292" s="5"/>
    </row>
    <row r="293" spans="2:18" x14ac:dyDescent="0.3">
      <c r="B293" t="s">
        <v>2</v>
      </c>
      <c r="C293" t="s">
        <v>39</v>
      </c>
      <c r="D293" t="s">
        <v>23</v>
      </c>
      <c r="E293" s="4">
        <v>630</v>
      </c>
      <c r="F293" s="4">
        <v>630</v>
      </c>
      <c r="G293" s="5">
        <v>36</v>
      </c>
      <c r="H293" s="15">
        <f>VLOOKUP(Data[[#This Row],[Product]],products[],2,)</f>
        <v>6.49</v>
      </c>
      <c r="I293" s="23">
        <f>Data[[#This Row],[Cost per unit]]*Data[[#This Row],[Units]]</f>
        <v>233.64000000000001</v>
      </c>
      <c r="J293" s="32">
        <f>Data[[#This Row],[Revenue]]-Data[[#This Row],[Cost]]</f>
        <v>396.36</v>
      </c>
      <c r="M293"/>
      <c r="N293"/>
      <c r="O293"/>
      <c r="P293" s="4"/>
      <c r="Q293" s="5"/>
      <c r="R293" s="5"/>
    </row>
    <row r="294" spans="2:18" x14ac:dyDescent="0.3">
      <c r="B294" t="s">
        <v>9</v>
      </c>
      <c r="C294" t="s">
        <v>35</v>
      </c>
      <c r="D294" t="s">
        <v>27</v>
      </c>
      <c r="E294" s="4">
        <v>2429</v>
      </c>
      <c r="F294" s="4">
        <v>2429</v>
      </c>
      <c r="G294" s="5">
        <v>144</v>
      </c>
      <c r="H294" s="15">
        <f>VLOOKUP(Data[[#This Row],[Product]],products[],2,)</f>
        <v>16.73</v>
      </c>
      <c r="I294" s="23">
        <f>Data[[#This Row],[Cost per unit]]*Data[[#This Row],[Units]]</f>
        <v>2409.12</v>
      </c>
      <c r="J294" s="32">
        <f>Data[[#This Row],[Revenue]]-Data[[#This Row],[Cost]]</f>
        <v>19.880000000000109</v>
      </c>
      <c r="M294"/>
      <c r="N294"/>
      <c r="O294"/>
      <c r="P294" s="4"/>
      <c r="Q294" s="5"/>
      <c r="R294" s="5"/>
    </row>
    <row r="295" spans="2:18" x14ac:dyDescent="0.3">
      <c r="B295" t="s">
        <v>9</v>
      </c>
      <c r="C295" t="s">
        <v>36</v>
      </c>
      <c r="D295" t="s">
        <v>25</v>
      </c>
      <c r="E295" s="4">
        <v>2142</v>
      </c>
      <c r="F295" s="4">
        <v>2142</v>
      </c>
      <c r="G295" s="5">
        <v>114</v>
      </c>
      <c r="H295" s="15">
        <f>VLOOKUP(Data[[#This Row],[Product]],products[],2,)</f>
        <v>13.15</v>
      </c>
      <c r="I295" s="23">
        <f>Data[[#This Row],[Cost per unit]]*Data[[#This Row],[Units]]</f>
        <v>1499.1000000000001</v>
      </c>
      <c r="J295" s="32">
        <f>Data[[#This Row],[Revenue]]-Data[[#This Row],[Cost]]</f>
        <v>642.89999999999986</v>
      </c>
      <c r="M295"/>
      <c r="N295"/>
      <c r="O295"/>
      <c r="P295" s="4"/>
      <c r="Q295" s="5"/>
      <c r="R295" s="5"/>
    </row>
    <row r="296" spans="2:18" x14ac:dyDescent="0.3">
      <c r="B296" t="s">
        <v>7</v>
      </c>
      <c r="C296" t="s">
        <v>37</v>
      </c>
      <c r="D296" t="s">
        <v>30</v>
      </c>
      <c r="E296" s="4">
        <v>6454</v>
      </c>
      <c r="F296" s="4">
        <v>6454</v>
      </c>
      <c r="G296" s="5">
        <v>54</v>
      </c>
      <c r="H296" s="15">
        <f>VLOOKUP(Data[[#This Row],[Product]],products[],2,)</f>
        <v>14.49</v>
      </c>
      <c r="I296" s="23">
        <f>Data[[#This Row],[Cost per unit]]*Data[[#This Row],[Units]]</f>
        <v>782.46</v>
      </c>
      <c r="J296" s="32">
        <f>Data[[#This Row],[Revenue]]-Data[[#This Row],[Cost]]</f>
        <v>5671.54</v>
      </c>
      <c r="M296"/>
      <c r="N296"/>
      <c r="O296"/>
      <c r="P296" s="4"/>
      <c r="Q296" s="5"/>
      <c r="R296" s="5"/>
    </row>
    <row r="297" spans="2:18" x14ac:dyDescent="0.3">
      <c r="B297" t="s">
        <v>7</v>
      </c>
      <c r="C297" t="s">
        <v>37</v>
      </c>
      <c r="D297" t="s">
        <v>16</v>
      </c>
      <c r="E297" s="4">
        <v>4487</v>
      </c>
      <c r="F297" s="4">
        <v>4487</v>
      </c>
      <c r="G297" s="5">
        <v>333</v>
      </c>
      <c r="H297" s="15">
        <f>VLOOKUP(Data[[#This Row],[Product]],products[],2,)</f>
        <v>8.7899999999999991</v>
      </c>
      <c r="I297" s="23">
        <f>Data[[#This Row],[Cost per unit]]*Data[[#This Row],[Units]]</f>
        <v>2927.0699999999997</v>
      </c>
      <c r="J297" s="32">
        <f>Data[[#This Row],[Revenue]]-Data[[#This Row],[Cost]]</f>
        <v>1559.9300000000003</v>
      </c>
      <c r="M297"/>
      <c r="N297"/>
      <c r="O297"/>
      <c r="P297" s="4"/>
      <c r="Q297" s="5"/>
      <c r="R297" s="5"/>
    </row>
    <row r="298" spans="2:18" x14ac:dyDescent="0.3">
      <c r="B298" t="s">
        <v>3</v>
      </c>
      <c r="C298" t="s">
        <v>37</v>
      </c>
      <c r="D298" t="s">
        <v>4</v>
      </c>
      <c r="E298" s="4">
        <v>938</v>
      </c>
      <c r="F298" s="4">
        <v>938</v>
      </c>
      <c r="G298" s="5">
        <v>366</v>
      </c>
      <c r="H298" s="15">
        <f>VLOOKUP(Data[[#This Row],[Product]],products[],2,)</f>
        <v>11.88</v>
      </c>
      <c r="I298" s="23">
        <f>Data[[#This Row],[Cost per unit]]*Data[[#This Row],[Units]]</f>
        <v>4348.08</v>
      </c>
      <c r="J298" s="32">
        <f>Data[[#This Row],[Revenue]]-Data[[#This Row],[Cost]]</f>
        <v>-3410.08</v>
      </c>
      <c r="M298"/>
      <c r="N298"/>
      <c r="O298"/>
      <c r="P298" s="4"/>
      <c r="Q298" s="5"/>
      <c r="R298" s="5"/>
    </row>
    <row r="299" spans="2:18" x14ac:dyDescent="0.3">
      <c r="B299" t="s">
        <v>3</v>
      </c>
      <c r="C299" t="s">
        <v>38</v>
      </c>
      <c r="D299" t="s">
        <v>26</v>
      </c>
      <c r="E299" s="4">
        <v>8841</v>
      </c>
      <c r="F299" s="4">
        <v>8841</v>
      </c>
      <c r="G299" s="5">
        <v>303</v>
      </c>
      <c r="H299" s="15">
        <f>VLOOKUP(Data[[#This Row],[Product]],products[],2,)</f>
        <v>5.6</v>
      </c>
      <c r="I299" s="23">
        <f>Data[[#This Row],[Cost per unit]]*Data[[#This Row],[Units]]</f>
        <v>1696.8</v>
      </c>
      <c r="J299" s="32">
        <f>Data[[#This Row],[Revenue]]-Data[[#This Row],[Cost]]</f>
        <v>7144.2</v>
      </c>
      <c r="M299"/>
      <c r="N299"/>
      <c r="O299"/>
      <c r="P299" s="4"/>
      <c r="Q299" s="5"/>
      <c r="R299" s="5"/>
    </row>
    <row r="300" spans="2:18" x14ac:dyDescent="0.3">
      <c r="B300" t="s">
        <v>2</v>
      </c>
      <c r="C300" t="s">
        <v>39</v>
      </c>
      <c r="D300" t="s">
        <v>33</v>
      </c>
      <c r="E300" s="4">
        <v>4018</v>
      </c>
      <c r="F300" s="4">
        <v>4018</v>
      </c>
      <c r="G300" s="5">
        <v>126</v>
      </c>
      <c r="H300" s="15">
        <f>VLOOKUP(Data[[#This Row],[Product]],products[],2,)</f>
        <v>12.37</v>
      </c>
      <c r="I300" s="23">
        <f>Data[[#This Row],[Cost per unit]]*Data[[#This Row],[Units]]</f>
        <v>1558.62</v>
      </c>
      <c r="J300" s="32">
        <f>Data[[#This Row],[Revenue]]-Data[[#This Row],[Cost]]</f>
        <v>2459.38</v>
      </c>
      <c r="M300"/>
      <c r="N300"/>
      <c r="O300"/>
      <c r="P300" s="4"/>
      <c r="Q300" s="5"/>
      <c r="R300" s="5"/>
    </row>
    <row r="301" spans="2:18" x14ac:dyDescent="0.3">
      <c r="B301" t="s">
        <v>41</v>
      </c>
      <c r="C301" t="s">
        <v>37</v>
      </c>
      <c r="D301" t="s">
        <v>15</v>
      </c>
      <c r="E301" s="4">
        <v>714</v>
      </c>
      <c r="F301" s="4">
        <v>714</v>
      </c>
      <c r="G301" s="5">
        <v>231</v>
      </c>
      <c r="H301" s="15">
        <f>VLOOKUP(Data[[#This Row],[Product]],products[],2,)</f>
        <v>11.73</v>
      </c>
      <c r="I301" s="23">
        <f>Data[[#This Row],[Cost per unit]]*Data[[#This Row],[Units]]</f>
        <v>2709.63</v>
      </c>
      <c r="J301" s="32">
        <f>Data[[#This Row],[Revenue]]-Data[[#This Row],[Cost]]</f>
        <v>-1995.63</v>
      </c>
      <c r="M301"/>
      <c r="N301"/>
      <c r="O301"/>
      <c r="P301" s="4"/>
      <c r="Q301" s="5"/>
      <c r="R301" s="5"/>
    </row>
    <row r="302" spans="2:18" x14ac:dyDescent="0.3">
      <c r="B302" t="s">
        <v>9</v>
      </c>
      <c r="C302" t="s">
        <v>38</v>
      </c>
      <c r="D302" t="s">
        <v>25</v>
      </c>
      <c r="E302" s="4">
        <v>3850</v>
      </c>
      <c r="F302" s="4">
        <v>3850</v>
      </c>
      <c r="G302" s="5">
        <v>102</v>
      </c>
      <c r="H302" s="15">
        <f>VLOOKUP(Data[[#This Row],[Product]],products[],2,)</f>
        <v>13.15</v>
      </c>
      <c r="I302" s="23">
        <f>Data[[#This Row],[Cost per unit]]*Data[[#This Row],[Units]]</f>
        <v>1341.3</v>
      </c>
      <c r="J302" s="32">
        <f>Data[[#This Row],[Revenue]]-Data[[#This Row],[Cost]]</f>
        <v>2508.6999999999998</v>
      </c>
      <c r="M302"/>
      <c r="N302"/>
      <c r="O302"/>
      <c r="P302" s="4"/>
      <c r="Q302" s="5"/>
      <c r="R302" s="5"/>
    </row>
    <row r="303" spans="2:18" x14ac:dyDescent="0.3">
      <c r="M303"/>
      <c r="N303"/>
      <c r="O303"/>
      <c r="P303" s="4"/>
      <c r="Q303" s="5"/>
      <c r="R303" s="5"/>
    </row>
    <row r="304" spans="2:18" x14ac:dyDescent="0.3">
      <c r="M304"/>
      <c r="N304"/>
      <c r="O304"/>
      <c r="P304" s="4"/>
      <c r="Q304" s="5"/>
      <c r="R304" s="5"/>
    </row>
    <row r="305" spans="13:20" x14ac:dyDescent="0.3">
      <c r="M305"/>
      <c r="N305"/>
      <c r="O305"/>
      <c r="P305" s="4"/>
      <c r="Q305" s="5"/>
      <c r="R305" s="5"/>
    </row>
    <row r="306" spans="13:20" x14ac:dyDescent="0.3">
      <c r="M306"/>
      <c r="N306"/>
      <c r="O306"/>
      <c r="P306" s="4"/>
      <c r="Q306" s="5"/>
      <c r="R306" s="5"/>
    </row>
    <row r="307" spans="13:20" x14ac:dyDescent="0.3">
      <c r="M307"/>
      <c r="N307"/>
      <c r="O307"/>
      <c r="P307" s="4"/>
      <c r="Q307" s="5"/>
      <c r="R307" s="5"/>
    </row>
    <row r="308" spans="13:20" x14ac:dyDescent="0.3">
      <c r="M308"/>
      <c r="N308"/>
      <c r="O308"/>
      <c r="P308" s="4"/>
      <c r="Q308" s="5"/>
      <c r="R308" s="5"/>
    </row>
    <row r="309" spans="13:20" x14ac:dyDescent="0.3">
      <c r="M309"/>
      <c r="N309"/>
      <c r="O309"/>
      <c r="P309" s="4"/>
      <c r="Q309" s="5"/>
      <c r="R309" s="5"/>
    </row>
    <row r="310" spans="13:20" x14ac:dyDescent="0.3">
      <c r="M310"/>
      <c r="N310"/>
      <c r="O310"/>
      <c r="P310" s="4"/>
      <c r="Q310" s="5"/>
      <c r="R310" s="5"/>
    </row>
    <row r="311" spans="13:20" x14ac:dyDescent="0.3">
      <c r="M311"/>
      <c r="N311"/>
      <c r="O311"/>
      <c r="P311" s="4"/>
      <c r="Q311" s="5"/>
      <c r="R311" s="5"/>
    </row>
    <row r="312" spans="13:20" x14ac:dyDescent="0.3">
      <c r="M312"/>
      <c r="N312"/>
      <c r="O312"/>
      <c r="P312" s="4"/>
      <c r="Q312" s="5"/>
      <c r="R312" s="5"/>
    </row>
    <row r="313" spans="13:20" x14ac:dyDescent="0.3">
      <c r="M313"/>
      <c r="N313"/>
      <c r="O313"/>
      <c r="P313" s="4"/>
      <c r="Q313" s="5"/>
      <c r="R313" s="5"/>
    </row>
    <row r="314" spans="13:20" x14ac:dyDescent="0.3">
      <c r="M314"/>
      <c r="N314"/>
      <c r="O314"/>
      <c r="P314" s="4"/>
      <c r="Q314" s="5"/>
      <c r="R314" s="5"/>
    </row>
    <row r="315" spans="13:20" x14ac:dyDescent="0.3">
      <c r="M315"/>
      <c r="N315"/>
      <c r="O315"/>
      <c r="P315" s="4"/>
      <c r="Q315" s="5"/>
      <c r="R315" s="5"/>
    </row>
    <row r="316" spans="13:20" x14ac:dyDescent="0.3">
      <c r="M316"/>
      <c r="N316"/>
      <c r="O316"/>
      <c r="P316" s="4"/>
      <c r="Q316" s="5"/>
      <c r="R316" s="5"/>
    </row>
    <row r="320" spans="13:20" x14ac:dyDescent="0.3">
      <c r="M320" s="12"/>
      <c r="N320" s="12"/>
      <c r="O320" s="12"/>
      <c r="P320" s="12"/>
      <c r="Q320" s="13"/>
      <c r="R320" s="13"/>
      <c r="S320" s="47"/>
      <c r="T320" s="13"/>
    </row>
    <row r="321" spans="13:20" x14ac:dyDescent="0.3">
      <c r="N321" s="14"/>
      <c r="O321" s="14"/>
      <c r="P321" s="14"/>
      <c r="Q321" s="14"/>
      <c r="R321" s="14"/>
      <c r="T321" s="14"/>
    </row>
    <row r="322" spans="13:20" x14ac:dyDescent="0.3">
      <c r="M322"/>
      <c r="N322"/>
      <c r="O322"/>
    </row>
  </sheetData>
  <mergeCells count="5">
    <mergeCell ref="L3:M3"/>
    <mergeCell ref="L14:M14"/>
    <mergeCell ref="L45:N45"/>
    <mergeCell ref="Q45:S45"/>
    <mergeCell ref="X45:Y45"/>
  </mergeCells>
  <conditionalFormatting sqref="E1:E2 E303:E1048576">
    <cfRule type="dataBar" priority="11">
      <dataBar>
        <cfvo type="min"/>
        <cfvo type="max"/>
        <color rgb="FF008AEF"/>
      </dataBar>
      <extLst>
        <ext xmlns:x14="http://schemas.microsoft.com/office/spreadsheetml/2009/9/main" uri="{B025F937-C7B1-47D3-B67F-A62EFF666E3E}">
          <x14:id>{C8C4DEE6-2A06-42D2-B456-582234B98139}</x14:id>
        </ext>
      </extLst>
    </cfRule>
  </conditionalFormatting>
  <conditionalFormatting sqref="E3:E302">
    <cfRule type="dataBar" priority="10">
      <dataBar showValue="0">
        <cfvo type="min"/>
        <cfvo type="max"/>
        <color rgb="FF008AEF"/>
      </dataBar>
      <extLst>
        <ext xmlns:x14="http://schemas.microsoft.com/office/spreadsheetml/2009/9/main" uri="{B025F937-C7B1-47D3-B67F-A62EFF666E3E}">
          <x14:id>{A8A9D8BA-63BA-4426-B141-1872D169D6D7}</x14:id>
        </ext>
      </extLst>
    </cfRule>
  </conditionalFormatting>
  <conditionalFormatting sqref="F1:F1048576">
    <cfRule type="colorScale" priority="9">
      <colorScale>
        <cfvo type="min"/>
        <cfvo type="percentile" val="50"/>
        <cfvo type="max"/>
        <color rgb="FFF8696B"/>
        <color rgb="FFFFEB84"/>
        <color rgb="FF63BE7B"/>
      </colorScale>
    </cfRule>
  </conditionalFormatting>
  <conditionalFormatting sqref="G1:G1048576">
    <cfRule type="colorScale" priority="7">
      <colorScale>
        <cfvo type="min"/>
        <cfvo type="percentile" val="50"/>
        <cfvo type="max"/>
        <color rgb="FFF8696B"/>
        <color rgb="FFFFEB84"/>
        <color rgb="FF63BE7B"/>
      </colorScale>
    </cfRule>
  </conditionalFormatting>
  <conditionalFormatting sqref="R48:R57">
    <cfRule type="dataBar" priority="6">
      <dataBar showValue="0">
        <cfvo type="min"/>
        <cfvo type="max"/>
        <color rgb="FF638EC6"/>
      </dataBar>
      <extLst>
        <ext xmlns:x14="http://schemas.microsoft.com/office/spreadsheetml/2009/9/main" uri="{B025F937-C7B1-47D3-B67F-A62EFF666E3E}">
          <x14:id>{8BB83B5B-C1C2-4C55-B59D-335005AC3DA7}</x14:id>
        </ext>
      </extLst>
    </cfRule>
  </conditionalFormatting>
  <dataValidations count="2">
    <dataValidation type="list" allowBlank="1" showInputMessage="1" showErrorMessage="1" sqref="M47" xr:uid="{C87CD011-B949-45B3-96B7-E4109624EB96}">
      <formula1>$Q$5:$Q$10</formula1>
    </dataValidation>
    <dataValidation type="list" allowBlank="1" showInputMessage="1" showErrorMessage="1" sqref="Z45" xr:uid="{3EA5B2E4-E809-4BED-82ED-887E41AB2BA6}">
      <formula1>$Q$48:$Q$57</formula1>
    </dataValidation>
  </dataValidations>
  <pageMargins left="0.7" right="0.7" top="0.75" bottom="0.75" header="0.3" footer="0.3"/>
  <pageSetup orientation="portrait" r:id="rId1"/>
  <ignoredErrors>
    <ignoredError sqref="T48 T49:T57" formula="1"/>
  </ignoredErrors>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C8C4DEE6-2A06-42D2-B456-582234B98139}">
            <x14:dataBar minLength="0" maxLength="100" gradient="0">
              <x14:cfvo type="autoMin"/>
              <x14:cfvo type="autoMax"/>
              <x14:negativeFillColor rgb="FFFF0000"/>
              <x14:axisColor rgb="FF000000"/>
            </x14:dataBar>
          </x14:cfRule>
          <xm:sqref>E1:E2 E303:E1048576</xm:sqref>
        </x14:conditionalFormatting>
        <x14:conditionalFormatting xmlns:xm="http://schemas.microsoft.com/office/excel/2006/main">
          <x14:cfRule type="dataBar" id="{A8A9D8BA-63BA-4426-B141-1872D169D6D7}">
            <x14:dataBar minLength="0" maxLength="100" gradient="0">
              <x14:cfvo type="autoMin"/>
              <x14:cfvo type="autoMax"/>
              <x14:negativeFillColor rgb="FFFF0000"/>
              <x14:axisColor rgb="FF000000"/>
            </x14:dataBar>
          </x14:cfRule>
          <xm:sqref>E3:E302</xm:sqref>
        </x14:conditionalFormatting>
        <x14:conditionalFormatting xmlns:xm="http://schemas.microsoft.com/office/excel/2006/main">
          <x14:cfRule type="dataBar" id="{8BB83B5B-C1C2-4C55-B59D-335005AC3DA7}">
            <x14:dataBar minLength="0" maxLength="100" gradient="0">
              <x14:cfvo type="autoMin"/>
              <x14:cfvo type="autoMax"/>
              <x14:negativeFillColor rgb="FFFF0000"/>
              <x14:axisColor rgb="FF000000"/>
            </x14:dataBar>
          </x14:cfRule>
          <xm:sqref>R48:R57</xm:sqref>
        </x14:conditionalFormatting>
        <x14:conditionalFormatting xmlns:xm="http://schemas.microsoft.com/office/excel/2006/main">
          <x14:cfRule type="iconSet" priority="1" id="{31A4F68F-DBC0-4110-9D6B-5C9222903479}">
            <x14:iconSet iconSet="3Symbols" showValue="0" custom="1">
              <x14:cfvo type="percent">
                <xm:f>0</xm:f>
              </x14:cfvo>
              <x14:cfvo type="num" gte="0">
                <xm:f>12000</xm:f>
              </x14:cfvo>
              <x14:cfvo type="num">
                <xm:f>12000</xm:f>
              </x14:cfvo>
              <x14:cfIcon iconSet="3Symbols" iconId="0"/>
              <x14:cfIcon iconSet="NoIcons" iconId="0"/>
              <x14:cfIcon iconSet="3Symbols" iconId="2"/>
            </x14:iconSet>
          </x14:cfRule>
          <xm:sqref>U48:V57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5CA9-7431-4FEC-AF35-CDFC308E082B}">
  <dimension ref="A2:Y33"/>
  <sheetViews>
    <sheetView showGridLines="0" zoomScale="90" zoomScaleNormal="90" workbookViewId="0">
      <selection activeCell="F24" sqref="F24"/>
    </sheetView>
  </sheetViews>
  <sheetFormatPr defaultColWidth="24.21875" defaultRowHeight="14.4" x14ac:dyDescent="0.3"/>
  <cols>
    <col min="1" max="1" width="21.33203125" style="53" bestFit="1" customWidth="1"/>
    <col min="2" max="2" width="12.109375" style="53" bestFit="1" customWidth="1"/>
    <col min="3" max="3" width="16.44140625" style="53" bestFit="1" customWidth="1"/>
    <col min="4" max="4" width="12.44140625" style="53" bestFit="1" customWidth="1"/>
    <col min="5" max="5" width="23.109375" style="53" bestFit="1" customWidth="1"/>
    <col min="6" max="7" width="24.21875" style="54"/>
    <col min="8" max="15" width="24.21875" style="53"/>
    <col min="16" max="16" width="24.21875" style="54"/>
    <col min="17" max="16384" width="24.21875" style="53"/>
  </cols>
  <sheetData>
    <row r="2" spans="1:25" x14ac:dyDescent="0.3">
      <c r="A2" s="67" t="s">
        <v>94</v>
      </c>
      <c r="B2" s="67"/>
      <c r="C2" s="67"/>
      <c r="D2" s="67"/>
      <c r="E2" s="67"/>
    </row>
    <row r="4" spans="1:25" x14ac:dyDescent="0.3">
      <c r="A4" s="55" t="s">
        <v>76</v>
      </c>
      <c r="B4" s="53" t="s">
        <v>77</v>
      </c>
      <c r="C4" s="53" t="s">
        <v>95</v>
      </c>
      <c r="D4" s="53" t="s">
        <v>78</v>
      </c>
      <c r="E4" s="53" t="s">
        <v>96</v>
      </c>
    </row>
    <row r="5" spans="1:25" x14ac:dyDescent="0.3">
      <c r="A5" s="56" t="s">
        <v>13</v>
      </c>
      <c r="B5" s="53">
        <v>252</v>
      </c>
      <c r="C5" s="53">
        <v>54</v>
      </c>
      <c r="D5" s="57">
        <v>-251.82</v>
      </c>
      <c r="E5" s="58">
        <v>-0.99928571428571422</v>
      </c>
    </row>
    <row r="6" spans="1:25" x14ac:dyDescent="0.3">
      <c r="A6" s="56" t="s">
        <v>4</v>
      </c>
      <c r="B6" s="53">
        <v>525</v>
      </c>
      <c r="C6" s="53">
        <v>48</v>
      </c>
      <c r="D6" s="57">
        <v>-45.240000000000009</v>
      </c>
      <c r="E6" s="58">
        <v>-8.6171428571428593E-2</v>
      </c>
    </row>
    <row r="7" spans="1:25" x14ac:dyDescent="0.3">
      <c r="A7" s="56" t="s">
        <v>30</v>
      </c>
      <c r="B7" s="53">
        <v>3402</v>
      </c>
      <c r="C7" s="53">
        <v>366</v>
      </c>
      <c r="D7" s="57">
        <v>-1901.3400000000001</v>
      </c>
      <c r="E7" s="58">
        <v>-0.55888888888888888</v>
      </c>
      <c r="X7" s="53" t="s">
        <v>98</v>
      </c>
      <c r="Y7" s="53" t="s">
        <v>100</v>
      </c>
    </row>
    <row r="8" spans="1:25" x14ac:dyDescent="0.3">
      <c r="A8" s="56" t="s">
        <v>31</v>
      </c>
      <c r="B8" s="53">
        <v>3507</v>
      </c>
      <c r="C8" s="53">
        <v>288</v>
      </c>
      <c r="D8" s="57">
        <v>1839.48</v>
      </c>
      <c r="E8" s="58">
        <v>0.52451668092386661</v>
      </c>
      <c r="W8" s="53" t="s">
        <v>97</v>
      </c>
      <c r="X8" s="56" t="s">
        <v>27</v>
      </c>
      <c r="Y8" s="53" t="s">
        <v>4</v>
      </c>
    </row>
    <row r="9" spans="1:25" x14ac:dyDescent="0.3">
      <c r="A9" s="56" t="s">
        <v>29</v>
      </c>
      <c r="B9" s="53">
        <v>6230</v>
      </c>
      <c r="C9" s="53">
        <v>177</v>
      </c>
      <c r="D9" s="57">
        <v>4962.68</v>
      </c>
      <c r="E9" s="58">
        <v>0.796577849117175</v>
      </c>
      <c r="W9" s="53" t="s">
        <v>38</v>
      </c>
      <c r="X9" s="56" t="s">
        <v>27</v>
      </c>
      <c r="Y9" s="53" t="s">
        <v>4</v>
      </c>
    </row>
    <row r="10" spans="1:25" x14ac:dyDescent="0.3">
      <c r="A10" s="56" t="s">
        <v>16</v>
      </c>
      <c r="B10" s="53">
        <v>6440</v>
      </c>
      <c r="C10" s="53">
        <v>708</v>
      </c>
      <c r="D10" s="57">
        <v>216.68000000000029</v>
      </c>
      <c r="E10" s="58">
        <v>3.3645962732919303E-2</v>
      </c>
      <c r="W10" s="53" t="s">
        <v>36</v>
      </c>
      <c r="X10" s="53" t="s">
        <v>99</v>
      </c>
      <c r="Y10" s="53" t="s">
        <v>101</v>
      </c>
    </row>
    <row r="11" spans="1:25" x14ac:dyDescent="0.3">
      <c r="A11" s="56" t="s">
        <v>21</v>
      </c>
      <c r="B11" s="53">
        <v>6832</v>
      </c>
      <c r="C11" s="53">
        <v>27</v>
      </c>
      <c r="D11" s="57">
        <v>6589</v>
      </c>
      <c r="E11" s="58">
        <v>0.96443208430913352</v>
      </c>
      <c r="W11" s="53" t="s">
        <v>34</v>
      </c>
      <c r="X11" s="53" t="s">
        <v>13</v>
      </c>
      <c r="Y11" s="53" t="s">
        <v>101</v>
      </c>
    </row>
    <row r="12" spans="1:25" x14ac:dyDescent="0.3">
      <c r="A12" s="56" t="s">
        <v>24</v>
      </c>
      <c r="B12" s="53">
        <v>8862</v>
      </c>
      <c r="C12" s="53">
        <v>189</v>
      </c>
      <c r="D12" s="57">
        <v>7922.67</v>
      </c>
      <c r="E12" s="58">
        <v>0.89400473933649294</v>
      </c>
      <c r="W12" s="53" t="s">
        <v>37</v>
      </c>
      <c r="X12" s="53" t="s">
        <v>4</v>
      </c>
      <c r="Y12" s="53" t="s">
        <v>102</v>
      </c>
    </row>
    <row r="13" spans="1:25" x14ac:dyDescent="0.3">
      <c r="A13" s="56" t="s">
        <v>14</v>
      </c>
      <c r="B13" s="53">
        <v>9191</v>
      </c>
      <c r="C13" s="53">
        <v>645</v>
      </c>
      <c r="D13" s="57">
        <v>1644.5</v>
      </c>
      <c r="E13" s="58">
        <v>0.17892503536067891</v>
      </c>
      <c r="W13" s="53" t="s">
        <v>39</v>
      </c>
      <c r="X13" s="53" t="s">
        <v>25</v>
      </c>
      <c r="Y13" s="53" t="s">
        <v>104</v>
      </c>
    </row>
    <row r="14" spans="1:25" x14ac:dyDescent="0.3">
      <c r="A14" s="56" t="s">
        <v>25</v>
      </c>
      <c r="B14" s="53">
        <v>9296</v>
      </c>
      <c r="C14" s="53">
        <v>231</v>
      </c>
      <c r="D14" s="57">
        <v>6258.35</v>
      </c>
      <c r="E14" s="58">
        <v>0.67323042168674707</v>
      </c>
      <c r="W14" s="53" t="s">
        <v>35</v>
      </c>
      <c r="X14" s="53" t="s">
        <v>26</v>
      </c>
      <c r="Y14" s="53" t="s">
        <v>103</v>
      </c>
    </row>
    <row r="15" spans="1:25" x14ac:dyDescent="0.3">
      <c r="A15" s="56" t="s">
        <v>22</v>
      </c>
      <c r="B15" s="53">
        <v>10668</v>
      </c>
      <c r="C15" s="53">
        <v>405</v>
      </c>
      <c r="D15" s="57">
        <v>6711.1500000000005</v>
      </c>
      <c r="E15" s="58">
        <v>0.62909167604049498</v>
      </c>
    </row>
    <row r="16" spans="1:25" x14ac:dyDescent="0.3">
      <c r="A16" s="56" t="s">
        <v>15</v>
      </c>
      <c r="B16" s="53">
        <v>12551</v>
      </c>
      <c r="C16" s="53">
        <v>240</v>
      </c>
      <c r="D16" s="57">
        <v>9735.7999999999993</v>
      </c>
      <c r="E16" s="58">
        <v>0.7756991474782885</v>
      </c>
    </row>
    <row r="17" spans="1:16" x14ac:dyDescent="0.3">
      <c r="A17" s="56" t="s">
        <v>27</v>
      </c>
      <c r="B17" s="53">
        <v>13517</v>
      </c>
      <c r="C17" s="53">
        <v>363</v>
      </c>
      <c r="D17" s="57">
        <v>7444.01</v>
      </c>
      <c r="E17" s="58">
        <v>0.55071465561885036</v>
      </c>
    </row>
    <row r="18" spans="1:16" x14ac:dyDescent="0.3">
      <c r="A18" s="56" t="s">
        <v>33</v>
      </c>
      <c r="B18" s="53">
        <v>15519</v>
      </c>
      <c r="C18" s="53">
        <v>474</v>
      </c>
      <c r="D18" s="57">
        <v>9655.6200000000008</v>
      </c>
      <c r="E18" s="58">
        <v>0.62218055287067475</v>
      </c>
    </row>
    <row r="19" spans="1:16" x14ac:dyDescent="0.3">
      <c r="A19" s="56" t="s">
        <v>19</v>
      </c>
      <c r="B19" s="53">
        <v>17745</v>
      </c>
      <c r="C19" s="53">
        <v>681</v>
      </c>
      <c r="D19" s="57">
        <v>12542.16</v>
      </c>
      <c r="E19" s="58">
        <v>0.70679966187658494</v>
      </c>
    </row>
    <row r="20" spans="1:16" x14ac:dyDescent="0.3">
      <c r="A20" s="56" t="s">
        <v>32</v>
      </c>
      <c r="B20" s="53">
        <v>17773</v>
      </c>
      <c r="C20" s="53">
        <v>702</v>
      </c>
      <c r="D20" s="57">
        <v>11700.7</v>
      </c>
      <c r="E20" s="58">
        <v>0.65834130422551063</v>
      </c>
    </row>
    <row r="21" spans="1:16" x14ac:dyDescent="0.3">
      <c r="A21" s="56" t="s">
        <v>28</v>
      </c>
      <c r="B21" s="53">
        <v>18018</v>
      </c>
      <c r="C21" s="53">
        <v>462</v>
      </c>
      <c r="D21" s="57">
        <v>13222.439999999999</v>
      </c>
      <c r="E21" s="58">
        <v>0.73384615384615381</v>
      </c>
    </row>
    <row r="22" spans="1:16" x14ac:dyDescent="0.3">
      <c r="A22" s="56" t="s">
        <v>23</v>
      </c>
      <c r="B22" s="53">
        <v>18081</v>
      </c>
      <c r="C22" s="53">
        <v>408</v>
      </c>
      <c r="D22" s="57">
        <v>15433.08</v>
      </c>
      <c r="E22" s="58">
        <v>0.85355234776837563</v>
      </c>
    </row>
    <row r="23" spans="1:16" x14ac:dyDescent="0.3">
      <c r="A23" s="56" t="s">
        <v>17</v>
      </c>
      <c r="B23" s="53">
        <v>22344</v>
      </c>
      <c r="C23" s="53">
        <v>738</v>
      </c>
      <c r="D23" s="57">
        <v>20048.82</v>
      </c>
      <c r="E23" s="58">
        <v>0.89727980665950591</v>
      </c>
    </row>
    <row r="24" spans="1:16" x14ac:dyDescent="0.3">
      <c r="A24" s="56" t="s">
        <v>26</v>
      </c>
      <c r="B24" s="53">
        <v>22855</v>
      </c>
      <c r="C24" s="53">
        <v>567</v>
      </c>
      <c r="D24" s="57">
        <v>19679.8</v>
      </c>
      <c r="E24" s="58">
        <v>0.86107197549770287</v>
      </c>
    </row>
    <row r="25" spans="1:16" x14ac:dyDescent="0.3">
      <c r="A25" s="56" t="s">
        <v>20</v>
      </c>
      <c r="B25" s="53">
        <v>28861</v>
      </c>
      <c r="C25" s="53">
        <v>987</v>
      </c>
      <c r="D25" s="57">
        <v>18379.059999999998</v>
      </c>
      <c r="E25" s="58">
        <v>0.63681300024254173</v>
      </c>
    </row>
    <row r="26" spans="1:16" x14ac:dyDescent="0.3">
      <c r="A26" s="56" t="s">
        <v>71</v>
      </c>
      <c r="B26" s="53">
        <v>252469</v>
      </c>
      <c r="C26" s="53">
        <v>8760</v>
      </c>
      <c r="D26" s="57">
        <v>171787.59999999998</v>
      </c>
      <c r="E26" s="58">
        <v>0.6804304686912056</v>
      </c>
    </row>
    <row r="28" spans="1:16" x14ac:dyDescent="0.3">
      <c r="P28" s="53"/>
    </row>
    <row r="29" spans="1:16" x14ac:dyDescent="0.3">
      <c r="B29" s="58"/>
    </row>
    <row r="30" spans="1:16" x14ac:dyDescent="0.3">
      <c r="A30" s="68" t="s">
        <v>108</v>
      </c>
      <c r="B30" s="68"/>
      <c r="C30" s="68"/>
    </row>
    <row r="31" spans="1:16" x14ac:dyDescent="0.3">
      <c r="A31" s="59" t="s">
        <v>105</v>
      </c>
      <c r="B31" s="59" t="str">
        <f>INDEX($A$5:$A$26,MATCH(SMALL($E$5:$E$26,1),$E$5:$E$26,0))</f>
        <v>Milk Bars</v>
      </c>
      <c r="C31" s="59" t="str">
        <f>INDEX($A$5:$A$26,MATCH(SMALL($B$5:$B$26,1),$B$5:$B$26))</f>
        <v>Milk Bars</v>
      </c>
    </row>
    <row r="32" spans="1:16" ht="28.8" x14ac:dyDescent="0.3">
      <c r="A32" s="59" t="s">
        <v>106</v>
      </c>
      <c r="B32" s="59" t="str">
        <f>INDEX($A$5:$A$26,MATCH(SMALL($E$5:$E$26,2),$E$5:$E$26,0))</f>
        <v>70% Dark Bites</v>
      </c>
      <c r="C32" s="59" t="str">
        <f>INDEX($A$5:$A$26,MATCH(SMALL($B$5:$B$26,2),$B$5:$B$26))</f>
        <v>Almond Choco</v>
      </c>
    </row>
    <row r="33" spans="1:3" ht="28.8" x14ac:dyDescent="0.3">
      <c r="A33" s="59" t="s">
        <v>107</v>
      </c>
      <c r="B33" s="59" t="str">
        <f>INDEX($A$5:$A$26,MATCH(SMALL($E$5:$E$26,3),$E$5:$E$26,0))</f>
        <v>Almond Choco</v>
      </c>
      <c r="C33" s="59" t="str">
        <f>INDEX($A$5:$A$26,MATCH(SMALL($B$5:$B$26,3),$B$5:$B$26))</f>
        <v>70% Dark Bites</v>
      </c>
    </row>
  </sheetData>
  <mergeCells count="2">
    <mergeCell ref="A2:E2"/>
    <mergeCell ref="A30:C30"/>
  </mergeCells>
  <conditionalFormatting sqref="F1:F1048576">
    <cfRule type="colorScale" priority="6">
      <colorScale>
        <cfvo type="min"/>
        <cfvo type="max"/>
        <color rgb="FFFCFCFF"/>
        <color rgb="FF63BE7B"/>
      </colorScale>
    </cfRule>
  </conditionalFormatting>
  <conditionalFormatting sqref="P1:P4 E4 P29:P1048576">
    <cfRule type="colorScale" priority="4">
      <colorScale>
        <cfvo type="min"/>
        <cfvo type="max"/>
        <color rgb="FFFCFCFF"/>
        <color rgb="FF63BE7B"/>
      </colorScale>
    </cfRule>
  </conditionalFormatting>
  <conditionalFormatting pivot="1" sqref="E5:E25">
    <cfRule type="colorScale" priority="2">
      <colorScale>
        <cfvo type="min"/>
        <cfvo type="max"/>
        <color rgb="FFFCFCFF"/>
        <color rgb="FF63BE7B"/>
      </colorScale>
    </cfRule>
  </conditionalFormatting>
  <conditionalFormatting sqref="X8:Y14">
    <cfRule type="duplicateValues" dxfId="14" priority="1"/>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E30FC-7BD3-451D-9EDA-C03BA46B3A93}">
  <dimension ref="C4:E11"/>
  <sheetViews>
    <sheetView showGridLines="0" tabSelected="1" zoomScaleNormal="100" workbookViewId="0">
      <selection activeCell="I15" sqref="I15"/>
    </sheetView>
  </sheetViews>
  <sheetFormatPr defaultRowHeight="14.4" x14ac:dyDescent="0.3"/>
  <cols>
    <col min="1" max="1" width="25.88671875" customWidth="1"/>
    <col min="2" max="2" width="4.33203125" customWidth="1"/>
    <col min="3" max="5" width="15.77734375" customWidth="1"/>
    <col min="6" max="6" width="15.77734375" bestFit="1" customWidth="1"/>
  </cols>
  <sheetData>
    <row r="4" spans="3:5" x14ac:dyDescent="0.3">
      <c r="C4" s="60" t="s">
        <v>76</v>
      </c>
      <c r="D4" t="s">
        <v>77</v>
      </c>
      <c r="E4" t="s">
        <v>95</v>
      </c>
    </row>
    <row r="5" spans="3:5" x14ac:dyDescent="0.3">
      <c r="C5" s="61" t="s">
        <v>38</v>
      </c>
      <c r="D5">
        <v>168679</v>
      </c>
      <c r="E5">
        <v>6264</v>
      </c>
    </row>
    <row r="6" spans="3:5" x14ac:dyDescent="0.3">
      <c r="C6" s="61" t="s">
        <v>36</v>
      </c>
      <c r="D6">
        <v>237944</v>
      </c>
      <c r="E6">
        <v>7302</v>
      </c>
    </row>
    <row r="7" spans="3:5" x14ac:dyDescent="0.3">
      <c r="C7" s="61" t="s">
        <v>34</v>
      </c>
      <c r="D7">
        <v>252469</v>
      </c>
      <c r="E7">
        <v>8760</v>
      </c>
    </row>
    <row r="8" spans="3:5" x14ac:dyDescent="0.3">
      <c r="C8" s="61" t="s">
        <v>37</v>
      </c>
      <c r="D8">
        <v>218813</v>
      </c>
      <c r="E8">
        <v>7431</v>
      </c>
    </row>
    <row r="9" spans="3:5" x14ac:dyDescent="0.3">
      <c r="C9" s="61" t="s">
        <v>39</v>
      </c>
      <c r="D9">
        <v>173530</v>
      </c>
      <c r="E9">
        <v>5745</v>
      </c>
    </row>
    <row r="10" spans="3:5" x14ac:dyDescent="0.3">
      <c r="C10" s="61" t="s">
        <v>35</v>
      </c>
      <c r="D10">
        <v>189434</v>
      </c>
      <c r="E10">
        <v>10158</v>
      </c>
    </row>
    <row r="11" spans="3:5" x14ac:dyDescent="0.3">
      <c r="C11" s="61" t="s">
        <v>71</v>
      </c>
      <c r="D11">
        <v>1240869</v>
      </c>
      <c r="E11">
        <v>45660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62D1E-12E4-4636-8308-F18B325FAC7D}">
  <dimension ref="C4:E15"/>
  <sheetViews>
    <sheetView showGridLines="0" workbookViewId="0"/>
  </sheetViews>
  <sheetFormatPr defaultRowHeight="14.4" x14ac:dyDescent="0.3"/>
  <cols>
    <col min="1" max="1" width="25.88671875" customWidth="1"/>
    <col min="2" max="2" width="4.33203125" customWidth="1"/>
    <col min="3" max="5" width="15.77734375" customWidth="1"/>
  </cols>
  <sheetData>
    <row r="4" spans="3:5" x14ac:dyDescent="0.3">
      <c r="C4" s="60" t="s">
        <v>76</v>
      </c>
      <c r="D4" t="s">
        <v>77</v>
      </c>
      <c r="E4" t="s">
        <v>95</v>
      </c>
    </row>
    <row r="5" spans="3:5" x14ac:dyDescent="0.3">
      <c r="C5" s="61" t="s">
        <v>2</v>
      </c>
      <c r="D5">
        <v>123949</v>
      </c>
      <c r="E5">
        <v>4110</v>
      </c>
    </row>
    <row r="6" spans="3:5" x14ac:dyDescent="0.3">
      <c r="C6" s="61" t="s">
        <v>8</v>
      </c>
      <c r="D6">
        <v>98084</v>
      </c>
      <c r="E6">
        <v>4704</v>
      </c>
    </row>
    <row r="7" spans="3:5" x14ac:dyDescent="0.3">
      <c r="C7" s="61" t="s">
        <v>41</v>
      </c>
      <c r="D7">
        <v>98210</v>
      </c>
      <c r="E7">
        <v>3867</v>
      </c>
    </row>
    <row r="8" spans="3:5" x14ac:dyDescent="0.3">
      <c r="C8" s="61" t="s">
        <v>7</v>
      </c>
      <c r="D8">
        <v>149975</v>
      </c>
      <c r="E8">
        <v>5295</v>
      </c>
    </row>
    <row r="9" spans="3:5" x14ac:dyDescent="0.3">
      <c r="C9" s="61" t="s">
        <v>6</v>
      </c>
      <c r="D9">
        <v>130697</v>
      </c>
      <c r="E9">
        <v>5925</v>
      </c>
    </row>
    <row r="10" spans="3:5" x14ac:dyDescent="0.3">
      <c r="C10" s="61" t="s">
        <v>5</v>
      </c>
      <c r="D10">
        <v>165725</v>
      </c>
      <c r="E10">
        <v>3669</v>
      </c>
    </row>
    <row r="11" spans="3:5" x14ac:dyDescent="0.3">
      <c r="C11" s="61" t="s">
        <v>3</v>
      </c>
      <c r="D11">
        <v>106834</v>
      </c>
      <c r="E11">
        <v>5007</v>
      </c>
    </row>
    <row r="12" spans="3:5" x14ac:dyDescent="0.3">
      <c r="C12" s="61" t="s">
        <v>9</v>
      </c>
      <c r="D12">
        <v>132580</v>
      </c>
      <c r="E12">
        <v>4554</v>
      </c>
    </row>
    <row r="13" spans="3:5" x14ac:dyDescent="0.3">
      <c r="C13" s="61" t="s">
        <v>10</v>
      </c>
      <c r="D13">
        <v>83216</v>
      </c>
      <c r="E13">
        <v>3843</v>
      </c>
    </row>
    <row r="14" spans="3:5" x14ac:dyDescent="0.3">
      <c r="C14" s="61" t="s">
        <v>40</v>
      </c>
      <c r="D14">
        <v>151599</v>
      </c>
      <c r="E14">
        <v>4686</v>
      </c>
    </row>
    <row r="15" spans="3:5" x14ac:dyDescent="0.3">
      <c r="C15" s="61" t="s">
        <v>71</v>
      </c>
      <c r="D15">
        <v>1240869</v>
      </c>
      <c r="E15">
        <v>45660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4F1D-C1CB-4A18-A3A2-B9B03D6D5064}">
  <dimension ref="C4:E15"/>
  <sheetViews>
    <sheetView showGridLines="0" workbookViewId="0"/>
  </sheetViews>
  <sheetFormatPr defaultRowHeight="14.4" x14ac:dyDescent="0.3"/>
  <cols>
    <col min="1" max="1" width="25.88671875" customWidth="1"/>
    <col min="2" max="2" width="4.33203125" customWidth="1"/>
    <col min="3" max="3" width="20.109375" customWidth="1"/>
    <col min="4" max="5" width="13.77734375" customWidth="1"/>
  </cols>
  <sheetData>
    <row r="4" spans="3:5" x14ac:dyDescent="0.3">
      <c r="C4" s="60" t="s">
        <v>76</v>
      </c>
      <c r="D4" t="s">
        <v>77</v>
      </c>
      <c r="E4" t="s">
        <v>95</v>
      </c>
    </row>
    <row r="5" spans="3:5" x14ac:dyDescent="0.3">
      <c r="C5" s="61" t="s">
        <v>28</v>
      </c>
      <c r="D5">
        <v>72373</v>
      </c>
      <c r="E5">
        <v>3207</v>
      </c>
    </row>
    <row r="6" spans="3:5" x14ac:dyDescent="0.3">
      <c r="C6" s="61" t="s">
        <v>32</v>
      </c>
      <c r="D6">
        <v>71967</v>
      </c>
      <c r="E6">
        <v>2301</v>
      </c>
    </row>
    <row r="7" spans="3:5" x14ac:dyDescent="0.3">
      <c r="C7" s="61" t="s">
        <v>26</v>
      </c>
      <c r="D7">
        <v>70273</v>
      </c>
      <c r="E7">
        <v>2142</v>
      </c>
    </row>
    <row r="8" spans="3:5" x14ac:dyDescent="0.3">
      <c r="C8" s="61" t="s">
        <v>27</v>
      </c>
      <c r="D8">
        <v>69461</v>
      </c>
      <c r="E8">
        <v>2982</v>
      </c>
    </row>
    <row r="9" spans="3:5" x14ac:dyDescent="0.3">
      <c r="C9" s="61" t="s">
        <v>33</v>
      </c>
      <c r="D9">
        <v>69160</v>
      </c>
      <c r="E9">
        <v>1854</v>
      </c>
    </row>
    <row r="10" spans="3:5" x14ac:dyDescent="0.3">
      <c r="C10" s="61" t="s">
        <v>15</v>
      </c>
      <c r="D10">
        <v>68971</v>
      </c>
      <c r="E10">
        <v>1533</v>
      </c>
    </row>
    <row r="11" spans="3:5" x14ac:dyDescent="0.3">
      <c r="C11" s="61" t="s">
        <v>30</v>
      </c>
      <c r="D11">
        <v>66500</v>
      </c>
      <c r="E11">
        <v>2802</v>
      </c>
    </row>
    <row r="12" spans="3:5" x14ac:dyDescent="0.3">
      <c r="C12" s="61" t="s">
        <v>22</v>
      </c>
      <c r="D12">
        <v>66283</v>
      </c>
      <c r="E12">
        <v>2052</v>
      </c>
    </row>
    <row r="13" spans="3:5" x14ac:dyDescent="0.3">
      <c r="C13" s="61" t="s">
        <v>17</v>
      </c>
      <c r="D13">
        <v>63721</v>
      </c>
      <c r="E13">
        <v>2331</v>
      </c>
    </row>
    <row r="14" spans="3:5" x14ac:dyDescent="0.3">
      <c r="C14" s="61" t="s">
        <v>16</v>
      </c>
      <c r="D14">
        <v>62111</v>
      </c>
      <c r="E14">
        <v>2154</v>
      </c>
    </row>
    <row r="15" spans="3:5" x14ac:dyDescent="0.3">
      <c r="C15" s="61" t="s">
        <v>71</v>
      </c>
      <c r="D15">
        <v>680820</v>
      </c>
      <c r="E15">
        <v>23358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2336-42D3-4F24-8A7A-39B8F6135FD8}">
  <dimension ref="C4:E27"/>
  <sheetViews>
    <sheetView showGridLines="0" workbookViewId="0">
      <selection activeCell="H8" sqref="H8"/>
    </sheetView>
  </sheetViews>
  <sheetFormatPr defaultRowHeight="14.4" x14ac:dyDescent="0.3"/>
  <cols>
    <col min="1" max="1" width="25.88671875" customWidth="1"/>
    <col min="2" max="2" width="4.33203125" customWidth="1"/>
    <col min="3" max="3" width="20.109375" customWidth="1"/>
    <col min="4" max="5" width="15.77734375" customWidth="1"/>
  </cols>
  <sheetData>
    <row r="4" spans="3:5" x14ac:dyDescent="0.3">
      <c r="C4" s="60" t="s">
        <v>76</v>
      </c>
      <c r="D4" t="s">
        <v>77</v>
      </c>
      <c r="E4" t="s">
        <v>95</v>
      </c>
    </row>
    <row r="5" spans="3:5" x14ac:dyDescent="0.3">
      <c r="C5" s="61" t="s">
        <v>28</v>
      </c>
      <c r="D5">
        <v>72373</v>
      </c>
      <c r="E5">
        <v>3207</v>
      </c>
    </row>
    <row r="6" spans="3:5" x14ac:dyDescent="0.3">
      <c r="C6" s="61" t="s">
        <v>32</v>
      </c>
      <c r="D6">
        <v>71967</v>
      </c>
      <c r="E6">
        <v>2301</v>
      </c>
    </row>
    <row r="7" spans="3:5" x14ac:dyDescent="0.3">
      <c r="C7" s="61" t="s">
        <v>26</v>
      </c>
      <c r="D7">
        <v>70273</v>
      </c>
      <c r="E7">
        <v>2142</v>
      </c>
    </row>
    <row r="8" spans="3:5" x14ac:dyDescent="0.3">
      <c r="C8" s="61" t="s">
        <v>27</v>
      </c>
      <c r="D8">
        <v>69461</v>
      </c>
      <c r="E8">
        <v>2982</v>
      </c>
    </row>
    <row r="9" spans="3:5" x14ac:dyDescent="0.3">
      <c r="C9" s="61" t="s">
        <v>33</v>
      </c>
      <c r="D9">
        <v>69160</v>
      </c>
      <c r="E9">
        <v>1854</v>
      </c>
    </row>
    <row r="10" spans="3:5" x14ac:dyDescent="0.3">
      <c r="C10" s="61" t="s">
        <v>15</v>
      </c>
      <c r="D10">
        <v>68971</v>
      </c>
      <c r="E10">
        <v>1533</v>
      </c>
    </row>
    <row r="11" spans="3:5" x14ac:dyDescent="0.3">
      <c r="C11" s="61" t="s">
        <v>30</v>
      </c>
      <c r="D11">
        <v>66500</v>
      </c>
      <c r="E11">
        <v>2802</v>
      </c>
    </row>
    <row r="12" spans="3:5" x14ac:dyDescent="0.3">
      <c r="C12" s="61" t="s">
        <v>22</v>
      </c>
      <c r="D12">
        <v>66283</v>
      </c>
      <c r="E12">
        <v>2052</v>
      </c>
    </row>
    <row r="13" spans="3:5" x14ac:dyDescent="0.3">
      <c r="C13" s="61" t="s">
        <v>17</v>
      </c>
      <c r="D13">
        <v>63721</v>
      </c>
      <c r="E13">
        <v>2331</v>
      </c>
    </row>
    <row r="14" spans="3:5" x14ac:dyDescent="0.3">
      <c r="C14" s="61" t="s">
        <v>16</v>
      </c>
      <c r="D14">
        <v>62111</v>
      </c>
      <c r="E14">
        <v>2154</v>
      </c>
    </row>
    <row r="15" spans="3:5" x14ac:dyDescent="0.3">
      <c r="C15" s="61" t="s">
        <v>29</v>
      </c>
      <c r="D15">
        <v>58009</v>
      </c>
      <c r="E15">
        <v>2976</v>
      </c>
    </row>
    <row r="16" spans="3:5" x14ac:dyDescent="0.3">
      <c r="C16" s="61" t="s">
        <v>25</v>
      </c>
      <c r="D16">
        <v>57372</v>
      </c>
      <c r="E16">
        <v>2106</v>
      </c>
    </row>
    <row r="17" spans="3:5" x14ac:dyDescent="0.3">
      <c r="C17" s="61" t="s">
        <v>23</v>
      </c>
      <c r="D17">
        <v>56644</v>
      </c>
      <c r="E17">
        <v>1812</v>
      </c>
    </row>
    <row r="18" spans="3:5" x14ac:dyDescent="0.3">
      <c r="C18" s="61" t="s">
        <v>20</v>
      </c>
      <c r="D18">
        <v>54712</v>
      </c>
      <c r="E18">
        <v>2196</v>
      </c>
    </row>
    <row r="19" spans="3:5" x14ac:dyDescent="0.3">
      <c r="C19" s="61" t="s">
        <v>18</v>
      </c>
      <c r="D19">
        <v>52150</v>
      </c>
      <c r="E19">
        <v>1752</v>
      </c>
    </row>
    <row r="20" spans="3:5" x14ac:dyDescent="0.3">
      <c r="C20" s="61" t="s">
        <v>13</v>
      </c>
      <c r="D20">
        <v>47271</v>
      </c>
      <c r="E20">
        <v>1881</v>
      </c>
    </row>
    <row r="21" spans="3:5" x14ac:dyDescent="0.3">
      <c r="C21" s="61" t="s">
        <v>19</v>
      </c>
      <c r="D21">
        <v>44744</v>
      </c>
      <c r="E21">
        <v>1956</v>
      </c>
    </row>
    <row r="22" spans="3:5" x14ac:dyDescent="0.3">
      <c r="C22" s="61" t="s">
        <v>14</v>
      </c>
      <c r="D22">
        <v>43183</v>
      </c>
      <c r="E22">
        <v>2022</v>
      </c>
    </row>
    <row r="23" spans="3:5" x14ac:dyDescent="0.3">
      <c r="C23" s="61" t="s">
        <v>31</v>
      </c>
      <c r="D23">
        <v>39263</v>
      </c>
      <c r="E23">
        <v>1683</v>
      </c>
    </row>
    <row r="24" spans="3:5" x14ac:dyDescent="0.3">
      <c r="C24" s="61" t="s">
        <v>21</v>
      </c>
      <c r="D24">
        <v>37772</v>
      </c>
      <c r="E24">
        <v>1308</v>
      </c>
    </row>
    <row r="25" spans="3:5" x14ac:dyDescent="0.3">
      <c r="C25" s="61" t="s">
        <v>24</v>
      </c>
      <c r="D25">
        <v>35378</v>
      </c>
      <c r="E25">
        <v>1044</v>
      </c>
    </row>
    <row r="26" spans="3:5" x14ac:dyDescent="0.3">
      <c r="C26" s="61" t="s">
        <v>4</v>
      </c>
      <c r="D26">
        <v>33551</v>
      </c>
      <c r="E26">
        <v>1566</v>
      </c>
    </row>
    <row r="27" spans="3:5" x14ac:dyDescent="0.3">
      <c r="C27" s="61" t="s">
        <v>71</v>
      </c>
      <c r="D27">
        <v>1240869</v>
      </c>
      <c r="E27">
        <v>45660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Statistical &amp; Exploratories</vt:lpstr>
      <vt:lpstr>Product Analysis</vt:lpstr>
      <vt:lpstr>Sales By country</vt:lpstr>
      <vt:lpstr>Sales by person</vt:lpstr>
      <vt:lpstr>Top 10 products</vt:lpstr>
      <vt:lpstr>Bottom 10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rajesh n</cp:lastModifiedBy>
  <dcterms:created xsi:type="dcterms:W3CDTF">2021-03-14T20:21:32Z</dcterms:created>
  <dcterms:modified xsi:type="dcterms:W3CDTF">2024-07-28T09:46:41Z</dcterms:modified>
</cp:coreProperties>
</file>