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18.xml" ContentType="application/vnd.ms-excel.person+xml"/>
  <Override PartName="/xl/persons/person3.xml" ContentType="application/vnd.ms-excel.person+xml"/>
  <Override PartName="/xl/persons/person22.xml" ContentType="application/vnd.ms-excel.person+xml"/>
  <Override PartName="/xl/persons/person24.xml" ContentType="application/vnd.ms-excel.person+xml"/>
  <Override PartName="/xl/persons/person26.xml" ContentType="application/vnd.ms-excel.person+xml"/>
  <Override PartName="/xl/persons/person4.xml" ContentType="application/vnd.ms-excel.person+xml"/>
  <Override PartName="/xl/persons/person5.xml" ContentType="application/vnd.ms-excel.person+xml"/>
  <Override PartName="/xl/persons/person11.xml" ContentType="application/vnd.ms-excel.person+xml"/>
  <Override PartName="/xl/persons/person15.xml" ContentType="application/vnd.ms-excel.person+xml"/>
  <Override PartName="/xl/persons/person25.xml" ContentType="application/vnd.ms-excel.person+xml"/>
  <Override PartName="/xl/persons/person16.xml" ContentType="application/vnd.ms-excel.person+xml"/>
  <Override PartName="/xl/persons/person6.xml" ContentType="application/vnd.ms-excel.person+xml"/>
  <Override PartName="/xl/persons/person14.xml" ContentType="application/vnd.ms-excel.person+xml"/>
  <Override PartName="/xl/persons/person21.xml" ContentType="application/vnd.ms-excel.person+xml"/>
  <Override PartName="/xl/persons/person12.xml" ContentType="application/vnd.ms-excel.person+xml"/>
  <Override PartName="/xl/persons/person7.xml" ContentType="application/vnd.ms-excel.person+xml"/>
  <Override PartName="/xl/persons/person8.xml" ContentType="application/vnd.ms-excel.person+xml"/>
  <Override PartName="/xl/persons/person2.xml" ContentType="application/vnd.ms-excel.person+xml"/>
  <Override PartName="/xl/persons/person19.xml" ContentType="application/vnd.ms-excel.person+xml"/>
  <Override PartName="/xl/persons/person0.xml" ContentType="application/vnd.ms-excel.person+xml"/>
  <Override PartName="/xl/persons/person13.xml" ContentType="application/vnd.ms-excel.person+xml"/>
  <Override PartName="/xl/persons/person27.xml" ContentType="application/vnd.ms-excel.person+xml"/>
  <Override PartName="/xl/persons/person23.xml" ContentType="application/vnd.ms-excel.person+xml"/>
  <Override PartName="/xl/persons/person9.xml" ContentType="application/vnd.ms-excel.person+xml"/>
  <Override PartName="/xl/persons/person10.xml" ContentType="application/vnd.ms-excel.person+xml"/>
  <Override PartName="/xl/persons/person17.xml" ContentType="application/vnd.ms-excel.person+xml"/>
  <Override PartName="/xl/persons/person2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ubasree\Downloads\"/>
    </mc:Choice>
  </mc:AlternateContent>
  <xr:revisionPtr revIDLastSave="0" documentId="8_{72EE222C-BD95-4B84-BF3F-7E91BD3D0803}" xr6:coauthVersionLast="47" xr6:coauthVersionMax="47" xr10:uidLastSave="{00000000-0000-0000-0000-000000000000}"/>
  <bookViews>
    <workbookView xWindow="-120" yWindow="-120" windowWidth="29040" windowHeight="15720" firstSheet="10" activeTab="10" xr2:uid="{A8D6CF37-7846-4623-8553-24406D96190D}"/>
  </bookViews>
  <sheets>
    <sheet name="RNA" sheetId="1" r:id="rId1"/>
    <sheet name="DNA" sheetId="2" r:id="rId2"/>
    <sheet name="Amino Acid" sheetId="3" r:id="rId3"/>
    <sheet name="BOF-RdKW20" sheetId="15" r:id="rId4"/>
    <sheet name="BOF-hi467" sheetId="13" r:id="rId5"/>
    <sheet name="BOF-M12125" sheetId="14" r:id="rId6"/>
    <sheet name="BOF-10211" sheetId="16" r:id="rId7"/>
    <sheet name="BOF-KR494" sheetId="17" r:id="rId8"/>
    <sheet name="auxotrophy" sheetId="18" r:id="rId9"/>
    <sheet name="Model-validation" sheetId="20" r:id="rId10"/>
    <sheet name="Pathways" sheetId="22" r:id="rId11"/>
    <sheet name="BOF" sheetId="4" r:id="rId12"/>
    <sheet name="Sheet4" sheetId="24" r:id="rId13"/>
    <sheet name="BOF-cmprsn of gapseq &amp; litdat" sheetId="7" r:id="rId14"/>
    <sheet name="virulence factors rxns" sheetId="9" r:id="rId15"/>
    <sheet name="carveme vs built BOF" sheetId="8" r:id="rId16"/>
    <sheet name="model validation dataset" sheetId="12" r:id="rId17"/>
    <sheet name="BIGG-SEED mapping" sheetId="10" r:id="rId18"/>
  </sheets>
  <externalReferences>
    <externalReference r:id="rId19"/>
  </externalReferences>
  <definedNames>
    <definedName name="_xlnm._FilterDatabase" localSheetId="17" hidden="1">'BIGG-SEED mapping'!$F$1:$F$1628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20" l="1"/>
  <c r="K10" i="20"/>
  <c r="R11" i="20"/>
  <c r="R10" i="20"/>
  <c r="E38" i="4"/>
  <c r="T38" i="4" s="1"/>
  <c r="E39" i="4"/>
  <c r="T39" i="4" s="1"/>
  <c r="E40" i="4"/>
  <c r="T40" i="4" s="1"/>
  <c r="E41" i="4"/>
  <c r="T41" i="4" s="1"/>
  <c r="E42" i="4"/>
  <c r="T42" i="4" s="1"/>
  <c r="E43" i="4"/>
  <c r="T43" i="4" s="1"/>
  <c r="D38" i="4"/>
  <c r="D37" i="16"/>
  <c r="W37" i="16" s="1"/>
  <c r="X37" i="16" s="1"/>
  <c r="F37" i="16" s="1"/>
  <c r="AD37" i="16" s="1"/>
  <c r="F108" i="17"/>
  <c r="F109" i="17" s="1"/>
  <c r="Q4" i="17"/>
  <c r="Q101" i="17"/>
  <c r="S4" i="17"/>
  <c r="T4" i="17"/>
  <c r="Q5" i="17"/>
  <c r="S5" i="17"/>
  <c r="T5" i="17"/>
  <c r="Q6" i="17"/>
  <c r="S6" i="17"/>
  <c r="T6" i="17"/>
  <c r="Q7" i="17"/>
  <c r="S7" i="17"/>
  <c r="T7" i="17"/>
  <c r="Q8" i="17"/>
  <c r="S8" i="17"/>
  <c r="T8" i="17"/>
  <c r="Q9" i="17"/>
  <c r="S9" i="17"/>
  <c r="T9" i="17"/>
  <c r="Q10" i="17"/>
  <c r="S10" i="17"/>
  <c r="T10" i="17"/>
  <c r="Q11" i="17"/>
  <c r="S11" i="17"/>
  <c r="T11" i="17"/>
  <c r="Q12" i="17"/>
  <c r="S12" i="17"/>
  <c r="T12" i="17"/>
  <c r="Q13" i="17"/>
  <c r="S13" i="17"/>
  <c r="T13" i="17"/>
  <c r="Q14" i="17"/>
  <c r="S14" i="17"/>
  <c r="T14" i="17"/>
  <c r="Q15" i="17"/>
  <c r="S15" i="17"/>
  <c r="T15" i="17"/>
  <c r="Q16" i="17"/>
  <c r="S16" i="17"/>
  <c r="T16" i="17"/>
  <c r="Q17" i="17"/>
  <c r="S17" i="17"/>
  <c r="T17" i="17"/>
  <c r="Q18" i="17"/>
  <c r="S18" i="17"/>
  <c r="T18" i="17"/>
  <c r="Q19" i="17"/>
  <c r="S19" i="17"/>
  <c r="T19" i="17"/>
  <c r="Q20" i="17"/>
  <c r="S20" i="17"/>
  <c r="T20" i="17"/>
  <c r="Q21" i="17"/>
  <c r="S21" i="17"/>
  <c r="T21" i="17"/>
  <c r="Q22" i="17"/>
  <c r="S22" i="17"/>
  <c r="T22" i="17"/>
  <c r="Q23" i="17"/>
  <c r="S23" i="17"/>
  <c r="T23" i="17"/>
  <c r="U4" i="17"/>
  <c r="V4" i="17"/>
  <c r="D4" i="17"/>
  <c r="W8" i="17" s="1"/>
  <c r="X8" i="17" s="1"/>
  <c r="F8" i="17" s="1"/>
  <c r="AD8" i="17" s="1"/>
  <c r="W4" i="17"/>
  <c r="X4" i="17" s="1"/>
  <c r="V5" i="17"/>
  <c r="V6" i="17"/>
  <c r="W6" i="17"/>
  <c r="X6" i="17" s="1"/>
  <c r="F6" i="17"/>
  <c r="AD6" i="17" s="1"/>
  <c r="V7" i="17"/>
  <c r="W7" i="17"/>
  <c r="X7" i="17"/>
  <c r="F7" i="17" s="1"/>
  <c r="AD7" i="17" s="1"/>
  <c r="V8" i="17"/>
  <c r="V9" i="17"/>
  <c r="V10" i="17"/>
  <c r="W10" i="17"/>
  <c r="X10" i="17" s="1"/>
  <c r="F10" i="17" s="1"/>
  <c r="AD10" i="17" s="1"/>
  <c r="V11" i="17"/>
  <c r="V12" i="17"/>
  <c r="W12" i="17"/>
  <c r="X12" i="17" s="1"/>
  <c r="F12" i="17" s="1"/>
  <c r="AD12" i="17" s="1"/>
  <c r="V13" i="17"/>
  <c r="V14" i="17"/>
  <c r="V15" i="17"/>
  <c r="V16" i="17"/>
  <c r="W16" i="17"/>
  <c r="X16" i="17" s="1"/>
  <c r="F16" i="17"/>
  <c r="AD16" i="17" s="1"/>
  <c r="V17" i="17"/>
  <c r="V18" i="17"/>
  <c r="W18" i="17"/>
  <c r="X18" i="17" s="1"/>
  <c r="F18" i="17" s="1"/>
  <c r="AD18" i="17" s="1"/>
  <c r="V19" i="17"/>
  <c r="V20" i="17"/>
  <c r="W20" i="17"/>
  <c r="X20" i="17" s="1"/>
  <c r="F20" i="17" s="1"/>
  <c r="AD20" i="17" s="1"/>
  <c r="V21" i="17"/>
  <c r="V22" i="17"/>
  <c r="W22" i="17"/>
  <c r="X22" i="17" s="1"/>
  <c r="F22" i="17" s="1"/>
  <c r="AD22" i="17" s="1"/>
  <c r="V23" i="17"/>
  <c r="W23" i="17"/>
  <c r="X23" i="17"/>
  <c r="F23" i="17" s="1"/>
  <c r="AD23" i="17" s="1"/>
  <c r="Q24" i="17"/>
  <c r="Q99" i="17"/>
  <c r="S24" i="17"/>
  <c r="T24" i="17"/>
  <c r="Q25" i="17"/>
  <c r="S25" i="17"/>
  <c r="T25" i="17"/>
  <c r="Q26" i="17"/>
  <c r="S26" i="17"/>
  <c r="T26" i="17"/>
  <c r="Q27" i="17"/>
  <c r="S27" i="17"/>
  <c r="T27" i="17"/>
  <c r="U24" i="17"/>
  <c r="V24" i="17"/>
  <c r="D24" i="17"/>
  <c r="W24" i="17" s="1"/>
  <c r="X24" i="17"/>
  <c r="V25" i="17"/>
  <c r="W25" i="17"/>
  <c r="X25" i="17" s="1"/>
  <c r="F25" i="17"/>
  <c r="AD25" i="17" s="1"/>
  <c r="V26" i="17"/>
  <c r="V27" i="17"/>
  <c r="W27" i="17"/>
  <c r="X27" i="17" s="1"/>
  <c r="F27" i="17" s="1"/>
  <c r="AD27" i="17" s="1"/>
  <c r="Q28" i="17"/>
  <c r="Q100" i="17"/>
  <c r="S28" i="17"/>
  <c r="T28" i="17"/>
  <c r="Q29" i="17"/>
  <c r="S29" i="17"/>
  <c r="T29" i="17"/>
  <c r="Q30" i="17"/>
  <c r="S30" i="17"/>
  <c r="T30" i="17"/>
  <c r="Q31" i="17"/>
  <c r="S31" i="17"/>
  <c r="T31" i="17"/>
  <c r="U28" i="17"/>
  <c r="V28" i="17"/>
  <c r="D28" i="17"/>
  <c r="W31" i="17" s="1"/>
  <c r="X31" i="17" s="1"/>
  <c r="F31" i="17" s="1"/>
  <c r="V29" i="17"/>
  <c r="V30" i="17"/>
  <c r="V31" i="17"/>
  <c r="E32" i="17"/>
  <c r="T32" i="17" s="1"/>
  <c r="U32" i="17" s="1"/>
  <c r="V34" i="17" s="1"/>
  <c r="W34" i="17" s="1"/>
  <c r="X34" i="17" s="1"/>
  <c r="F34" i="17" s="1"/>
  <c r="AD34" i="17" s="1"/>
  <c r="Q32" i="17"/>
  <c r="S32" i="17"/>
  <c r="E33" i="17"/>
  <c r="Q33" i="17"/>
  <c r="S33" i="17"/>
  <c r="T33" i="17"/>
  <c r="E34" i="17"/>
  <c r="T34" i="17" s="1"/>
  <c r="Q34" i="17"/>
  <c r="S34" i="17"/>
  <c r="E35" i="17"/>
  <c r="Q35" i="17"/>
  <c r="S35" i="17"/>
  <c r="T35" i="17"/>
  <c r="E36" i="17"/>
  <c r="T36" i="17" s="1"/>
  <c r="Q36" i="17"/>
  <c r="S36" i="17"/>
  <c r="D32" i="17"/>
  <c r="Q37" i="17"/>
  <c r="S37" i="17"/>
  <c r="T37" i="17"/>
  <c r="U37" i="17"/>
  <c r="V37" i="17"/>
  <c r="D37" i="17"/>
  <c r="W37" i="17" s="1"/>
  <c r="X37" i="17" s="1"/>
  <c r="E38" i="17"/>
  <c r="T38" i="17" s="1"/>
  <c r="Q38" i="17"/>
  <c r="S38" i="17"/>
  <c r="E39" i="17"/>
  <c r="T39" i="17" s="1"/>
  <c r="Q39" i="17"/>
  <c r="S39" i="17"/>
  <c r="E40" i="17"/>
  <c r="Q40" i="17"/>
  <c r="S40" i="17"/>
  <c r="T40" i="17"/>
  <c r="E41" i="17"/>
  <c r="T41" i="17" s="1"/>
  <c r="Q41" i="17"/>
  <c r="S41" i="17"/>
  <c r="E42" i="17"/>
  <c r="T42" i="17" s="1"/>
  <c r="Q42" i="17"/>
  <c r="S42" i="17"/>
  <c r="E43" i="17"/>
  <c r="T43" i="17" s="1"/>
  <c r="Q43" i="17"/>
  <c r="S43" i="17"/>
  <c r="D38" i="17"/>
  <c r="E44" i="17"/>
  <c r="S44" i="17"/>
  <c r="T44" i="17"/>
  <c r="E45" i="17"/>
  <c r="T45" i="17" s="1"/>
  <c r="Q45" i="17"/>
  <c r="S45" i="17"/>
  <c r="E46" i="17"/>
  <c r="T46" i="17" s="1"/>
  <c r="S46" i="17"/>
  <c r="E47" i="17"/>
  <c r="S47" i="17"/>
  <c r="T47" i="17"/>
  <c r="E48" i="17"/>
  <c r="T48" i="17" s="1"/>
  <c r="S48" i="17"/>
  <c r="E49" i="17"/>
  <c r="S49" i="17"/>
  <c r="T49" i="17"/>
  <c r="E50" i="17"/>
  <c r="S50" i="17"/>
  <c r="T50" i="17"/>
  <c r="E51" i="17"/>
  <c r="T51" i="17" s="1"/>
  <c r="S51" i="17"/>
  <c r="E52" i="17"/>
  <c r="T52" i="17" s="1"/>
  <c r="S52" i="17"/>
  <c r="E53" i="17"/>
  <c r="T53" i="17" s="1"/>
  <c r="S53" i="17"/>
  <c r="E54" i="17"/>
  <c r="S54" i="17"/>
  <c r="T54" i="17"/>
  <c r="E55" i="17"/>
  <c r="T55" i="17" s="1"/>
  <c r="S55" i="17"/>
  <c r="E56" i="17"/>
  <c r="T56" i="17" s="1"/>
  <c r="S56" i="17"/>
  <c r="E57" i="17"/>
  <c r="T57" i="17" s="1"/>
  <c r="S57" i="17"/>
  <c r="E58" i="17"/>
  <c r="T58" i="17" s="1"/>
  <c r="Q58" i="17"/>
  <c r="S58" i="17"/>
  <c r="E59" i="17"/>
  <c r="Q59" i="17"/>
  <c r="S59" i="17"/>
  <c r="T59" i="17"/>
  <c r="D44" i="17"/>
  <c r="F60" i="17"/>
  <c r="AD60" i="17" s="1"/>
  <c r="Q60" i="17"/>
  <c r="F61" i="17"/>
  <c r="AD61" i="17" s="1"/>
  <c r="Q61" i="17"/>
  <c r="F62" i="17"/>
  <c r="AD62" i="17" s="1"/>
  <c r="Q62" i="17"/>
  <c r="F63" i="17"/>
  <c r="AD63" i="17" s="1"/>
  <c r="Q63" i="17"/>
  <c r="F64" i="17"/>
  <c r="AD64" i="17" s="1"/>
  <c r="Q64" i="17"/>
  <c r="F65" i="17"/>
  <c r="AD65" i="17" s="1"/>
  <c r="Q65" i="17"/>
  <c r="F66" i="17"/>
  <c r="AD66" i="17" s="1"/>
  <c r="Q66" i="17"/>
  <c r="F67" i="17"/>
  <c r="Q67" i="17"/>
  <c r="AD67" i="17"/>
  <c r="F68" i="17"/>
  <c r="Q68" i="17"/>
  <c r="AD68" i="17"/>
  <c r="F69" i="17"/>
  <c r="AD69" i="17" s="1"/>
  <c r="Q69" i="17"/>
  <c r="F70" i="17"/>
  <c r="Q70" i="17"/>
  <c r="AD70" i="17"/>
  <c r="F71" i="17"/>
  <c r="Q71" i="17"/>
  <c r="AD71" i="17"/>
  <c r="F72" i="17"/>
  <c r="Q72" i="17"/>
  <c r="AD72" i="17"/>
  <c r="F73" i="17"/>
  <c r="Q73" i="17"/>
  <c r="AD73" i="17"/>
  <c r="F74" i="17"/>
  <c r="Q74" i="17"/>
  <c r="AD74" i="17"/>
  <c r="F75" i="17"/>
  <c r="AD75" i="17" s="1"/>
  <c r="Q75" i="17"/>
  <c r="F76" i="17"/>
  <c r="AD76" i="17" s="1"/>
  <c r="Q76" i="17"/>
  <c r="F77" i="17"/>
  <c r="AD77" i="17" s="1"/>
  <c r="Q77" i="17"/>
  <c r="F78" i="17"/>
  <c r="AD78" i="17" s="1"/>
  <c r="Q78" i="17"/>
  <c r="F79" i="17"/>
  <c r="AD79" i="17" s="1"/>
  <c r="Q79" i="17"/>
  <c r="F80" i="17"/>
  <c r="AD80" i="17" s="1"/>
  <c r="Q80" i="17"/>
  <c r="F81" i="17"/>
  <c r="AD81" i="17" s="1"/>
  <c r="Q81" i="17"/>
  <c r="F82" i="17"/>
  <c r="AD82" i="17" s="1"/>
  <c r="Q82" i="17"/>
  <c r="F83" i="17"/>
  <c r="AD83" i="17"/>
  <c r="F84" i="17"/>
  <c r="AD84" i="17" s="1"/>
  <c r="F85" i="17"/>
  <c r="AD85" i="17" s="1"/>
  <c r="F86" i="17"/>
  <c r="AD86" i="17" s="1"/>
  <c r="F87" i="17"/>
  <c r="AD87" i="17" s="1"/>
  <c r="AD88" i="17"/>
  <c r="F89" i="17"/>
  <c r="AD89" i="17" s="1"/>
  <c r="F98" i="17"/>
  <c r="Q102" i="17"/>
  <c r="Q98" i="17"/>
  <c r="AD98" i="17"/>
  <c r="F97" i="17"/>
  <c r="Q97" i="17"/>
  <c r="AD97" i="17"/>
  <c r="F96" i="17"/>
  <c r="Q96" i="17"/>
  <c r="AD96" i="17"/>
  <c r="F91" i="17"/>
  <c r="F90" i="17"/>
  <c r="Q91" i="17"/>
  <c r="AD91" i="17"/>
  <c r="Q90" i="17"/>
  <c r="AD90" i="17"/>
  <c r="S87" i="17"/>
  <c r="S86" i="17"/>
  <c r="S85" i="17"/>
  <c r="S84" i="17"/>
  <c r="S83" i="17"/>
  <c r="S82" i="17"/>
  <c r="S81" i="17"/>
  <c r="S80" i="17"/>
  <c r="S79" i="17"/>
  <c r="S78" i="17"/>
  <c r="S77" i="17"/>
  <c r="S76" i="17"/>
  <c r="S75" i="17"/>
  <c r="S74" i="17"/>
  <c r="S73" i="17"/>
  <c r="S72" i="17"/>
  <c r="S71" i="17"/>
  <c r="S70" i="17"/>
  <c r="S69" i="17"/>
  <c r="S68" i="17"/>
  <c r="S67" i="17"/>
  <c r="S66" i="17"/>
  <c r="S65" i="17"/>
  <c r="S64" i="17"/>
  <c r="S63" i="17"/>
  <c r="S62" i="17"/>
  <c r="S61" i="17"/>
  <c r="S60" i="17"/>
  <c r="D60" i="17"/>
  <c r="AB37" i="17"/>
  <c r="K144" i="1"/>
  <c r="K145" i="1"/>
  <c r="K146" i="1"/>
  <c r="K147" i="1"/>
  <c r="K148" i="1"/>
  <c r="F108" i="16"/>
  <c r="F109" i="16"/>
  <c r="Q4" i="16"/>
  <c r="Q101" i="16"/>
  <c r="S4" i="16"/>
  <c r="T4" i="16"/>
  <c r="Q5" i="16"/>
  <c r="S5" i="16"/>
  <c r="T5" i="16"/>
  <c r="Q6" i="16"/>
  <c r="S6" i="16"/>
  <c r="T6" i="16"/>
  <c r="Q7" i="16"/>
  <c r="S7" i="16"/>
  <c r="T7" i="16"/>
  <c r="Q8" i="16"/>
  <c r="S8" i="16"/>
  <c r="T8" i="16"/>
  <c r="Q9" i="16"/>
  <c r="S9" i="16"/>
  <c r="T9" i="16"/>
  <c r="Q10" i="16"/>
  <c r="S10" i="16"/>
  <c r="T10" i="16"/>
  <c r="Q11" i="16"/>
  <c r="S11" i="16"/>
  <c r="T11" i="16"/>
  <c r="Q12" i="16"/>
  <c r="S12" i="16"/>
  <c r="T12" i="16"/>
  <c r="Q13" i="16"/>
  <c r="S13" i="16"/>
  <c r="T13" i="16"/>
  <c r="Q14" i="16"/>
  <c r="S14" i="16"/>
  <c r="T14" i="16"/>
  <c r="Q15" i="16"/>
  <c r="S15" i="16"/>
  <c r="T15" i="16"/>
  <c r="Q16" i="16"/>
  <c r="S16" i="16"/>
  <c r="T16" i="16"/>
  <c r="Q17" i="16"/>
  <c r="S17" i="16"/>
  <c r="T17" i="16"/>
  <c r="Q18" i="16"/>
  <c r="S18" i="16"/>
  <c r="T18" i="16"/>
  <c r="Q19" i="16"/>
  <c r="S19" i="16"/>
  <c r="T19" i="16"/>
  <c r="Q20" i="16"/>
  <c r="S20" i="16"/>
  <c r="T20" i="16"/>
  <c r="Q21" i="16"/>
  <c r="S21" i="16"/>
  <c r="T21" i="16"/>
  <c r="Q22" i="16"/>
  <c r="S22" i="16"/>
  <c r="T22" i="16"/>
  <c r="Q23" i="16"/>
  <c r="S23" i="16"/>
  <c r="T23" i="16"/>
  <c r="U4" i="16"/>
  <c r="V4" i="16"/>
  <c r="D4" i="16"/>
  <c r="V5" i="16"/>
  <c r="W5" i="16"/>
  <c r="X5" i="16" s="1"/>
  <c r="F5" i="16"/>
  <c r="AD5" i="16" s="1"/>
  <c r="V6" i="16"/>
  <c r="V7" i="16"/>
  <c r="W7" i="16"/>
  <c r="X7" i="16" s="1"/>
  <c r="F7" i="16"/>
  <c r="AD7" i="16" s="1"/>
  <c r="V8" i="16"/>
  <c r="W8" i="16"/>
  <c r="X8" i="16" s="1"/>
  <c r="F8" i="16" s="1"/>
  <c r="AD8" i="16" s="1"/>
  <c r="V9" i="16"/>
  <c r="V10" i="16"/>
  <c r="W10" i="16"/>
  <c r="X10" i="16" s="1"/>
  <c r="F10" i="16" s="1"/>
  <c r="AD10" i="16" s="1"/>
  <c r="V11" i="16"/>
  <c r="W11" i="16"/>
  <c r="X11" i="16" s="1"/>
  <c r="F11" i="16" s="1"/>
  <c r="AD11" i="16" s="1"/>
  <c r="V12" i="16"/>
  <c r="W12" i="16"/>
  <c r="X12" i="16" s="1"/>
  <c r="F12" i="16" s="1"/>
  <c r="AD12" i="16" s="1"/>
  <c r="V13" i="16"/>
  <c r="V14" i="16"/>
  <c r="V15" i="16"/>
  <c r="V16" i="16"/>
  <c r="V17" i="16"/>
  <c r="W17" i="16"/>
  <c r="X17" i="16" s="1"/>
  <c r="F17" i="16" s="1"/>
  <c r="AD17" i="16" s="1"/>
  <c r="V18" i="16"/>
  <c r="V19" i="16"/>
  <c r="W19" i="16"/>
  <c r="X19" i="16" s="1"/>
  <c r="F19" i="16" s="1"/>
  <c r="AD19" i="16" s="1"/>
  <c r="V20" i="16"/>
  <c r="V21" i="16"/>
  <c r="W21" i="16"/>
  <c r="X21" i="16" s="1"/>
  <c r="F21" i="16" s="1"/>
  <c r="AD21" i="16" s="1"/>
  <c r="V22" i="16"/>
  <c r="V23" i="16"/>
  <c r="W23" i="16"/>
  <c r="X23" i="16" s="1"/>
  <c r="F23" i="16"/>
  <c r="AD23" i="16" s="1"/>
  <c r="Q24" i="16"/>
  <c r="Q99" i="16"/>
  <c r="S24" i="16"/>
  <c r="T24" i="16"/>
  <c r="Q25" i="16"/>
  <c r="S25" i="16"/>
  <c r="T25" i="16"/>
  <c r="Q26" i="16"/>
  <c r="S26" i="16"/>
  <c r="T26" i="16"/>
  <c r="Q27" i="16"/>
  <c r="S27" i="16"/>
  <c r="T27" i="16"/>
  <c r="U24" i="16"/>
  <c r="V24" i="16"/>
  <c r="D24" i="16"/>
  <c r="W25" i="16" s="1"/>
  <c r="W24" i="16"/>
  <c r="X24" i="16" s="1"/>
  <c r="V25" i="16"/>
  <c r="X25" i="16"/>
  <c r="F25" i="16"/>
  <c r="AD25" i="16"/>
  <c r="V26" i="16"/>
  <c r="V27" i="16"/>
  <c r="W27" i="16"/>
  <c r="X27" i="16"/>
  <c r="F27" i="16" s="1"/>
  <c r="AD27" i="16" s="1"/>
  <c r="Q28" i="16"/>
  <c r="Q100" i="16"/>
  <c r="S28" i="16"/>
  <c r="T28" i="16"/>
  <c r="Q29" i="16"/>
  <c r="S29" i="16"/>
  <c r="T29" i="16"/>
  <c r="Q30" i="16"/>
  <c r="S30" i="16"/>
  <c r="T30" i="16"/>
  <c r="Q31" i="16"/>
  <c r="S31" i="16"/>
  <c r="T31" i="16"/>
  <c r="U28" i="16"/>
  <c r="V28" i="16"/>
  <c r="D28" i="16"/>
  <c r="W30" i="16" s="1"/>
  <c r="X30" i="16" s="1"/>
  <c r="F30" i="16" s="1"/>
  <c r="AD30" i="16" s="1"/>
  <c r="V29" i="16"/>
  <c r="W29" i="16"/>
  <c r="X29" i="16"/>
  <c r="F29" i="16" s="1"/>
  <c r="AD29" i="16" s="1"/>
  <c r="V30" i="16"/>
  <c r="V31" i="16"/>
  <c r="W31" i="16"/>
  <c r="X31" i="16"/>
  <c r="F31" i="16" s="1"/>
  <c r="F92" i="16" s="1"/>
  <c r="AD31" i="16"/>
  <c r="E32" i="16"/>
  <c r="T32" i="16" s="1"/>
  <c r="Q32" i="16"/>
  <c r="S32" i="16"/>
  <c r="E33" i="16"/>
  <c r="T33" i="16" s="1"/>
  <c r="Q33" i="16"/>
  <c r="S33" i="16"/>
  <c r="E34" i="16"/>
  <c r="T34" i="16" s="1"/>
  <c r="Q34" i="16"/>
  <c r="S34" i="16"/>
  <c r="E35" i="16"/>
  <c r="T35" i="16" s="1"/>
  <c r="Q35" i="16"/>
  <c r="S35" i="16"/>
  <c r="E36" i="16"/>
  <c r="T36" i="16" s="1"/>
  <c r="Q36" i="16"/>
  <c r="S36" i="16"/>
  <c r="D32" i="16"/>
  <c r="Q37" i="16"/>
  <c r="S37" i="16"/>
  <c r="T37" i="16"/>
  <c r="U37" i="16"/>
  <c r="V37" i="16"/>
  <c r="AF37" i="16"/>
  <c r="E38" i="16"/>
  <c r="Q38" i="16"/>
  <c r="S38" i="16"/>
  <c r="T38" i="16"/>
  <c r="E39" i="16"/>
  <c r="Q39" i="16"/>
  <c r="S39" i="16"/>
  <c r="T39" i="16"/>
  <c r="E40" i="16"/>
  <c r="T40" i="16" s="1"/>
  <c r="Q40" i="16"/>
  <c r="S40" i="16"/>
  <c r="E41" i="16"/>
  <c r="Q41" i="16"/>
  <c r="S41" i="16"/>
  <c r="T41" i="16"/>
  <c r="E42" i="16"/>
  <c r="Q42" i="16"/>
  <c r="S42" i="16"/>
  <c r="T42" i="16"/>
  <c r="U38" i="16" s="1"/>
  <c r="E43" i="16"/>
  <c r="Q43" i="16"/>
  <c r="S43" i="16"/>
  <c r="T43" i="16"/>
  <c r="D38" i="16"/>
  <c r="E44" i="16"/>
  <c r="T44" i="16" s="1"/>
  <c r="S44" i="16"/>
  <c r="E45" i="16"/>
  <c r="Q45" i="16"/>
  <c r="S45" i="16"/>
  <c r="T45" i="16"/>
  <c r="E46" i="16"/>
  <c r="T46" i="16" s="1"/>
  <c r="S46" i="16"/>
  <c r="E47" i="16"/>
  <c r="T47" i="16" s="1"/>
  <c r="S47" i="16"/>
  <c r="E48" i="16"/>
  <c r="S48" i="16"/>
  <c r="T48" i="16"/>
  <c r="E49" i="16"/>
  <c r="T49" i="16" s="1"/>
  <c r="S49" i="16"/>
  <c r="E50" i="16"/>
  <c r="T50" i="16" s="1"/>
  <c r="S50" i="16"/>
  <c r="E51" i="16"/>
  <c r="T51" i="16" s="1"/>
  <c r="S51" i="16"/>
  <c r="E52" i="16"/>
  <c r="S52" i="16"/>
  <c r="T52" i="16"/>
  <c r="E53" i="16"/>
  <c r="T53" i="16" s="1"/>
  <c r="S53" i="16"/>
  <c r="E54" i="16"/>
  <c r="S54" i="16"/>
  <c r="T54" i="16"/>
  <c r="E55" i="16"/>
  <c r="S55" i="16"/>
  <c r="T55" i="16"/>
  <c r="E56" i="16"/>
  <c r="S56" i="16"/>
  <c r="T56" i="16"/>
  <c r="E57" i="16"/>
  <c r="S57" i="16"/>
  <c r="T57" i="16"/>
  <c r="E58" i="16"/>
  <c r="Q58" i="16"/>
  <c r="S58" i="16"/>
  <c r="T58" i="16"/>
  <c r="E59" i="16"/>
  <c r="T59" i="16" s="1"/>
  <c r="Q59" i="16"/>
  <c r="S59" i="16"/>
  <c r="D44" i="16"/>
  <c r="F60" i="16"/>
  <c r="Q60" i="16"/>
  <c r="AD60" i="16"/>
  <c r="F61" i="16"/>
  <c r="Q61" i="16"/>
  <c r="AD61" i="16"/>
  <c r="F62" i="16"/>
  <c r="AD62" i="16" s="1"/>
  <c r="Q62" i="16"/>
  <c r="F63" i="16"/>
  <c r="Q63" i="16"/>
  <c r="AD63" i="16"/>
  <c r="F64" i="16"/>
  <c r="Q64" i="16"/>
  <c r="AD64" i="16"/>
  <c r="F65" i="16"/>
  <c r="Q65" i="16"/>
  <c r="AD65" i="16"/>
  <c r="F66" i="16"/>
  <c r="AD66" i="16" s="1"/>
  <c r="Q66" i="16"/>
  <c r="F67" i="16"/>
  <c r="AD67" i="16" s="1"/>
  <c r="Q67" i="16"/>
  <c r="F68" i="16"/>
  <c r="AD68" i="16" s="1"/>
  <c r="Q68" i="16"/>
  <c r="F69" i="16"/>
  <c r="Q69" i="16"/>
  <c r="AD69" i="16"/>
  <c r="F70" i="16"/>
  <c r="AD70" i="16" s="1"/>
  <c r="Q70" i="16"/>
  <c r="F71" i="16"/>
  <c r="Q71" i="16"/>
  <c r="AD71" i="16"/>
  <c r="F72" i="16"/>
  <c r="Q72" i="16"/>
  <c r="AD72" i="16"/>
  <c r="F73" i="16"/>
  <c r="AD73" i="16" s="1"/>
  <c r="Q73" i="16"/>
  <c r="F74" i="16"/>
  <c r="AD74" i="16" s="1"/>
  <c r="Q74" i="16"/>
  <c r="F75" i="16"/>
  <c r="AD75" i="16" s="1"/>
  <c r="Q75" i="16"/>
  <c r="F76" i="16"/>
  <c r="AD76" i="16" s="1"/>
  <c r="Q76" i="16"/>
  <c r="F77" i="16"/>
  <c r="Q77" i="16"/>
  <c r="AD77" i="16"/>
  <c r="F78" i="16"/>
  <c r="Q78" i="16"/>
  <c r="AD78" i="16"/>
  <c r="F79" i="16"/>
  <c r="AD79" i="16" s="1"/>
  <c r="Q79" i="16"/>
  <c r="F80" i="16"/>
  <c r="Q80" i="16"/>
  <c r="AD80" i="16"/>
  <c r="F81" i="16"/>
  <c r="Q81" i="16"/>
  <c r="AD81" i="16"/>
  <c r="F82" i="16"/>
  <c r="Q82" i="16"/>
  <c r="AD82" i="16"/>
  <c r="F83" i="16"/>
  <c r="AD83" i="16" s="1"/>
  <c r="F84" i="16"/>
  <c r="AD84" i="16" s="1"/>
  <c r="F85" i="16"/>
  <c r="AD85" i="16" s="1"/>
  <c r="F86" i="16"/>
  <c r="AD86" i="16" s="1"/>
  <c r="F87" i="16"/>
  <c r="AD87" i="16"/>
  <c r="AD88" i="16"/>
  <c r="F89" i="16"/>
  <c r="AD89" i="16" s="1"/>
  <c r="F98" i="16"/>
  <c r="Q102" i="16"/>
  <c r="Q98" i="16"/>
  <c r="AD98" i="16"/>
  <c r="F97" i="16"/>
  <c r="Q97" i="16"/>
  <c r="AD97" i="16"/>
  <c r="F96" i="16"/>
  <c r="Q96" i="16"/>
  <c r="AD96" i="16"/>
  <c r="F91" i="16"/>
  <c r="F90" i="16"/>
  <c r="Q91" i="16"/>
  <c r="AD91" i="16"/>
  <c r="Q90" i="16"/>
  <c r="AD90"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D60" i="16"/>
  <c r="AB37" i="16"/>
  <c r="Z37" i="16"/>
  <c r="E59" i="15"/>
  <c r="T59" i="15"/>
  <c r="E44" i="15"/>
  <c r="T44" i="15"/>
  <c r="E45" i="15"/>
  <c r="T45" i="15" s="1"/>
  <c r="E46" i="15"/>
  <c r="T46" i="15" s="1"/>
  <c r="E47" i="15"/>
  <c r="T47" i="15"/>
  <c r="E48" i="15"/>
  <c r="T48" i="15" s="1"/>
  <c r="E49" i="15"/>
  <c r="T49" i="15" s="1"/>
  <c r="E50" i="15"/>
  <c r="T50" i="15"/>
  <c r="E51" i="15"/>
  <c r="T51" i="15"/>
  <c r="E52" i="15"/>
  <c r="T52" i="15"/>
  <c r="E53" i="15"/>
  <c r="T53" i="15" s="1"/>
  <c r="E54" i="15"/>
  <c r="T54" i="15"/>
  <c r="E55" i="15"/>
  <c r="T55" i="15" s="1"/>
  <c r="E56" i="15"/>
  <c r="T56" i="15" s="1"/>
  <c r="E57" i="15"/>
  <c r="T57" i="15" s="1"/>
  <c r="E58" i="15"/>
  <c r="T58" i="15"/>
  <c r="D44" i="15"/>
  <c r="D28" i="15"/>
  <c r="W31" i="15"/>
  <c r="X31" i="15" s="1"/>
  <c r="F31" i="15" s="1"/>
  <c r="F108" i="15"/>
  <c r="F109" i="15" s="1"/>
  <c r="Q4" i="15"/>
  <c r="Q101" i="15"/>
  <c r="S4" i="15"/>
  <c r="T4" i="15"/>
  <c r="Q5" i="15"/>
  <c r="S5" i="15"/>
  <c r="T5" i="15"/>
  <c r="Q6" i="15"/>
  <c r="S6" i="15"/>
  <c r="T6" i="15"/>
  <c r="Q7" i="15"/>
  <c r="S7" i="15"/>
  <c r="T7" i="15"/>
  <c r="Q8" i="15"/>
  <c r="S8" i="15"/>
  <c r="T8" i="15"/>
  <c r="Q9" i="15"/>
  <c r="S9" i="15"/>
  <c r="T9" i="15"/>
  <c r="Q10" i="15"/>
  <c r="S10" i="15"/>
  <c r="T10" i="15"/>
  <c r="Q11" i="15"/>
  <c r="S11" i="15"/>
  <c r="T11" i="15"/>
  <c r="Q12" i="15"/>
  <c r="S12" i="15"/>
  <c r="T12" i="15"/>
  <c r="Q13" i="15"/>
  <c r="S13" i="15"/>
  <c r="T13" i="15"/>
  <c r="Q14" i="15"/>
  <c r="S14" i="15"/>
  <c r="T14" i="15"/>
  <c r="Q15" i="15"/>
  <c r="S15" i="15"/>
  <c r="T15" i="15"/>
  <c r="Q16" i="15"/>
  <c r="S16" i="15"/>
  <c r="T16" i="15"/>
  <c r="Q17" i="15"/>
  <c r="S17" i="15"/>
  <c r="T17" i="15"/>
  <c r="Q18" i="15"/>
  <c r="S18" i="15"/>
  <c r="T18" i="15"/>
  <c r="Q19" i="15"/>
  <c r="S19" i="15"/>
  <c r="T19" i="15"/>
  <c r="Q20" i="15"/>
  <c r="S20" i="15"/>
  <c r="T20" i="15"/>
  <c r="Q21" i="15"/>
  <c r="S21" i="15"/>
  <c r="T21" i="15"/>
  <c r="Q22" i="15"/>
  <c r="S22" i="15"/>
  <c r="T22" i="15"/>
  <c r="Q23" i="15"/>
  <c r="S23" i="15"/>
  <c r="T23" i="15"/>
  <c r="U4" i="15"/>
  <c r="V4" i="15"/>
  <c r="D4" i="15"/>
  <c r="V5" i="15"/>
  <c r="V6" i="15"/>
  <c r="V7" i="15"/>
  <c r="V8" i="15"/>
  <c r="V9" i="15"/>
  <c r="W9" i="15"/>
  <c r="X9" i="15" s="1"/>
  <c r="F9" i="15" s="1"/>
  <c r="AD9" i="15" s="1"/>
  <c r="V10" i="15"/>
  <c r="W10" i="15"/>
  <c r="X10" i="15" s="1"/>
  <c r="F10" i="15" s="1"/>
  <c r="AD10" i="15" s="1"/>
  <c r="V11" i="15"/>
  <c r="W11" i="15"/>
  <c r="X11" i="15"/>
  <c r="F11" i="15" s="1"/>
  <c r="AD11" i="15" s="1"/>
  <c r="V12" i="15"/>
  <c r="V13" i="15"/>
  <c r="V14" i="15"/>
  <c r="V15" i="15"/>
  <c r="V16" i="15"/>
  <c r="W16" i="15"/>
  <c r="X16" i="15" s="1"/>
  <c r="F16" i="15" s="1"/>
  <c r="AD16" i="15" s="1"/>
  <c r="V17" i="15"/>
  <c r="V18" i="15"/>
  <c r="W18" i="15"/>
  <c r="X18" i="15" s="1"/>
  <c r="F18" i="15" s="1"/>
  <c r="AD18" i="15" s="1"/>
  <c r="V19" i="15"/>
  <c r="V20" i="15"/>
  <c r="V21" i="15"/>
  <c r="V22" i="15"/>
  <c r="V23" i="15"/>
  <c r="W23" i="15"/>
  <c r="X23" i="15" s="1"/>
  <c r="F23" i="15"/>
  <c r="AD23" i="15"/>
  <c r="Q24" i="15"/>
  <c r="Q99" i="15"/>
  <c r="S24" i="15"/>
  <c r="T24" i="15"/>
  <c r="Q25" i="15"/>
  <c r="S25" i="15"/>
  <c r="T25" i="15"/>
  <c r="Q26" i="15"/>
  <c r="S26" i="15"/>
  <c r="T26" i="15"/>
  <c r="Q27" i="15"/>
  <c r="S27" i="15"/>
  <c r="T27" i="15"/>
  <c r="U24" i="15"/>
  <c r="V24" i="15"/>
  <c r="D24" i="15"/>
  <c r="W26" i="15" s="1"/>
  <c r="X26" i="15" s="1"/>
  <c r="F26" i="15" s="1"/>
  <c r="AD26" i="15" s="1"/>
  <c r="V25" i="15"/>
  <c r="V26" i="15"/>
  <c r="V27" i="15"/>
  <c r="Q28" i="15"/>
  <c r="Q100" i="15"/>
  <c r="S28" i="15"/>
  <c r="T28" i="15"/>
  <c r="Q29" i="15"/>
  <c r="S29" i="15"/>
  <c r="T29" i="15"/>
  <c r="Q30" i="15"/>
  <c r="S30" i="15"/>
  <c r="T30" i="15"/>
  <c r="Q31" i="15"/>
  <c r="S31" i="15"/>
  <c r="T31" i="15"/>
  <c r="U28" i="15"/>
  <c r="V28" i="15"/>
  <c r="W28" i="15"/>
  <c r="X28" i="15" s="1"/>
  <c r="F28" i="15" s="1"/>
  <c r="AD28" i="15" s="1"/>
  <c r="V29" i="15"/>
  <c r="W29" i="15"/>
  <c r="X29" i="15"/>
  <c r="F29" i="15" s="1"/>
  <c r="AD29" i="15" s="1"/>
  <c r="V30" i="15"/>
  <c r="W30" i="15"/>
  <c r="X30" i="15"/>
  <c r="F30" i="15" s="1"/>
  <c r="AD30" i="15" s="1"/>
  <c r="V31" i="15"/>
  <c r="E32" i="15"/>
  <c r="Q32" i="15"/>
  <c r="S32" i="15"/>
  <c r="T32" i="15"/>
  <c r="E33" i="15"/>
  <c r="T33" i="15" s="1"/>
  <c r="Q33" i="15"/>
  <c r="S33" i="15"/>
  <c r="E34" i="15"/>
  <c r="Q34" i="15"/>
  <c r="S34" i="15"/>
  <c r="T34" i="15"/>
  <c r="E35" i="15"/>
  <c r="T35" i="15" s="1"/>
  <c r="Q35" i="15"/>
  <c r="S35" i="15"/>
  <c r="E36" i="15"/>
  <c r="Q36" i="15"/>
  <c r="S36" i="15"/>
  <c r="T36" i="15"/>
  <c r="D32" i="15"/>
  <c r="Q37" i="15"/>
  <c r="S37" i="15"/>
  <c r="T37" i="15"/>
  <c r="U37" i="15"/>
  <c r="V37" i="15"/>
  <c r="D37" i="15"/>
  <c r="W37" i="15"/>
  <c r="X37" i="15" s="1"/>
  <c r="F37" i="15" s="1"/>
  <c r="AD37" i="15" s="1"/>
  <c r="AF37" i="15" s="1"/>
  <c r="E38" i="15"/>
  <c r="Q38" i="15"/>
  <c r="S38" i="15"/>
  <c r="T38" i="15"/>
  <c r="E39" i="15"/>
  <c r="Q39" i="15"/>
  <c r="S39" i="15"/>
  <c r="T39" i="15"/>
  <c r="E40" i="15"/>
  <c r="Q40" i="15"/>
  <c r="S40" i="15"/>
  <c r="T40" i="15"/>
  <c r="E41" i="15"/>
  <c r="T41" i="15" s="1"/>
  <c r="Q41" i="15"/>
  <c r="S41" i="15"/>
  <c r="E42" i="15"/>
  <c r="Q42" i="15"/>
  <c r="S42" i="15"/>
  <c r="T42" i="15"/>
  <c r="E43" i="15"/>
  <c r="Q43" i="15"/>
  <c r="S43" i="15"/>
  <c r="T43" i="15"/>
  <c r="D38" i="15"/>
  <c r="S44" i="15"/>
  <c r="Q45" i="15"/>
  <c r="S45" i="15"/>
  <c r="S46" i="15"/>
  <c r="S47" i="15"/>
  <c r="S48" i="15"/>
  <c r="S49" i="15"/>
  <c r="S50" i="15"/>
  <c r="S51" i="15"/>
  <c r="S52" i="15"/>
  <c r="S53" i="15"/>
  <c r="S54" i="15"/>
  <c r="S55" i="15"/>
  <c r="S56" i="15"/>
  <c r="S57" i="15"/>
  <c r="Q58" i="15"/>
  <c r="S58" i="15"/>
  <c r="Q59" i="15"/>
  <c r="S59" i="15"/>
  <c r="F60" i="15"/>
  <c r="Q60" i="15"/>
  <c r="AD60" i="15"/>
  <c r="F61" i="15"/>
  <c r="AD61" i="15" s="1"/>
  <c r="Q61" i="15"/>
  <c r="F62" i="15"/>
  <c r="Q62" i="15"/>
  <c r="AD62" i="15"/>
  <c r="F63" i="15"/>
  <c r="Q63" i="15"/>
  <c r="AD63" i="15"/>
  <c r="F64" i="15"/>
  <c r="AD64" i="15" s="1"/>
  <c r="Q64" i="15"/>
  <c r="F65" i="15"/>
  <c r="Q65" i="15"/>
  <c r="AD65" i="15"/>
  <c r="F66" i="15"/>
  <c r="AD66" i="15" s="1"/>
  <c r="Q66" i="15"/>
  <c r="F67" i="15"/>
  <c r="AD67" i="15" s="1"/>
  <c r="Q67" i="15"/>
  <c r="F68" i="15"/>
  <c r="AD68" i="15" s="1"/>
  <c r="Q68" i="15"/>
  <c r="F69" i="15"/>
  <c r="AD69" i="15" s="1"/>
  <c r="Q69" i="15"/>
  <c r="F70" i="15"/>
  <c r="AD70" i="15" s="1"/>
  <c r="Q70" i="15"/>
  <c r="F71" i="15"/>
  <c r="Q71" i="15"/>
  <c r="AD71" i="15"/>
  <c r="F72" i="15"/>
  <c r="AD72" i="15" s="1"/>
  <c r="Q72" i="15"/>
  <c r="F73" i="15"/>
  <c r="AD73" i="15" s="1"/>
  <c r="Q73" i="15"/>
  <c r="F74" i="15"/>
  <c r="AD74" i="15" s="1"/>
  <c r="Q74" i="15"/>
  <c r="F75" i="15"/>
  <c r="AD75" i="15" s="1"/>
  <c r="Q75" i="15"/>
  <c r="F76" i="15"/>
  <c r="AD76" i="15" s="1"/>
  <c r="Q76" i="15"/>
  <c r="F77" i="15"/>
  <c r="Q77" i="15"/>
  <c r="AD77" i="15"/>
  <c r="F78" i="15"/>
  <c r="Q78" i="15"/>
  <c r="AD78" i="15"/>
  <c r="F79" i="15"/>
  <c r="Q79" i="15"/>
  <c r="AD79" i="15"/>
  <c r="F80" i="15"/>
  <c r="Q80" i="15"/>
  <c r="AD80" i="15"/>
  <c r="F81" i="15"/>
  <c r="AD81" i="15" s="1"/>
  <c r="Q81" i="15"/>
  <c r="F82" i="15"/>
  <c r="Q82" i="15"/>
  <c r="AD82" i="15"/>
  <c r="F83" i="15"/>
  <c r="AD83" i="15" s="1"/>
  <c r="F84" i="15"/>
  <c r="AD84" i="15"/>
  <c r="F85" i="15"/>
  <c r="AD85" i="15"/>
  <c r="F86" i="15"/>
  <c r="AD86" i="15" s="1"/>
  <c r="F87" i="15"/>
  <c r="AD87" i="15"/>
  <c r="AD88" i="15"/>
  <c r="F89" i="15"/>
  <c r="AD89" i="15" s="1"/>
  <c r="F98" i="15"/>
  <c r="Q102" i="15"/>
  <c r="Q98" i="15"/>
  <c r="AD98" i="15"/>
  <c r="F97" i="15"/>
  <c r="Q97" i="15"/>
  <c r="AD97" i="15"/>
  <c r="F96" i="15"/>
  <c r="Q96" i="15"/>
  <c r="AD96" i="15"/>
  <c r="F91" i="15"/>
  <c r="F90" i="15"/>
  <c r="Q91" i="15"/>
  <c r="AD91" i="15"/>
  <c r="Q90" i="15"/>
  <c r="AD90" i="15"/>
  <c r="S87" i="15"/>
  <c r="S86" i="15"/>
  <c r="S85" i="15"/>
  <c r="S84" i="15"/>
  <c r="S83" i="15"/>
  <c r="S82" i="15"/>
  <c r="S81" i="15"/>
  <c r="S80" i="15"/>
  <c r="S79" i="15"/>
  <c r="S78" i="15"/>
  <c r="S77" i="15"/>
  <c r="S76" i="15"/>
  <c r="S75" i="15"/>
  <c r="S74" i="15"/>
  <c r="S73" i="15"/>
  <c r="S72" i="15"/>
  <c r="S71" i="15"/>
  <c r="S70" i="15"/>
  <c r="S69" i="15"/>
  <c r="S68" i="15"/>
  <c r="S67" i="15"/>
  <c r="S66" i="15"/>
  <c r="S65" i="15"/>
  <c r="S64" i="15"/>
  <c r="S63" i="15"/>
  <c r="S62" i="15"/>
  <c r="S61" i="15"/>
  <c r="S60" i="15"/>
  <c r="D60" i="15"/>
  <c r="AB37" i="15"/>
  <c r="Z37" i="15"/>
  <c r="AB31" i="15"/>
  <c r="E59" i="14"/>
  <c r="T59" i="14" s="1"/>
  <c r="E44" i="14"/>
  <c r="T44" i="14" s="1"/>
  <c r="E45" i="14"/>
  <c r="T45" i="14" s="1"/>
  <c r="E46" i="14"/>
  <c r="T46" i="14" s="1"/>
  <c r="E47" i="14"/>
  <c r="T47" i="14"/>
  <c r="E48" i="14"/>
  <c r="T48" i="14"/>
  <c r="E49" i="14"/>
  <c r="T49" i="14" s="1"/>
  <c r="E50" i="14"/>
  <c r="T50" i="14"/>
  <c r="E51" i="14"/>
  <c r="T51" i="14" s="1"/>
  <c r="E52" i="14"/>
  <c r="T52" i="14"/>
  <c r="E53" i="14"/>
  <c r="T53" i="14" s="1"/>
  <c r="E54" i="14"/>
  <c r="T54" i="14" s="1"/>
  <c r="E55" i="14"/>
  <c r="T55" i="14" s="1"/>
  <c r="E56" i="14"/>
  <c r="T56" i="14"/>
  <c r="E57" i="14"/>
  <c r="T57" i="14"/>
  <c r="E58" i="14"/>
  <c r="T58" i="14" s="1"/>
  <c r="D44" i="14"/>
  <c r="I4" i="2"/>
  <c r="I5" i="2"/>
  <c r="I6" i="2"/>
  <c r="I3" i="2"/>
  <c r="H4" i="2"/>
  <c r="H3" i="2"/>
  <c r="B3" i="2"/>
  <c r="F108" i="14"/>
  <c r="F109" i="14" s="1"/>
  <c r="Q4" i="14"/>
  <c r="Q101" i="14"/>
  <c r="S4" i="14"/>
  <c r="T4" i="14"/>
  <c r="Q5" i="14"/>
  <c r="S5" i="14"/>
  <c r="T5" i="14"/>
  <c r="Q6" i="14"/>
  <c r="S6" i="14"/>
  <c r="T6" i="14"/>
  <c r="Q7" i="14"/>
  <c r="S7" i="14"/>
  <c r="T7" i="14"/>
  <c r="Q8" i="14"/>
  <c r="S8" i="14"/>
  <c r="T8" i="14"/>
  <c r="Q9" i="14"/>
  <c r="S9" i="14"/>
  <c r="T9" i="14"/>
  <c r="Q10" i="14"/>
  <c r="S10" i="14"/>
  <c r="T10" i="14"/>
  <c r="Q11" i="14"/>
  <c r="S11" i="14"/>
  <c r="T11" i="14"/>
  <c r="Q12" i="14"/>
  <c r="S12" i="14"/>
  <c r="T12" i="14"/>
  <c r="Q13" i="14"/>
  <c r="S13" i="14"/>
  <c r="T13" i="14"/>
  <c r="Q14" i="14"/>
  <c r="S14" i="14"/>
  <c r="T14" i="14"/>
  <c r="Q15" i="14"/>
  <c r="S15" i="14"/>
  <c r="T15" i="14"/>
  <c r="Q16" i="14"/>
  <c r="S16" i="14"/>
  <c r="T16" i="14"/>
  <c r="Q17" i="14"/>
  <c r="S17" i="14"/>
  <c r="T17" i="14"/>
  <c r="Q18" i="14"/>
  <c r="S18" i="14"/>
  <c r="T18" i="14"/>
  <c r="Q19" i="14"/>
  <c r="S19" i="14"/>
  <c r="T19" i="14"/>
  <c r="Q20" i="14"/>
  <c r="S20" i="14"/>
  <c r="T20" i="14"/>
  <c r="Q21" i="14"/>
  <c r="S21" i="14"/>
  <c r="T21" i="14"/>
  <c r="Q22" i="14"/>
  <c r="S22" i="14"/>
  <c r="T22" i="14"/>
  <c r="Q23" i="14"/>
  <c r="S23" i="14"/>
  <c r="T23" i="14"/>
  <c r="U4" i="14"/>
  <c r="V4" i="14"/>
  <c r="D4" i="14"/>
  <c r="W4" i="14"/>
  <c r="X4" i="14"/>
  <c r="F4" i="14" s="1"/>
  <c r="AD4" i="14"/>
  <c r="V5" i="14"/>
  <c r="W5" i="14"/>
  <c r="X5" i="14"/>
  <c r="F5" i="14" s="1"/>
  <c r="AD5" i="14" s="1"/>
  <c r="V6" i="14"/>
  <c r="V7" i="14"/>
  <c r="W7" i="14"/>
  <c r="X7" i="14"/>
  <c r="F7" i="14" s="1"/>
  <c r="AD7" i="14" s="1"/>
  <c r="V8" i="14"/>
  <c r="W8" i="14"/>
  <c r="X8" i="14" s="1"/>
  <c r="F8" i="14" s="1"/>
  <c r="AD8" i="14" s="1"/>
  <c r="V9" i="14"/>
  <c r="W9" i="14"/>
  <c r="X9" i="14" s="1"/>
  <c r="F9" i="14"/>
  <c r="AD9" i="14" s="1"/>
  <c r="V10" i="14"/>
  <c r="W10" i="14"/>
  <c r="X10" i="14" s="1"/>
  <c r="F10" i="14" s="1"/>
  <c r="AD10" i="14"/>
  <c r="V11" i="14"/>
  <c r="W11" i="14"/>
  <c r="X11" i="14"/>
  <c r="F11" i="14"/>
  <c r="AD11" i="14"/>
  <c r="V12" i="14"/>
  <c r="W12" i="14"/>
  <c r="X12" i="14" s="1"/>
  <c r="F12" i="14" s="1"/>
  <c r="AD12" i="14" s="1"/>
  <c r="V13" i="14"/>
  <c r="W13" i="14"/>
  <c r="X13" i="14" s="1"/>
  <c r="F13" i="14"/>
  <c r="AD13" i="14" s="1"/>
  <c r="V14" i="14"/>
  <c r="W14" i="14"/>
  <c r="X14" i="14"/>
  <c r="F14" i="14" s="1"/>
  <c r="AD14" i="14" s="1"/>
  <c r="V15" i="14"/>
  <c r="V16" i="14"/>
  <c r="W16" i="14"/>
  <c r="X16" i="14" s="1"/>
  <c r="F16" i="14" s="1"/>
  <c r="AD16" i="14" s="1"/>
  <c r="V17" i="14"/>
  <c r="W17" i="14"/>
  <c r="X17" i="14"/>
  <c r="F17" i="14" s="1"/>
  <c r="AD17" i="14" s="1"/>
  <c r="V18" i="14"/>
  <c r="W18" i="14"/>
  <c r="X18" i="14" s="1"/>
  <c r="F18" i="14"/>
  <c r="AD18" i="14"/>
  <c r="V19" i="14"/>
  <c r="W19" i="14"/>
  <c r="X19" i="14" s="1"/>
  <c r="F19" i="14" s="1"/>
  <c r="AD19" i="14"/>
  <c r="V20" i="14"/>
  <c r="W20" i="14"/>
  <c r="X20" i="14" s="1"/>
  <c r="F20" i="14" s="1"/>
  <c r="AD20" i="14" s="1"/>
  <c r="V21" i="14"/>
  <c r="W21" i="14"/>
  <c r="X21" i="14"/>
  <c r="F21" i="14" s="1"/>
  <c r="AD21" i="14" s="1"/>
  <c r="V22" i="14"/>
  <c r="V23" i="14"/>
  <c r="W23" i="14"/>
  <c r="X23" i="14" s="1"/>
  <c r="F23" i="14" s="1"/>
  <c r="AD23" i="14" s="1"/>
  <c r="Q24" i="14"/>
  <c r="Q99" i="14"/>
  <c r="S24" i="14"/>
  <c r="T24" i="14"/>
  <c r="Q25" i="14"/>
  <c r="S25" i="14"/>
  <c r="T25" i="14"/>
  <c r="Q26" i="14"/>
  <c r="S26" i="14"/>
  <c r="T26" i="14"/>
  <c r="Q27" i="14"/>
  <c r="S27" i="14"/>
  <c r="T27" i="14"/>
  <c r="U24" i="14"/>
  <c r="V24" i="14"/>
  <c r="D24" i="14"/>
  <c r="V25" i="14"/>
  <c r="V26" i="14"/>
  <c r="W26" i="14"/>
  <c r="X26" i="14" s="1"/>
  <c r="F26" i="14" s="1"/>
  <c r="AD26" i="14" s="1"/>
  <c r="V27" i="14"/>
  <c r="Q28" i="14"/>
  <c r="Q100" i="14"/>
  <c r="S28" i="14"/>
  <c r="T28" i="14"/>
  <c r="Q29" i="14"/>
  <c r="S29" i="14"/>
  <c r="T29" i="14"/>
  <c r="Q30" i="14"/>
  <c r="S30" i="14"/>
  <c r="T30" i="14"/>
  <c r="Q31" i="14"/>
  <c r="S31" i="14"/>
  <c r="T31" i="14"/>
  <c r="U28" i="14"/>
  <c r="V28" i="14"/>
  <c r="D28" i="14"/>
  <c r="W28" i="14"/>
  <c r="V29" i="14"/>
  <c r="W29" i="14"/>
  <c r="X29" i="14" s="1"/>
  <c r="F29" i="14" s="1"/>
  <c r="AD29" i="14" s="1"/>
  <c r="V30" i="14"/>
  <c r="W30" i="14"/>
  <c r="X30" i="14" s="1"/>
  <c r="F30" i="14" s="1"/>
  <c r="AD30" i="14" s="1"/>
  <c r="V31" i="14"/>
  <c r="W31" i="14"/>
  <c r="X31" i="14" s="1"/>
  <c r="F31" i="14" s="1"/>
  <c r="F92" i="14" s="1"/>
  <c r="AD31" i="14"/>
  <c r="E32" i="14"/>
  <c r="T32" i="14" s="1"/>
  <c r="U32" i="14" s="1"/>
  <c r="Q32" i="14"/>
  <c r="S32" i="14"/>
  <c r="E33" i="14"/>
  <c r="Q33" i="14"/>
  <c r="S33" i="14"/>
  <c r="T33" i="14"/>
  <c r="E34" i="14"/>
  <c r="Q34" i="14"/>
  <c r="S34" i="14"/>
  <c r="T34" i="14"/>
  <c r="E35" i="14"/>
  <c r="T35" i="14" s="1"/>
  <c r="Q35" i="14"/>
  <c r="S35" i="14"/>
  <c r="E36" i="14"/>
  <c r="T36" i="14" s="1"/>
  <c r="Q36" i="14"/>
  <c r="S36" i="14"/>
  <c r="D32" i="14"/>
  <c r="Q37" i="14"/>
  <c r="S37" i="14"/>
  <c r="T37" i="14"/>
  <c r="U37" i="14"/>
  <c r="V37" i="14"/>
  <c r="D37" i="14"/>
  <c r="W37" i="14" s="1"/>
  <c r="X37" i="14"/>
  <c r="Z37" i="14" s="1"/>
  <c r="F37" i="14"/>
  <c r="AD37" i="14" s="1"/>
  <c r="AF37" i="14" s="1"/>
  <c r="E38" i="14"/>
  <c r="Q38" i="14"/>
  <c r="S38" i="14"/>
  <c r="T38" i="14"/>
  <c r="E39" i="14"/>
  <c r="Q39" i="14"/>
  <c r="S39" i="14"/>
  <c r="T39" i="14"/>
  <c r="E40" i="14"/>
  <c r="Q40" i="14"/>
  <c r="S40" i="14"/>
  <c r="T40" i="14"/>
  <c r="E41" i="14"/>
  <c r="Q41" i="14"/>
  <c r="S41" i="14"/>
  <c r="T41" i="14"/>
  <c r="E42" i="14"/>
  <c r="Q42" i="14"/>
  <c r="S42" i="14"/>
  <c r="T42" i="14"/>
  <c r="E43" i="14"/>
  <c r="Q43" i="14"/>
  <c r="S43" i="14"/>
  <c r="T43" i="14"/>
  <c r="D38" i="14"/>
  <c r="S44" i="14"/>
  <c r="Q45" i="14"/>
  <c r="S45" i="14"/>
  <c r="S46" i="14"/>
  <c r="S47" i="14"/>
  <c r="S48" i="14"/>
  <c r="S49" i="14"/>
  <c r="S50" i="14"/>
  <c r="S51" i="14"/>
  <c r="S52" i="14"/>
  <c r="S53" i="14"/>
  <c r="S54" i="14"/>
  <c r="S55" i="14"/>
  <c r="S56" i="14"/>
  <c r="S57" i="14"/>
  <c r="Q58" i="14"/>
  <c r="S58" i="14"/>
  <c r="Q59" i="14"/>
  <c r="S59" i="14"/>
  <c r="F60" i="14"/>
  <c r="AD60" i="14" s="1"/>
  <c r="Q60" i="14"/>
  <c r="F61" i="14"/>
  <c r="Q61" i="14"/>
  <c r="AD61" i="14"/>
  <c r="F62" i="14"/>
  <c r="Q62" i="14"/>
  <c r="AD62" i="14"/>
  <c r="F63" i="14"/>
  <c r="AD63" i="14" s="1"/>
  <c r="Q63" i="14"/>
  <c r="F64" i="14"/>
  <c r="Q64" i="14"/>
  <c r="AD64" i="14"/>
  <c r="F65" i="14"/>
  <c r="AD65" i="14" s="1"/>
  <c r="Q65" i="14"/>
  <c r="F66" i="14"/>
  <c r="Q66" i="14"/>
  <c r="AD66" i="14"/>
  <c r="F67" i="14"/>
  <c r="AD67" i="14" s="1"/>
  <c r="Q67" i="14"/>
  <c r="F68" i="14"/>
  <c r="AD68" i="14" s="1"/>
  <c r="Q68" i="14"/>
  <c r="F69" i="14"/>
  <c r="Q69" i="14"/>
  <c r="AD69" i="14"/>
  <c r="F70" i="14"/>
  <c r="AD70" i="14" s="1"/>
  <c r="Q70" i="14"/>
  <c r="F71" i="14"/>
  <c r="AD71" i="14" s="1"/>
  <c r="Q71" i="14"/>
  <c r="F72" i="14"/>
  <c r="AD72" i="14" s="1"/>
  <c r="Q72" i="14"/>
  <c r="F73" i="14"/>
  <c r="Q73" i="14"/>
  <c r="AD73" i="14"/>
  <c r="F74" i="14"/>
  <c r="AD74" i="14" s="1"/>
  <c r="Q74" i="14"/>
  <c r="F75" i="14"/>
  <c r="Q75" i="14"/>
  <c r="AD75" i="14"/>
  <c r="F76" i="14"/>
  <c r="AD76" i="14" s="1"/>
  <c r="Q76" i="14"/>
  <c r="F77" i="14"/>
  <c r="Q77" i="14"/>
  <c r="AD77" i="14"/>
  <c r="F78" i="14"/>
  <c r="AD78" i="14" s="1"/>
  <c r="Q78" i="14"/>
  <c r="F79" i="14"/>
  <c r="AD79" i="14" s="1"/>
  <c r="Q79" i="14"/>
  <c r="F80" i="14"/>
  <c r="Q80" i="14"/>
  <c r="AD80" i="14"/>
  <c r="F81" i="14"/>
  <c r="Q81" i="14"/>
  <c r="AD81" i="14"/>
  <c r="F82" i="14"/>
  <c r="Q82" i="14"/>
  <c r="AD82" i="14"/>
  <c r="F83" i="14"/>
  <c r="AD83" i="14"/>
  <c r="F84" i="14"/>
  <c r="AD84" i="14"/>
  <c r="F85" i="14"/>
  <c r="AD85" i="14" s="1"/>
  <c r="F86" i="14"/>
  <c r="AD86" i="14" s="1"/>
  <c r="F87" i="14"/>
  <c r="AD87" i="14"/>
  <c r="AD88" i="14"/>
  <c r="F89" i="14"/>
  <c r="AD89" i="14" s="1"/>
  <c r="F98" i="14"/>
  <c r="Q102" i="14"/>
  <c r="Q98" i="14"/>
  <c r="AD98" i="14"/>
  <c r="F97" i="14"/>
  <c r="Q97" i="14"/>
  <c r="AD97" i="14"/>
  <c r="F96" i="14"/>
  <c r="Q96" i="14"/>
  <c r="AD96" i="14"/>
  <c r="F91" i="14"/>
  <c r="F90" i="14"/>
  <c r="Q91" i="14"/>
  <c r="AD91" i="14"/>
  <c r="Q90" i="14"/>
  <c r="AD90" i="14"/>
  <c r="S87" i="14"/>
  <c r="S86" i="14"/>
  <c r="S85" i="14"/>
  <c r="S84" i="14"/>
  <c r="S83" i="14"/>
  <c r="S82" i="14"/>
  <c r="S81" i="14"/>
  <c r="S80" i="14"/>
  <c r="S79" i="14"/>
  <c r="S78" i="14"/>
  <c r="S77" i="14"/>
  <c r="S76" i="14"/>
  <c r="S75" i="14"/>
  <c r="S74" i="14"/>
  <c r="S73" i="14"/>
  <c r="S72" i="14"/>
  <c r="S71" i="14"/>
  <c r="S70" i="14"/>
  <c r="S69" i="14"/>
  <c r="S68" i="14"/>
  <c r="S67" i="14"/>
  <c r="S66" i="14"/>
  <c r="S65" i="14"/>
  <c r="S64" i="14"/>
  <c r="S63" i="14"/>
  <c r="S62" i="14"/>
  <c r="S61" i="14"/>
  <c r="S60" i="14"/>
  <c r="D60" i="14"/>
  <c r="AB37" i="14"/>
  <c r="K45" i="3"/>
  <c r="D28" i="4"/>
  <c r="W28" i="4" s="1"/>
  <c r="X28" i="4"/>
  <c r="W29" i="4"/>
  <c r="AB31" i="4" s="1"/>
  <c r="W30" i="4"/>
  <c r="X30" i="4" s="1"/>
  <c r="F30" i="4" s="1"/>
  <c r="AD30" i="4" s="1"/>
  <c r="W31" i="4"/>
  <c r="X31" i="4"/>
  <c r="D24" i="4"/>
  <c r="W24" i="4"/>
  <c r="X24" i="4"/>
  <c r="W25" i="4"/>
  <c r="X25" i="4" s="1"/>
  <c r="F25" i="4" s="1"/>
  <c r="AD25" i="4" s="1"/>
  <c r="W26" i="4"/>
  <c r="X26" i="4" s="1"/>
  <c r="W27" i="4"/>
  <c r="X27" i="4"/>
  <c r="F31" i="4"/>
  <c r="E4" i="4"/>
  <c r="F108" i="13"/>
  <c r="F109" i="13" s="1"/>
  <c r="Q4" i="13"/>
  <c r="Q101" i="13"/>
  <c r="S4" i="13"/>
  <c r="T4" i="13"/>
  <c r="Q5" i="13"/>
  <c r="S5" i="13"/>
  <c r="T5" i="13"/>
  <c r="Q6" i="13"/>
  <c r="S6" i="13"/>
  <c r="T6" i="13"/>
  <c r="Q7" i="13"/>
  <c r="S7" i="13"/>
  <c r="T7" i="13"/>
  <c r="Q8" i="13"/>
  <c r="S8" i="13"/>
  <c r="T8" i="13"/>
  <c r="Q9" i="13"/>
  <c r="S9" i="13"/>
  <c r="T9" i="13"/>
  <c r="Q10" i="13"/>
  <c r="S10" i="13"/>
  <c r="T10" i="13"/>
  <c r="Q11" i="13"/>
  <c r="S11" i="13"/>
  <c r="T11" i="13"/>
  <c r="Q12" i="13"/>
  <c r="S12" i="13"/>
  <c r="T12" i="13"/>
  <c r="Q13" i="13"/>
  <c r="S13" i="13"/>
  <c r="T13" i="13"/>
  <c r="Q14" i="13"/>
  <c r="S14" i="13"/>
  <c r="T14" i="13"/>
  <c r="Q15" i="13"/>
  <c r="S15" i="13"/>
  <c r="T15" i="13"/>
  <c r="Q16" i="13"/>
  <c r="S16" i="13"/>
  <c r="T16" i="13"/>
  <c r="Q17" i="13"/>
  <c r="S17" i="13"/>
  <c r="T17" i="13"/>
  <c r="Q18" i="13"/>
  <c r="S18" i="13"/>
  <c r="T18" i="13"/>
  <c r="Q19" i="13"/>
  <c r="S19" i="13"/>
  <c r="T19" i="13"/>
  <c r="Q20" i="13"/>
  <c r="S20" i="13"/>
  <c r="T20" i="13"/>
  <c r="Q21" i="13"/>
  <c r="S21" i="13"/>
  <c r="T21" i="13"/>
  <c r="Q22" i="13"/>
  <c r="S22" i="13"/>
  <c r="T22" i="13"/>
  <c r="Q23" i="13"/>
  <c r="S23" i="13"/>
  <c r="T23" i="13"/>
  <c r="U4" i="13"/>
  <c r="V4" i="13"/>
  <c r="D4" i="13"/>
  <c r="W4" i="13"/>
  <c r="V5" i="13"/>
  <c r="W5" i="13"/>
  <c r="X5" i="13"/>
  <c r="F5" i="13"/>
  <c r="AD5" i="13" s="1"/>
  <c r="V6" i="13"/>
  <c r="W6" i="13"/>
  <c r="X6" i="13"/>
  <c r="F6" i="13"/>
  <c r="AD6" i="13" s="1"/>
  <c r="V7" i="13"/>
  <c r="W7" i="13"/>
  <c r="X7" i="13"/>
  <c r="F7" i="13" s="1"/>
  <c r="AD7" i="13"/>
  <c r="V8" i="13"/>
  <c r="W8" i="13"/>
  <c r="X8" i="13" s="1"/>
  <c r="F8" i="13"/>
  <c r="AD8" i="13" s="1"/>
  <c r="V9" i="13"/>
  <c r="W9" i="13"/>
  <c r="X9" i="13" s="1"/>
  <c r="F9" i="13" s="1"/>
  <c r="AD9" i="13" s="1"/>
  <c r="V10" i="13"/>
  <c r="W10" i="13"/>
  <c r="X10" i="13" s="1"/>
  <c r="F10" i="13"/>
  <c r="AD10" i="13"/>
  <c r="V11" i="13"/>
  <c r="W11" i="13"/>
  <c r="X11" i="13"/>
  <c r="F11" i="13" s="1"/>
  <c r="AD11" i="13" s="1"/>
  <c r="V12" i="13"/>
  <c r="W12" i="13"/>
  <c r="X12" i="13" s="1"/>
  <c r="F12" i="13"/>
  <c r="AD12" i="13" s="1"/>
  <c r="V13" i="13"/>
  <c r="W13" i="13"/>
  <c r="X13" i="13" s="1"/>
  <c r="F13" i="13" s="1"/>
  <c r="AD13" i="13" s="1"/>
  <c r="V14" i="13"/>
  <c r="W14" i="13"/>
  <c r="X14" i="13" s="1"/>
  <c r="F14" i="13" s="1"/>
  <c r="AD14" i="13" s="1"/>
  <c r="V15" i="13"/>
  <c r="W15" i="13"/>
  <c r="X15" i="13"/>
  <c r="F15" i="13" s="1"/>
  <c r="AD15" i="13" s="1"/>
  <c r="V16" i="13"/>
  <c r="W16" i="13"/>
  <c r="X16" i="13"/>
  <c r="F16" i="13"/>
  <c r="AD16" i="13" s="1"/>
  <c r="V17" i="13"/>
  <c r="W17" i="13"/>
  <c r="X17" i="13"/>
  <c r="F17" i="13"/>
  <c r="AD17" i="13" s="1"/>
  <c r="V18" i="13"/>
  <c r="W18" i="13"/>
  <c r="X18" i="13" s="1"/>
  <c r="F18" i="13" s="1"/>
  <c r="AD18" i="13" s="1"/>
  <c r="V19" i="13"/>
  <c r="W19" i="13"/>
  <c r="X19" i="13" s="1"/>
  <c r="F19" i="13"/>
  <c r="AD19" i="13" s="1"/>
  <c r="V20" i="13"/>
  <c r="W20" i="13"/>
  <c r="X20" i="13"/>
  <c r="F20" i="13"/>
  <c r="AD20" i="13" s="1"/>
  <c r="V21" i="13"/>
  <c r="W21" i="13"/>
  <c r="X21" i="13"/>
  <c r="F21" i="13" s="1"/>
  <c r="AD21" i="13" s="1"/>
  <c r="V22" i="13"/>
  <c r="W22" i="13"/>
  <c r="X22" i="13"/>
  <c r="F22" i="13" s="1"/>
  <c r="AD22" i="13"/>
  <c r="V23" i="13"/>
  <c r="W23" i="13"/>
  <c r="X23" i="13"/>
  <c r="F23" i="13" s="1"/>
  <c r="AD23" i="13" s="1"/>
  <c r="Q24" i="13"/>
  <c r="Q99" i="13"/>
  <c r="S24" i="13"/>
  <c r="T24" i="13"/>
  <c r="Q25" i="13"/>
  <c r="S25" i="13"/>
  <c r="T25" i="13"/>
  <c r="Q26" i="13"/>
  <c r="S26" i="13"/>
  <c r="T26" i="13"/>
  <c r="Q27" i="13"/>
  <c r="S27" i="13"/>
  <c r="T27" i="13"/>
  <c r="U24" i="13"/>
  <c r="V24" i="13"/>
  <c r="D24" i="13"/>
  <c r="W24" i="13"/>
  <c r="V25" i="13"/>
  <c r="W25" i="13"/>
  <c r="X25" i="13" s="1"/>
  <c r="F25" i="13" s="1"/>
  <c r="AD25" i="13" s="1"/>
  <c r="V26" i="13"/>
  <c r="W26" i="13"/>
  <c r="X26" i="13" s="1"/>
  <c r="F26" i="13" s="1"/>
  <c r="AD26" i="13" s="1"/>
  <c r="V27" i="13"/>
  <c r="W27" i="13"/>
  <c r="X27" i="13" s="1"/>
  <c r="F27" i="13" s="1"/>
  <c r="AD27" i="13" s="1"/>
  <c r="Q28" i="13"/>
  <c r="Q100" i="13"/>
  <c r="S28" i="13"/>
  <c r="T28" i="13"/>
  <c r="Q29" i="13"/>
  <c r="S29" i="13"/>
  <c r="T29" i="13"/>
  <c r="Q30" i="13"/>
  <c r="S30" i="13"/>
  <c r="T30" i="13"/>
  <c r="Q31" i="13"/>
  <c r="S31" i="13"/>
  <c r="T31" i="13"/>
  <c r="U28" i="13"/>
  <c r="V28" i="13"/>
  <c r="D28" i="13"/>
  <c r="W28" i="13" s="1"/>
  <c r="X28" i="13"/>
  <c r="Z31" i="13" s="1"/>
  <c r="F100" i="13" s="1"/>
  <c r="F28" i="13"/>
  <c r="AD28" i="13" s="1"/>
  <c r="V29" i="13"/>
  <c r="W29" i="13"/>
  <c r="X29" i="13" s="1"/>
  <c r="F29" i="13" s="1"/>
  <c r="AD29" i="13" s="1"/>
  <c r="V30" i="13"/>
  <c r="W30" i="13"/>
  <c r="X30" i="13" s="1"/>
  <c r="F30" i="13" s="1"/>
  <c r="AD30" i="13" s="1"/>
  <c r="V31" i="13"/>
  <c r="W31" i="13"/>
  <c r="X31" i="13" s="1"/>
  <c r="F31" i="13"/>
  <c r="AD31" i="13" s="1"/>
  <c r="E32" i="13"/>
  <c r="Q32" i="13"/>
  <c r="S32" i="13"/>
  <c r="T32" i="13"/>
  <c r="E33" i="13"/>
  <c r="T33" i="13" s="1"/>
  <c r="Q33" i="13"/>
  <c r="S33" i="13"/>
  <c r="E34" i="13"/>
  <c r="Q34" i="13"/>
  <c r="S34" i="13"/>
  <c r="T34" i="13"/>
  <c r="E35" i="13"/>
  <c r="T35" i="13" s="1"/>
  <c r="Q35" i="13"/>
  <c r="S35" i="13"/>
  <c r="E36" i="13"/>
  <c r="Q36" i="13"/>
  <c r="S36" i="13"/>
  <c r="T36" i="13"/>
  <c r="D32" i="13"/>
  <c r="Q37" i="13"/>
  <c r="S37" i="13"/>
  <c r="T37" i="13"/>
  <c r="U37" i="13"/>
  <c r="V37" i="13"/>
  <c r="D37" i="13"/>
  <c r="W37" i="13" s="1"/>
  <c r="E38" i="13"/>
  <c r="T38" i="13" s="1"/>
  <c r="Q38" i="13"/>
  <c r="S38" i="13"/>
  <c r="E39" i="13"/>
  <c r="T39" i="13" s="1"/>
  <c r="Q39" i="13"/>
  <c r="S39" i="13"/>
  <c r="E40" i="13"/>
  <c r="Q40" i="13"/>
  <c r="S40" i="13"/>
  <c r="T40" i="13"/>
  <c r="E41" i="13"/>
  <c r="T41" i="13" s="1"/>
  <c r="Q41" i="13"/>
  <c r="S41" i="13"/>
  <c r="E42" i="13"/>
  <c r="T42" i="13" s="1"/>
  <c r="Q42" i="13"/>
  <c r="S42" i="13"/>
  <c r="E43" i="13"/>
  <c r="T43" i="13" s="1"/>
  <c r="Q43" i="13"/>
  <c r="S43" i="13"/>
  <c r="D38" i="13"/>
  <c r="E44" i="13"/>
  <c r="T44" i="13" s="1"/>
  <c r="S44" i="13"/>
  <c r="E45" i="13"/>
  <c r="T45" i="13" s="1"/>
  <c r="Q45" i="13"/>
  <c r="S45" i="13"/>
  <c r="E46" i="13"/>
  <c r="T46" i="13" s="1"/>
  <c r="S46" i="13"/>
  <c r="E47" i="13"/>
  <c r="S47" i="13"/>
  <c r="T47" i="13"/>
  <c r="E48" i="13"/>
  <c r="S48" i="13"/>
  <c r="T48" i="13"/>
  <c r="E49" i="13"/>
  <c r="T49" i="13" s="1"/>
  <c r="S49" i="13"/>
  <c r="E50" i="13"/>
  <c r="T50" i="13" s="1"/>
  <c r="S50" i="13"/>
  <c r="E51" i="13"/>
  <c r="S51" i="13"/>
  <c r="T51" i="13"/>
  <c r="E52" i="13"/>
  <c r="T52" i="13" s="1"/>
  <c r="S52" i="13"/>
  <c r="E53" i="13"/>
  <c r="T53" i="13" s="1"/>
  <c r="S53" i="13"/>
  <c r="E54" i="13"/>
  <c r="T54" i="13" s="1"/>
  <c r="S54" i="13"/>
  <c r="E55" i="13"/>
  <c r="T55" i="13" s="1"/>
  <c r="S55" i="13"/>
  <c r="E56" i="13"/>
  <c r="S56" i="13"/>
  <c r="T56" i="13"/>
  <c r="E57" i="13"/>
  <c r="T57" i="13" s="1"/>
  <c r="S57" i="13"/>
  <c r="E58" i="13"/>
  <c r="T58" i="13" s="1"/>
  <c r="Q58" i="13"/>
  <c r="S58" i="13"/>
  <c r="E59" i="13"/>
  <c r="Q59" i="13"/>
  <c r="S59" i="13"/>
  <c r="T59" i="13"/>
  <c r="D44" i="13"/>
  <c r="F60" i="13"/>
  <c r="Q60" i="13"/>
  <c r="AD60" i="13"/>
  <c r="F61" i="13"/>
  <c r="Q61" i="13"/>
  <c r="AD61" i="13"/>
  <c r="F62" i="13"/>
  <c r="AD62" i="13" s="1"/>
  <c r="Q62" i="13"/>
  <c r="F63" i="13"/>
  <c r="Q63" i="13"/>
  <c r="AD63" i="13"/>
  <c r="F64" i="13"/>
  <c r="AD64" i="13" s="1"/>
  <c r="Q64" i="13"/>
  <c r="F65" i="13"/>
  <c r="AD65" i="13" s="1"/>
  <c r="Q65" i="13"/>
  <c r="F66" i="13"/>
  <c r="AD66" i="13" s="1"/>
  <c r="Q66" i="13"/>
  <c r="F67" i="13"/>
  <c r="Q67" i="13"/>
  <c r="AD67" i="13"/>
  <c r="F68" i="13"/>
  <c r="AD68" i="13" s="1"/>
  <c r="Q68" i="13"/>
  <c r="F69" i="13"/>
  <c r="Q69" i="13"/>
  <c r="AD69" i="13"/>
  <c r="F70" i="13"/>
  <c r="Q70" i="13"/>
  <c r="AD70" i="13"/>
  <c r="F71" i="13"/>
  <c r="Q71" i="13"/>
  <c r="AD71" i="13"/>
  <c r="F72" i="13"/>
  <c r="Q72" i="13"/>
  <c r="AD72" i="13"/>
  <c r="F73" i="13"/>
  <c r="AD73" i="13" s="1"/>
  <c r="Q73" i="13"/>
  <c r="F74" i="13"/>
  <c r="AD74" i="13" s="1"/>
  <c r="Q74" i="13"/>
  <c r="F75" i="13"/>
  <c r="AD75" i="13" s="1"/>
  <c r="Q75" i="13"/>
  <c r="F76" i="13"/>
  <c r="AD76" i="13" s="1"/>
  <c r="Q76" i="13"/>
  <c r="F77" i="13"/>
  <c r="Q77" i="13"/>
  <c r="AD77" i="13"/>
  <c r="F78" i="13"/>
  <c r="Q78" i="13"/>
  <c r="AD78" i="13"/>
  <c r="F79" i="13"/>
  <c r="AD79" i="13" s="1"/>
  <c r="Q79" i="13"/>
  <c r="F80" i="13"/>
  <c r="AD80" i="13" s="1"/>
  <c r="Q80" i="13"/>
  <c r="F81" i="13"/>
  <c r="Q81" i="13"/>
  <c r="AD81" i="13"/>
  <c r="F82" i="13"/>
  <c r="AD82" i="13" s="1"/>
  <c r="Q82" i="13"/>
  <c r="F83" i="13"/>
  <c r="AD83" i="13"/>
  <c r="F84" i="13"/>
  <c r="AD84" i="13" s="1"/>
  <c r="F85" i="13"/>
  <c r="AD85" i="13" s="1"/>
  <c r="F86" i="13"/>
  <c r="AD86" i="13" s="1"/>
  <c r="F87" i="13"/>
  <c r="AD87" i="13" s="1"/>
  <c r="AD88" i="13"/>
  <c r="F89" i="13"/>
  <c r="AD89" i="13"/>
  <c r="F98" i="13"/>
  <c r="Q102" i="13"/>
  <c r="Q98" i="13"/>
  <c r="AD98" i="13"/>
  <c r="F97" i="13"/>
  <c r="Q97" i="13"/>
  <c r="AD97" i="13"/>
  <c r="F96" i="13"/>
  <c r="Q96" i="13"/>
  <c r="AD96" i="13"/>
  <c r="F91" i="13"/>
  <c r="F90" i="13"/>
  <c r="F92" i="13"/>
  <c r="Q91" i="13"/>
  <c r="AD91" i="13"/>
  <c r="Q90" i="13"/>
  <c r="AD90"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D60" i="13"/>
  <c r="P3" i="3"/>
  <c r="P4" i="3"/>
  <c r="P5" i="3"/>
  <c r="P6" i="3"/>
  <c r="P7" i="3"/>
  <c r="P8" i="3"/>
  <c r="P9" i="3"/>
  <c r="P10" i="3"/>
  <c r="P11" i="3"/>
  <c r="P12" i="3"/>
  <c r="P13" i="3"/>
  <c r="P14" i="3"/>
  <c r="P15" i="3"/>
  <c r="P16" i="3"/>
  <c r="P17" i="3"/>
  <c r="P18" i="3"/>
  <c r="P19" i="3"/>
  <c r="P20" i="3"/>
  <c r="P21" i="3"/>
  <c r="P22" i="3"/>
  <c r="P2" i="3"/>
  <c r="K3" i="3"/>
  <c r="K4" i="3"/>
  <c r="K5" i="3"/>
  <c r="K6" i="3"/>
  <c r="K7" i="3"/>
  <c r="K8" i="3"/>
  <c r="K9" i="3"/>
  <c r="K10" i="3"/>
  <c r="K11" i="3"/>
  <c r="K12" i="3"/>
  <c r="K13" i="3"/>
  <c r="K14" i="3"/>
  <c r="K15" i="3"/>
  <c r="K16" i="3"/>
  <c r="K17" i="3"/>
  <c r="K18" i="3"/>
  <c r="K19" i="3"/>
  <c r="K20" i="3"/>
  <c r="K21" i="3"/>
  <c r="K2" i="3"/>
  <c r="P38" i="3"/>
  <c r="P39" i="3"/>
  <c r="P40" i="3"/>
  <c r="P41" i="3"/>
  <c r="P42" i="3"/>
  <c r="P43" i="3"/>
  <c r="P44" i="3"/>
  <c r="P45" i="3"/>
  <c r="P26" i="3"/>
  <c r="P27" i="3"/>
  <c r="P28" i="3"/>
  <c r="P29" i="3"/>
  <c r="P30" i="3"/>
  <c r="P31" i="3"/>
  <c r="P32" i="3"/>
  <c r="P33" i="3"/>
  <c r="P34" i="3"/>
  <c r="P35" i="3"/>
  <c r="P36" i="3"/>
  <c r="P37" i="3"/>
  <c r="P46" i="3"/>
  <c r="K47" i="3"/>
  <c r="K27" i="3"/>
  <c r="K28" i="3"/>
  <c r="K29" i="3"/>
  <c r="K30" i="3"/>
  <c r="K31" i="3"/>
  <c r="K32" i="3"/>
  <c r="K33" i="3"/>
  <c r="K34" i="3"/>
  <c r="K35" i="3"/>
  <c r="K36" i="3"/>
  <c r="K37" i="3"/>
  <c r="K38" i="3"/>
  <c r="K39" i="3"/>
  <c r="K40" i="3"/>
  <c r="K41" i="3"/>
  <c r="K42" i="3"/>
  <c r="K43" i="3"/>
  <c r="K44" i="3"/>
  <c r="K46" i="3"/>
  <c r="K26" i="3"/>
  <c r="E26" i="3"/>
  <c r="E27" i="3"/>
  <c r="E28" i="3"/>
  <c r="E29" i="3"/>
  <c r="E30" i="3"/>
  <c r="E31" i="3"/>
  <c r="E32" i="3"/>
  <c r="E33" i="3"/>
  <c r="E34" i="3"/>
  <c r="E35" i="3"/>
  <c r="E36" i="3"/>
  <c r="E37" i="3"/>
  <c r="E38" i="3"/>
  <c r="E39" i="3"/>
  <c r="E40" i="3"/>
  <c r="E41" i="3"/>
  <c r="E42" i="3"/>
  <c r="E43" i="3"/>
  <c r="E44" i="3"/>
  <c r="E45" i="3"/>
  <c r="E46" i="3"/>
  <c r="E2" i="3"/>
  <c r="B148" i="1"/>
  <c r="C144" i="1"/>
  <c r="D144" i="1"/>
  <c r="E148" i="1"/>
  <c r="F144" i="1"/>
  <c r="G144" i="1"/>
  <c r="H148" i="1"/>
  <c r="I144" i="1"/>
  <c r="J144" i="1"/>
  <c r="C145" i="1"/>
  <c r="D145" i="1"/>
  <c r="F145" i="1"/>
  <c r="G145" i="1"/>
  <c r="I145" i="1"/>
  <c r="J145" i="1"/>
  <c r="C146" i="1"/>
  <c r="D146" i="1"/>
  <c r="F146" i="1"/>
  <c r="G146" i="1"/>
  <c r="I146" i="1"/>
  <c r="J146" i="1"/>
  <c r="C147" i="1"/>
  <c r="D147" i="1"/>
  <c r="F147" i="1"/>
  <c r="G147" i="1"/>
  <c r="I147" i="1"/>
  <c r="J147" i="1"/>
  <c r="J148" i="1"/>
  <c r="I148" i="1"/>
  <c r="G148" i="1"/>
  <c r="F148" i="1"/>
  <c r="D148" i="1"/>
  <c r="C148" i="1"/>
  <c r="B140" i="1"/>
  <c r="C139" i="1"/>
  <c r="D139" i="1"/>
  <c r="E139" i="1"/>
  <c r="F139" i="1"/>
  <c r="C138" i="1"/>
  <c r="D138" i="1"/>
  <c r="E138" i="1"/>
  <c r="F138" i="1"/>
  <c r="C137" i="1"/>
  <c r="D137" i="1"/>
  <c r="E137" i="1"/>
  <c r="F137" i="1"/>
  <c r="C136" i="1"/>
  <c r="D136" i="1"/>
  <c r="E136" i="1"/>
  <c r="F136" i="1"/>
  <c r="E120" i="1"/>
  <c r="E119" i="1"/>
  <c r="D119" i="1"/>
  <c r="H131" i="1"/>
  <c r="I127" i="1"/>
  <c r="B131" i="1"/>
  <c r="C127" i="1"/>
  <c r="D127" i="1"/>
  <c r="E131" i="1"/>
  <c r="F127" i="1"/>
  <c r="G127" i="1"/>
  <c r="J127" i="1"/>
  <c r="K127" i="1"/>
  <c r="C128" i="1"/>
  <c r="D128" i="1"/>
  <c r="F128" i="1"/>
  <c r="G128" i="1"/>
  <c r="I128" i="1"/>
  <c r="J128" i="1"/>
  <c r="K128" i="1"/>
  <c r="C129" i="1"/>
  <c r="D129" i="1"/>
  <c r="F129" i="1"/>
  <c r="G129" i="1"/>
  <c r="I129" i="1"/>
  <c r="J129" i="1"/>
  <c r="K129" i="1"/>
  <c r="C130" i="1"/>
  <c r="D130" i="1"/>
  <c r="F130" i="1"/>
  <c r="G130" i="1"/>
  <c r="I130" i="1"/>
  <c r="J130" i="1"/>
  <c r="K130" i="1"/>
  <c r="K131" i="1"/>
  <c r="J131" i="1"/>
  <c r="I131" i="1"/>
  <c r="G131" i="1"/>
  <c r="F131" i="1"/>
  <c r="D131" i="1"/>
  <c r="C131" i="1"/>
  <c r="B123" i="1"/>
  <c r="C122" i="1"/>
  <c r="D122" i="1"/>
  <c r="E122" i="1"/>
  <c r="F122" i="1"/>
  <c r="C121" i="1"/>
  <c r="D121" i="1"/>
  <c r="E121" i="1"/>
  <c r="F121" i="1"/>
  <c r="C120" i="1"/>
  <c r="D120" i="1"/>
  <c r="F120" i="1"/>
  <c r="C119" i="1"/>
  <c r="F119" i="1"/>
  <c r="C101" i="1"/>
  <c r="D101" i="1"/>
  <c r="J109" i="1"/>
  <c r="I109" i="1"/>
  <c r="B113" i="1"/>
  <c r="C109" i="1"/>
  <c r="D109" i="1"/>
  <c r="E113" i="1"/>
  <c r="F109" i="1"/>
  <c r="G109" i="1"/>
  <c r="H113" i="1"/>
  <c r="K109" i="1"/>
  <c r="C110" i="1"/>
  <c r="D110" i="1"/>
  <c r="F110" i="1"/>
  <c r="G110" i="1"/>
  <c r="I110" i="1"/>
  <c r="J110" i="1"/>
  <c r="K110" i="1"/>
  <c r="C111" i="1"/>
  <c r="D111" i="1"/>
  <c r="F111" i="1"/>
  <c r="G111" i="1"/>
  <c r="I111" i="1"/>
  <c r="J111" i="1"/>
  <c r="K111" i="1"/>
  <c r="C112" i="1"/>
  <c r="D112" i="1"/>
  <c r="F112" i="1"/>
  <c r="G112" i="1"/>
  <c r="I112" i="1"/>
  <c r="J112" i="1"/>
  <c r="K112" i="1"/>
  <c r="K113" i="1"/>
  <c r="J113" i="1"/>
  <c r="I113" i="1"/>
  <c r="G113" i="1"/>
  <c r="F113" i="1"/>
  <c r="D113" i="1"/>
  <c r="C113" i="1"/>
  <c r="B105" i="1"/>
  <c r="C104" i="1"/>
  <c r="D104" i="1"/>
  <c r="E104" i="1"/>
  <c r="F104" i="1"/>
  <c r="C103" i="1"/>
  <c r="D103" i="1"/>
  <c r="E103" i="1"/>
  <c r="F103" i="1"/>
  <c r="C102" i="1"/>
  <c r="D102" i="1"/>
  <c r="E102" i="1"/>
  <c r="F102" i="1"/>
  <c r="E101" i="1"/>
  <c r="F101" i="1"/>
  <c r="J91" i="1"/>
  <c r="I91" i="1"/>
  <c r="D91" i="1"/>
  <c r="C91" i="1"/>
  <c r="E83" i="1"/>
  <c r="D83" i="1"/>
  <c r="C83" i="1"/>
  <c r="B95" i="1"/>
  <c r="E95" i="1"/>
  <c r="F91" i="1"/>
  <c r="G91" i="1"/>
  <c r="H95" i="1"/>
  <c r="K91" i="1"/>
  <c r="C92" i="1"/>
  <c r="D92" i="1"/>
  <c r="F92" i="1"/>
  <c r="G92" i="1"/>
  <c r="I92" i="1"/>
  <c r="J92" i="1"/>
  <c r="K92" i="1"/>
  <c r="C93" i="1"/>
  <c r="D93" i="1"/>
  <c r="F93" i="1"/>
  <c r="G93" i="1"/>
  <c r="I93" i="1"/>
  <c r="J93" i="1"/>
  <c r="K93" i="1"/>
  <c r="C94" i="1"/>
  <c r="D94" i="1"/>
  <c r="F94" i="1"/>
  <c r="G94" i="1"/>
  <c r="I94" i="1"/>
  <c r="J94" i="1"/>
  <c r="K94" i="1"/>
  <c r="K95" i="1"/>
  <c r="J95" i="1"/>
  <c r="I95" i="1"/>
  <c r="G95" i="1"/>
  <c r="F95" i="1"/>
  <c r="D95" i="1"/>
  <c r="C95" i="1"/>
  <c r="B87" i="1"/>
  <c r="C86" i="1"/>
  <c r="D86" i="1"/>
  <c r="E86" i="1"/>
  <c r="F86" i="1"/>
  <c r="C85" i="1"/>
  <c r="D85" i="1"/>
  <c r="E85" i="1"/>
  <c r="F85" i="1"/>
  <c r="C84" i="1"/>
  <c r="D84" i="1"/>
  <c r="E84" i="1"/>
  <c r="F84" i="1"/>
  <c r="F83" i="1"/>
  <c r="J75" i="1"/>
  <c r="I74" i="1"/>
  <c r="G74" i="1"/>
  <c r="F74" i="1"/>
  <c r="D74" i="1"/>
  <c r="C74" i="1"/>
  <c r="B78" i="1"/>
  <c r="E78" i="1"/>
  <c r="H78" i="1"/>
  <c r="J74" i="1"/>
  <c r="K74" i="1"/>
  <c r="C75" i="1"/>
  <c r="D75" i="1"/>
  <c r="F75" i="1"/>
  <c r="G75" i="1"/>
  <c r="I75" i="1"/>
  <c r="K75" i="1"/>
  <c r="C76" i="1"/>
  <c r="D76" i="1"/>
  <c r="F76" i="1"/>
  <c r="G76" i="1"/>
  <c r="I76" i="1"/>
  <c r="J76" i="1"/>
  <c r="K76" i="1"/>
  <c r="C77" i="1"/>
  <c r="D77" i="1"/>
  <c r="F77" i="1"/>
  <c r="G77" i="1"/>
  <c r="I77" i="1"/>
  <c r="J77" i="1"/>
  <c r="K77" i="1"/>
  <c r="K78" i="1"/>
  <c r="J78" i="1"/>
  <c r="I78" i="1"/>
  <c r="G78" i="1"/>
  <c r="F78" i="1"/>
  <c r="D78" i="1"/>
  <c r="C78" i="1"/>
  <c r="B70" i="1"/>
  <c r="C69" i="1"/>
  <c r="D69" i="1"/>
  <c r="E69" i="1"/>
  <c r="F69" i="1"/>
  <c r="C68" i="1"/>
  <c r="D68" i="1"/>
  <c r="E68" i="1"/>
  <c r="F68" i="1"/>
  <c r="C67" i="1"/>
  <c r="D67" i="1"/>
  <c r="E67" i="1"/>
  <c r="F67" i="1"/>
  <c r="C66" i="1"/>
  <c r="D66" i="1"/>
  <c r="E66" i="1"/>
  <c r="F66" i="1"/>
  <c r="K58" i="1"/>
  <c r="D58" i="1"/>
  <c r="C58" i="1"/>
  <c r="F91" i="4"/>
  <c r="F96" i="4"/>
  <c r="F108" i="4"/>
  <c r="F109" i="4" s="1"/>
  <c r="G58" i="1"/>
  <c r="D50" i="1"/>
  <c r="L5" i="7"/>
  <c r="M3" i="8"/>
  <c r="B5" i="2"/>
  <c r="F90" i="4"/>
  <c r="S28" i="4"/>
  <c r="S4" i="4"/>
  <c r="Q4" i="4"/>
  <c r="Q101" i="4"/>
  <c r="E17" i="3"/>
  <c r="E19" i="4"/>
  <c r="T30" i="4"/>
  <c r="E32" i="4"/>
  <c r="T32" i="4" s="1"/>
  <c r="E33" i="4"/>
  <c r="T33" i="4" s="1"/>
  <c r="E34" i="4"/>
  <c r="T34" i="4"/>
  <c r="E35" i="4"/>
  <c r="T35" i="4"/>
  <c r="E36" i="4"/>
  <c r="E44" i="4"/>
  <c r="T44" i="4" s="1"/>
  <c r="E45" i="4"/>
  <c r="T45" i="4"/>
  <c r="E46" i="4"/>
  <c r="T46" i="4" s="1"/>
  <c r="E47" i="4"/>
  <c r="T47" i="4" s="1"/>
  <c r="E48" i="4"/>
  <c r="T48" i="4" s="1"/>
  <c r="E49" i="4"/>
  <c r="T49" i="4" s="1"/>
  <c r="E50" i="4"/>
  <c r="T50" i="4" s="1"/>
  <c r="E51" i="4"/>
  <c r="T51" i="4" s="1"/>
  <c r="E52" i="4"/>
  <c r="T52" i="4" s="1"/>
  <c r="E53" i="4"/>
  <c r="T53" i="4"/>
  <c r="E54" i="4"/>
  <c r="T54" i="4"/>
  <c r="E55" i="4"/>
  <c r="T55" i="4"/>
  <c r="E56" i="4"/>
  <c r="T56" i="4" s="1"/>
  <c r="E57" i="4"/>
  <c r="T57" i="4" s="1"/>
  <c r="E58" i="4"/>
  <c r="E59" i="4"/>
  <c r="T59" i="4"/>
  <c r="Q102" i="4"/>
  <c r="Q100" i="4"/>
  <c r="Q99" i="4"/>
  <c r="Q98" i="4"/>
  <c r="F98" i="4"/>
  <c r="AD97" i="4"/>
  <c r="Q97" i="4"/>
  <c r="F97" i="4"/>
  <c r="AD96" i="4"/>
  <c r="Q96" i="4"/>
  <c r="AD91" i="4"/>
  <c r="Q91" i="4"/>
  <c r="AD90" i="4"/>
  <c r="Q90" i="4"/>
  <c r="F89" i="4"/>
  <c r="AD89" i="4"/>
  <c r="AD88" i="4"/>
  <c r="S87" i="4"/>
  <c r="F87" i="4"/>
  <c r="AD87" i="4"/>
  <c r="S86" i="4"/>
  <c r="F86" i="4"/>
  <c r="AD86" i="4"/>
  <c r="S85" i="4"/>
  <c r="F85" i="4"/>
  <c r="AD85" i="4"/>
  <c r="S84" i="4"/>
  <c r="F84" i="4"/>
  <c r="AD84" i="4"/>
  <c r="S83" i="4"/>
  <c r="F83" i="4"/>
  <c r="AD83" i="4"/>
  <c r="Q82" i="4"/>
  <c r="S82" i="4"/>
  <c r="F82" i="4"/>
  <c r="AD82" i="4"/>
  <c r="Q81" i="4"/>
  <c r="S81" i="4"/>
  <c r="F81" i="4"/>
  <c r="AD81" i="4" s="1"/>
  <c r="Q80" i="4"/>
  <c r="S80" i="4"/>
  <c r="F80" i="4"/>
  <c r="AD80" i="4" s="1"/>
  <c r="Q79" i="4"/>
  <c r="S79" i="4"/>
  <c r="F79" i="4"/>
  <c r="AD79" i="4"/>
  <c r="Q78" i="4"/>
  <c r="S78" i="4"/>
  <c r="F78" i="4"/>
  <c r="AD78" i="4"/>
  <c r="Q77" i="4"/>
  <c r="S77" i="4"/>
  <c r="F77" i="4"/>
  <c r="AD77" i="4"/>
  <c r="Q76" i="4"/>
  <c r="S76" i="4"/>
  <c r="F76" i="4"/>
  <c r="AD76" i="4" s="1"/>
  <c r="Q75" i="4"/>
  <c r="S75" i="4"/>
  <c r="F75" i="4"/>
  <c r="AD75" i="4"/>
  <c r="Q74" i="4"/>
  <c r="S74" i="4"/>
  <c r="F74" i="4"/>
  <c r="AD74" i="4"/>
  <c r="Q73" i="4"/>
  <c r="S73" i="4"/>
  <c r="F73" i="4"/>
  <c r="AD73" i="4"/>
  <c r="Q72" i="4"/>
  <c r="S72" i="4"/>
  <c r="F72" i="4"/>
  <c r="AD72" i="4" s="1"/>
  <c r="Q71" i="4"/>
  <c r="S71" i="4"/>
  <c r="F71" i="4"/>
  <c r="AD71" i="4"/>
  <c r="Q70" i="4"/>
  <c r="S70" i="4"/>
  <c r="F70" i="4"/>
  <c r="AD70" i="4"/>
  <c r="Q69" i="4"/>
  <c r="S69" i="4"/>
  <c r="F69" i="4"/>
  <c r="AD69" i="4"/>
  <c r="Q68" i="4"/>
  <c r="S68" i="4"/>
  <c r="F68" i="4"/>
  <c r="AD68" i="4" s="1"/>
  <c r="Q67" i="4"/>
  <c r="S67" i="4"/>
  <c r="F67" i="4"/>
  <c r="AD67" i="4"/>
  <c r="Q66" i="4"/>
  <c r="S66" i="4"/>
  <c r="F66" i="4"/>
  <c r="AD66" i="4"/>
  <c r="Q65" i="4"/>
  <c r="S65" i="4"/>
  <c r="F65" i="4"/>
  <c r="AD65" i="4"/>
  <c r="Q64" i="4"/>
  <c r="S64" i="4"/>
  <c r="F64" i="4"/>
  <c r="AD64" i="4" s="1"/>
  <c r="Q63" i="4"/>
  <c r="S63" i="4"/>
  <c r="F63" i="4"/>
  <c r="AD63" i="4"/>
  <c r="Q62" i="4"/>
  <c r="S62" i="4"/>
  <c r="F62" i="4"/>
  <c r="AD62" i="4"/>
  <c r="Q61" i="4"/>
  <c r="S61" i="4"/>
  <c r="F61" i="4"/>
  <c r="AD61" i="4"/>
  <c r="Q60" i="4"/>
  <c r="S60" i="4"/>
  <c r="F60" i="4"/>
  <c r="AD60" i="4" s="1"/>
  <c r="AF89" i="4" s="1"/>
  <c r="D60" i="4"/>
  <c r="Q59" i="4"/>
  <c r="S59" i="4"/>
  <c r="Q58" i="4"/>
  <c r="S58" i="4"/>
  <c r="S57" i="4"/>
  <c r="S56" i="4"/>
  <c r="S55" i="4"/>
  <c r="S54" i="4"/>
  <c r="S53" i="4"/>
  <c r="S52" i="4"/>
  <c r="S51" i="4"/>
  <c r="S50" i="4"/>
  <c r="S49" i="4"/>
  <c r="S48" i="4"/>
  <c r="S47" i="4"/>
  <c r="S46" i="4"/>
  <c r="S45" i="4"/>
  <c r="Q45" i="4"/>
  <c r="S44" i="4"/>
  <c r="D44" i="4"/>
  <c r="Q43" i="4"/>
  <c r="S43" i="4"/>
  <c r="Q42" i="4"/>
  <c r="S42" i="4"/>
  <c r="S41" i="4"/>
  <c r="Q41" i="4"/>
  <c r="Q40" i="4"/>
  <c r="S40" i="4"/>
  <c r="Q39" i="4"/>
  <c r="S39" i="4"/>
  <c r="Q38" i="4"/>
  <c r="S38" i="4"/>
  <c r="Q37" i="4"/>
  <c r="S37" i="4"/>
  <c r="T37" i="4"/>
  <c r="D37" i="4"/>
  <c r="W37" i="4" s="1"/>
  <c r="Q36" i="4"/>
  <c r="S36" i="4"/>
  <c r="Q35" i="4"/>
  <c r="S35" i="4"/>
  <c r="S34" i="4"/>
  <c r="Q34" i="4"/>
  <c r="Q33" i="4"/>
  <c r="S33" i="4"/>
  <c r="S32" i="4"/>
  <c r="Q32" i="4"/>
  <c r="D32" i="4"/>
  <c r="Q31" i="4"/>
  <c r="S31" i="4"/>
  <c r="Q30" i="4"/>
  <c r="S30" i="4"/>
  <c r="S29" i="4"/>
  <c r="T29" i="4"/>
  <c r="Q29" i="4"/>
  <c r="Q28" i="4"/>
  <c r="S27" i="4"/>
  <c r="T27" i="4"/>
  <c r="Q27" i="4"/>
  <c r="Q26" i="4"/>
  <c r="S26" i="4"/>
  <c r="T26" i="4"/>
  <c r="Q25" i="4"/>
  <c r="S25" i="4"/>
  <c r="Q24" i="4"/>
  <c r="S24" i="4"/>
  <c r="T24" i="4"/>
  <c r="S23" i="4"/>
  <c r="Q23" i="4"/>
  <c r="Q22" i="4"/>
  <c r="S22" i="4"/>
  <c r="Q21" i="4"/>
  <c r="S21" i="4"/>
  <c r="S20" i="4"/>
  <c r="Q20" i="4"/>
  <c r="Q19" i="4"/>
  <c r="S19" i="4"/>
  <c r="Q18" i="4"/>
  <c r="S18" i="4"/>
  <c r="S17" i="4"/>
  <c r="Q17" i="4"/>
  <c r="Q16" i="4"/>
  <c r="S16" i="4"/>
  <c r="Q15" i="4"/>
  <c r="S15" i="4"/>
  <c r="Q14" i="4"/>
  <c r="S14" i="4"/>
  <c r="Q13" i="4"/>
  <c r="S13" i="4"/>
  <c r="S12" i="4"/>
  <c r="Q12" i="4"/>
  <c r="Q11" i="4"/>
  <c r="S11" i="4"/>
  <c r="Q10" i="4"/>
  <c r="S10" i="4"/>
  <c r="S9" i="4"/>
  <c r="Q9" i="4"/>
  <c r="Q8" i="4"/>
  <c r="S8" i="4"/>
  <c r="S7" i="4"/>
  <c r="Q7" i="4"/>
  <c r="Q6" i="4"/>
  <c r="S6" i="4"/>
  <c r="Q5" i="4"/>
  <c r="S5" i="4"/>
  <c r="D4" i="4"/>
  <c r="B9" i="2"/>
  <c r="A23" i="3"/>
  <c r="E7" i="3"/>
  <c r="E9" i="4"/>
  <c r="E4" i="3"/>
  <c r="E6" i="4"/>
  <c r="E3" i="3"/>
  <c r="E5" i="4"/>
  <c r="T5" i="4"/>
  <c r="E11" i="3"/>
  <c r="E13" i="4"/>
  <c r="E12" i="3"/>
  <c r="E14" i="4"/>
  <c r="E13" i="3"/>
  <c r="E15" i="4"/>
  <c r="T4" i="4"/>
  <c r="E15" i="3"/>
  <c r="E17" i="4"/>
  <c r="E5" i="3"/>
  <c r="E7" i="4"/>
  <c r="T7" i="4"/>
  <c r="E10" i="3"/>
  <c r="E12" i="4"/>
  <c r="T12" i="4"/>
  <c r="E18" i="3"/>
  <c r="E20" i="4"/>
  <c r="T20" i="4"/>
  <c r="E8" i="3"/>
  <c r="E10" i="4"/>
  <c r="E21" i="3"/>
  <c r="E23" i="4"/>
  <c r="T23" i="4"/>
  <c r="E9" i="3"/>
  <c r="E11" i="4"/>
  <c r="E16" i="3"/>
  <c r="E18" i="4"/>
  <c r="T18" i="4"/>
  <c r="E20" i="3"/>
  <c r="E22" i="4"/>
  <c r="E19" i="3"/>
  <c r="E21" i="4"/>
  <c r="T21" i="4"/>
  <c r="E6" i="3"/>
  <c r="E8" i="4"/>
  <c r="E14" i="3"/>
  <c r="E16" i="4"/>
  <c r="H62" i="1"/>
  <c r="I59" i="1"/>
  <c r="J59" i="1"/>
  <c r="E50" i="1"/>
  <c r="C50" i="1"/>
  <c r="E62" i="1"/>
  <c r="F60" i="1"/>
  <c r="G60" i="1"/>
  <c r="B54" i="1"/>
  <c r="E53" i="1"/>
  <c r="D53" i="1"/>
  <c r="C53" i="1"/>
  <c r="F53" i="1"/>
  <c r="E52" i="1"/>
  <c r="D52" i="1"/>
  <c r="C52" i="1"/>
  <c r="F52" i="1"/>
  <c r="E51" i="1"/>
  <c r="D51" i="1"/>
  <c r="C51" i="1"/>
  <c r="I60" i="1"/>
  <c r="J60" i="1"/>
  <c r="I61" i="1"/>
  <c r="J61" i="1"/>
  <c r="F61" i="1"/>
  <c r="G61" i="1"/>
  <c r="F58" i="1"/>
  <c r="F59" i="1"/>
  <c r="G59" i="1"/>
  <c r="T10" i="4"/>
  <c r="T11" i="4"/>
  <c r="T6" i="4"/>
  <c r="T8" i="4"/>
  <c r="T22" i="4"/>
  <c r="T14" i="4"/>
  <c r="T16" i="4"/>
  <c r="T17" i="4"/>
  <c r="T19" i="4"/>
  <c r="T36" i="4"/>
  <c r="T9" i="4"/>
  <c r="T31" i="4"/>
  <c r="T13" i="4"/>
  <c r="T15" i="4"/>
  <c r="T28" i="4"/>
  <c r="T58" i="4"/>
  <c r="U37" i="4"/>
  <c r="V37" i="4"/>
  <c r="T25" i="4"/>
  <c r="U24" i="4"/>
  <c r="V24" i="4"/>
  <c r="AD98" i="4"/>
  <c r="I58" i="1"/>
  <c r="B62" i="1"/>
  <c r="F50" i="1"/>
  <c r="F51" i="1"/>
  <c r="U4" i="4"/>
  <c r="V4" i="4"/>
  <c r="J58" i="1"/>
  <c r="J62" i="1"/>
  <c r="I62" i="1"/>
  <c r="G62" i="1"/>
  <c r="F62" i="1"/>
  <c r="C61" i="1"/>
  <c r="D61" i="1"/>
  <c r="K61" i="1"/>
  <c r="C59" i="1"/>
  <c r="D59" i="1"/>
  <c r="K59" i="1"/>
  <c r="C60" i="1"/>
  <c r="D60" i="1"/>
  <c r="K60" i="1"/>
  <c r="V25" i="4"/>
  <c r="V27" i="4"/>
  <c r="F27" i="4"/>
  <c r="AD27" i="4" s="1"/>
  <c r="V26" i="4"/>
  <c r="F26" i="4"/>
  <c r="AD26" i="4" s="1"/>
  <c r="U28" i="4"/>
  <c r="V14" i="4"/>
  <c r="V21" i="4"/>
  <c r="W21" i="4"/>
  <c r="X21" i="4" s="1"/>
  <c r="F21" i="4" s="1"/>
  <c r="AD21" i="4" s="1"/>
  <c r="V11" i="4"/>
  <c r="V8" i="4"/>
  <c r="V19" i="4"/>
  <c r="V6" i="4"/>
  <c r="V12" i="4"/>
  <c r="C62" i="1"/>
  <c r="V20" i="4"/>
  <c r="V22" i="4"/>
  <c r="W22" i="4"/>
  <c r="X22" i="4" s="1"/>
  <c r="F22" i="4" s="1"/>
  <c r="AD22" i="4"/>
  <c r="V5" i="4"/>
  <c r="V23" i="4"/>
  <c r="V9" i="4"/>
  <c r="V16" i="4"/>
  <c r="W16" i="4"/>
  <c r="X16" i="4" s="1"/>
  <c r="F16" i="4"/>
  <c r="AD16" i="4"/>
  <c r="V13" i="4"/>
  <c r="V15" i="4"/>
  <c r="V10" i="4"/>
  <c r="W10" i="4"/>
  <c r="X10" i="4" s="1"/>
  <c r="F10" i="4" s="1"/>
  <c r="AD10" i="4"/>
  <c r="V7" i="4"/>
  <c r="W7" i="4"/>
  <c r="X7" i="4" s="1"/>
  <c r="F7" i="4"/>
  <c r="AD7" i="4" s="1"/>
  <c r="V17" i="4"/>
  <c r="V18" i="4"/>
  <c r="W18" i="4"/>
  <c r="X18" i="4" s="1"/>
  <c r="F18" i="4" s="1"/>
  <c r="AD18" i="4" s="1"/>
  <c r="V30" i="4"/>
  <c r="V29" i="4"/>
  <c r="V31" i="4"/>
  <c r="V28" i="4"/>
  <c r="AB27" i="4"/>
  <c r="F24" i="4"/>
  <c r="AD24" i="4" s="1"/>
  <c r="K62" i="1"/>
  <c r="D62" i="1"/>
  <c r="F28" i="4"/>
  <c r="AD28" i="4"/>
  <c r="W9" i="2"/>
  <c r="X9" i="2"/>
  <c r="O9" i="2"/>
  <c r="O15" i="2"/>
  <c r="S9" i="2"/>
  <c r="U9" i="2"/>
  <c r="L9" i="2"/>
  <c r="B4" i="2"/>
  <c r="X13" i="2"/>
  <c r="W13" i="2"/>
  <c r="U13" i="2"/>
  <c r="T13" i="2"/>
  <c r="S13" i="2"/>
  <c r="R13" i="2"/>
  <c r="Q13" i="2"/>
  <c r="P13" i="2"/>
  <c r="O13" i="2"/>
  <c r="L13" i="2"/>
  <c r="M13" i="2"/>
  <c r="X12" i="2"/>
  <c r="W12" i="2"/>
  <c r="L12" i="2"/>
  <c r="M12" i="2"/>
  <c r="X11" i="2"/>
  <c r="W11" i="2"/>
  <c r="L11" i="2"/>
  <c r="M11" i="2"/>
  <c r="X10" i="2"/>
  <c r="W10" i="2"/>
  <c r="L10" i="2"/>
  <c r="P9" i="2"/>
  <c r="B6" i="2"/>
  <c r="B12" i="2"/>
  <c r="B11" i="2"/>
  <c r="B10" i="2"/>
  <c r="D8" i="1"/>
  <c r="E8" i="1"/>
  <c r="F8" i="1"/>
  <c r="F30" i="1"/>
  <c r="G8" i="1"/>
  <c r="D9" i="1"/>
  <c r="E9" i="1"/>
  <c r="F9" i="1"/>
  <c r="G9" i="1"/>
  <c r="D10" i="1"/>
  <c r="E10" i="1"/>
  <c r="F10" i="1"/>
  <c r="G10" i="1"/>
  <c r="D11" i="1"/>
  <c r="D30" i="1"/>
  <c r="E11" i="1"/>
  <c r="E30" i="1"/>
  <c r="F11" i="1"/>
  <c r="G11" i="1"/>
  <c r="G30" i="1"/>
  <c r="D12" i="1"/>
  <c r="E12" i="1"/>
  <c r="F12" i="1"/>
  <c r="G12" i="1"/>
  <c r="D13" i="1"/>
  <c r="E13" i="1"/>
  <c r="F13" i="1"/>
  <c r="G13" i="1"/>
  <c r="D14" i="1"/>
  <c r="E14" i="1"/>
  <c r="F14" i="1"/>
  <c r="G14" i="1"/>
  <c r="W35" i="1"/>
  <c r="U39" i="1"/>
  <c r="T39" i="1"/>
  <c r="S39" i="1"/>
  <c r="R39" i="1"/>
  <c r="Q39" i="1"/>
  <c r="P39" i="1"/>
  <c r="O39" i="1"/>
  <c r="L36" i="1"/>
  <c r="L37" i="1"/>
  <c r="L38" i="1"/>
  <c r="L39" i="1"/>
  <c r="M39" i="1"/>
  <c r="L35" i="1"/>
  <c r="X39" i="1"/>
  <c r="W39" i="1"/>
  <c r="X38" i="1"/>
  <c r="W38" i="1"/>
  <c r="W37" i="1"/>
  <c r="X37" i="1"/>
  <c r="X36" i="1"/>
  <c r="W36" i="1"/>
  <c r="X35" i="1"/>
  <c r="G18" i="1"/>
  <c r="G19" i="1"/>
  <c r="G20" i="1"/>
  <c r="G21" i="1"/>
  <c r="G22" i="1"/>
  <c r="G23" i="1"/>
  <c r="G24" i="1"/>
  <c r="G25" i="1"/>
  <c r="G26" i="1"/>
  <c r="G27" i="1"/>
  <c r="G28" i="1"/>
  <c r="G17" i="1"/>
  <c r="F18" i="1"/>
  <c r="F19" i="1"/>
  <c r="F20" i="1"/>
  <c r="F21" i="1"/>
  <c r="F22" i="1"/>
  <c r="F23" i="1"/>
  <c r="F24" i="1"/>
  <c r="F25" i="1"/>
  <c r="F26" i="1"/>
  <c r="F27" i="1"/>
  <c r="F28" i="1"/>
  <c r="F17" i="1"/>
  <c r="E18" i="1"/>
  <c r="E19" i="1"/>
  <c r="E20" i="1"/>
  <c r="E21" i="1"/>
  <c r="E22" i="1"/>
  <c r="E23" i="1"/>
  <c r="E24" i="1"/>
  <c r="E25" i="1"/>
  <c r="E26" i="1"/>
  <c r="E27" i="1"/>
  <c r="E28" i="1"/>
  <c r="E17" i="1"/>
  <c r="D18" i="1"/>
  <c r="D19" i="1"/>
  <c r="D20" i="1"/>
  <c r="D21" i="1"/>
  <c r="D22" i="1"/>
  <c r="D23" i="1"/>
  <c r="D24" i="1"/>
  <c r="D25" i="1"/>
  <c r="D26" i="1"/>
  <c r="D27" i="1"/>
  <c r="D28" i="1"/>
  <c r="D17" i="1"/>
  <c r="M9" i="2"/>
  <c r="T10" i="2"/>
  <c r="S10" i="2"/>
  <c r="P10" i="2"/>
  <c r="R10" i="2"/>
  <c r="Q10" i="2"/>
  <c r="U10" i="2"/>
  <c r="O10" i="2"/>
  <c r="U11" i="2"/>
  <c r="R11" i="2"/>
  <c r="Q11" i="2"/>
  <c r="P11" i="2"/>
  <c r="T11" i="2"/>
  <c r="O11" i="2"/>
  <c r="S11" i="2"/>
  <c r="U12" i="2"/>
  <c r="T12" i="2"/>
  <c r="R12" i="2"/>
  <c r="O12" i="2"/>
  <c r="S12" i="2"/>
  <c r="P12" i="2"/>
  <c r="Q12" i="2"/>
  <c r="M10" i="2"/>
  <c r="R9" i="2"/>
  <c r="Q9" i="2"/>
  <c r="T9" i="2"/>
  <c r="H30" i="1"/>
  <c r="D31" i="1"/>
  <c r="B38" i="1"/>
  <c r="M15" i="2"/>
  <c r="Q15" i="2"/>
  <c r="P15" i="2"/>
  <c r="R15" i="2"/>
  <c r="T15" i="2"/>
  <c r="S15" i="2"/>
  <c r="U15" i="2"/>
  <c r="Q38" i="1"/>
  <c r="T38" i="1"/>
  <c r="P38" i="1"/>
  <c r="S38" i="1"/>
  <c r="O38" i="1"/>
  <c r="U38" i="1"/>
  <c r="R38" i="1"/>
  <c r="M38" i="1"/>
  <c r="G31" i="1"/>
  <c r="B37" i="1"/>
  <c r="F31" i="1"/>
  <c r="B36" i="1"/>
  <c r="E31" i="1"/>
  <c r="B35" i="1"/>
  <c r="W15" i="2"/>
  <c r="X15" i="2"/>
  <c r="Q36" i="1"/>
  <c r="T36" i="1"/>
  <c r="P36" i="1"/>
  <c r="S36" i="1"/>
  <c r="O36" i="1"/>
  <c r="U36" i="1"/>
  <c r="R36" i="1"/>
  <c r="M36" i="1"/>
  <c r="Q37" i="1"/>
  <c r="T37" i="1"/>
  <c r="P37" i="1"/>
  <c r="S37" i="1"/>
  <c r="O37" i="1"/>
  <c r="U37" i="1"/>
  <c r="R37" i="1"/>
  <c r="M37" i="1"/>
  <c r="U35" i="1"/>
  <c r="R35" i="1"/>
  <c r="T35" i="1"/>
  <c r="Q35" i="1"/>
  <c r="P35" i="1"/>
  <c r="S35" i="1"/>
  <c r="O35" i="1"/>
  <c r="M35" i="1"/>
  <c r="R41" i="1"/>
  <c r="T41" i="1"/>
  <c r="U41" i="1"/>
  <c r="Q41" i="1"/>
  <c r="M41" i="1"/>
  <c r="O41" i="1"/>
  <c r="S41" i="1"/>
  <c r="P41" i="1"/>
  <c r="W41" i="1"/>
  <c r="X41" i="1"/>
  <c r="U32" i="13" l="1"/>
  <c r="V53" i="13"/>
  <c r="W53" i="13" s="1"/>
  <c r="X53" i="13" s="1"/>
  <c r="F53" i="13" s="1"/>
  <c r="AD53" i="13" s="1"/>
  <c r="V49" i="14"/>
  <c r="W49" i="14" s="1"/>
  <c r="X49" i="14" s="1"/>
  <c r="F49" i="14" s="1"/>
  <c r="AD49" i="14" s="1"/>
  <c r="V32" i="4"/>
  <c r="W32" i="4" s="1"/>
  <c r="V36" i="4"/>
  <c r="W36" i="4" s="1"/>
  <c r="X36" i="4" s="1"/>
  <c r="F36" i="4" s="1"/>
  <c r="AD36" i="4" s="1"/>
  <c r="V45" i="13"/>
  <c r="W45" i="13" s="1"/>
  <c r="X45" i="13" s="1"/>
  <c r="F45" i="13" s="1"/>
  <c r="AD45" i="13" s="1"/>
  <c r="V58" i="13"/>
  <c r="W58" i="13" s="1"/>
  <c r="X58" i="13" s="1"/>
  <c r="F58" i="13" s="1"/>
  <c r="AD58" i="13" s="1"/>
  <c r="V45" i="14"/>
  <c r="W45" i="14" s="1"/>
  <c r="X45" i="14" s="1"/>
  <c r="F45" i="14" s="1"/>
  <c r="AD45" i="14" s="1"/>
  <c r="V50" i="13"/>
  <c r="W50" i="13" s="1"/>
  <c r="X50" i="13" s="1"/>
  <c r="F50" i="13" s="1"/>
  <c r="AD50" i="13" s="1"/>
  <c r="U38" i="13"/>
  <c r="V39" i="13"/>
  <c r="W39" i="13" s="1"/>
  <c r="X39" i="13" s="1"/>
  <c r="F39" i="13" s="1"/>
  <c r="AD39" i="13" s="1"/>
  <c r="V57" i="13"/>
  <c r="W57" i="13" s="1"/>
  <c r="X57" i="13" s="1"/>
  <c r="F57" i="13" s="1"/>
  <c r="AD57" i="13" s="1"/>
  <c r="V35" i="13"/>
  <c r="W35" i="13" s="1"/>
  <c r="X35" i="13" s="1"/>
  <c r="F35" i="13" s="1"/>
  <c r="AD35" i="13" s="1"/>
  <c r="AE27" i="4"/>
  <c r="AF27" i="4" s="1"/>
  <c r="V46" i="4"/>
  <c r="W46" i="4" s="1"/>
  <c r="X46" i="4" s="1"/>
  <c r="F46" i="4" s="1"/>
  <c r="AD46" i="4" s="1"/>
  <c r="Z27" i="4"/>
  <c r="F99" i="4" s="1"/>
  <c r="AD99" i="4" s="1"/>
  <c r="AF89" i="13"/>
  <c r="AB37" i="13"/>
  <c r="X37" i="13"/>
  <c r="AE31" i="13"/>
  <c r="AD100" i="13"/>
  <c r="V51" i="14"/>
  <c r="W51" i="14" s="1"/>
  <c r="X51" i="14" s="1"/>
  <c r="F51" i="14" s="1"/>
  <c r="AD51" i="14" s="1"/>
  <c r="V44" i="4"/>
  <c r="W44" i="4" s="1"/>
  <c r="AB37" i="4"/>
  <c r="X37" i="4"/>
  <c r="V35" i="4"/>
  <c r="W35" i="4" s="1"/>
  <c r="X35" i="4" s="1"/>
  <c r="F35" i="4" s="1"/>
  <c r="AD35" i="4" s="1"/>
  <c r="W19" i="4"/>
  <c r="X19" i="4" s="1"/>
  <c r="F19" i="4" s="1"/>
  <c r="AD19" i="4" s="1"/>
  <c r="W13" i="4"/>
  <c r="X13" i="4" s="1"/>
  <c r="F13" i="4" s="1"/>
  <c r="AD13" i="4" s="1"/>
  <c r="W4" i="4"/>
  <c r="W6" i="4"/>
  <c r="X6" i="4" s="1"/>
  <c r="F6" i="4" s="1"/>
  <c r="AD6" i="4" s="1"/>
  <c r="W23" i="4"/>
  <c r="X23" i="4" s="1"/>
  <c r="F23" i="4" s="1"/>
  <c r="AD23" i="4" s="1"/>
  <c r="W15" i="4"/>
  <c r="X15" i="4" s="1"/>
  <c r="F15" i="4" s="1"/>
  <c r="AD15" i="4" s="1"/>
  <c r="W14" i="4"/>
  <c r="X14" i="4" s="1"/>
  <c r="F14" i="4" s="1"/>
  <c r="AD14" i="4" s="1"/>
  <c r="AB31" i="13"/>
  <c r="V47" i="13"/>
  <c r="W47" i="13" s="1"/>
  <c r="X47" i="13" s="1"/>
  <c r="F47" i="13" s="1"/>
  <c r="AD47" i="13" s="1"/>
  <c r="V43" i="13"/>
  <c r="W43" i="13" s="1"/>
  <c r="X43" i="13" s="1"/>
  <c r="F43" i="13" s="1"/>
  <c r="AD43" i="13" s="1"/>
  <c r="U38" i="14"/>
  <c r="V39" i="14"/>
  <c r="W39" i="14" s="1"/>
  <c r="X39" i="14" s="1"/>
  <c r="F39" i="14" s="1"/>
  <c r="AD39" i="14" s="1"/>
  <c r="U32" i="4"/>
  <c r="AD31" i="4"/>
  <c r="F92" i="4"/>
  <c r="V35" i="14"/>
  <c r="W35" i="14" s="1"/>
  <c r="X35" i="14" s="1"/>
  <c r="F35" i="14" s="1"/>
  <c r="AD35" i="14" s="1"/>
  <c r="AF89" i="14"/>
  <c r="V34" i="14"/>
  <c r="W34" i="14" s="1"/>
  <c r="X34" i="14" s="1"/>
  <c r="F34" i="14" s="1"/>
  <c r="AD34" i="14" s="1"/>
  <c r="U32" i="15"/>
  <c r="V32" i="15" s="1"/>
  <c r="W32" i="15" s="1"/>
  <c r="W20" i="4"/>
  <c r="X20" i="4" s="1"/>
  <c r="F20" i="4" s="1"/>
  <c r="AD20" i="4" s="1"/>
  <c r="W8" i="4"/>
  <c r="X8" i="4" s="1"/>
  <c r="F8" i="4" s="1"/>
  <c r="AD8" i="4" s="1"/>
  <c r="U44" i="4"/>
  <c r="X29" i="4"/>
  <c r="V44" i="14"/>
  <c r="W44" i="14" s="1"/>
  <c r="W24" i="14"/>
  <c r="W25" i="14"/>
  <c r="X25" i="14" s="1"/>
  <c r="F25" i="14" s="1"/>
  <c r="AD25" i="14" s="1"/>
  <c r="W27" i="14"/>
  <c r="X27" i="14" s="1"/>
  <c r="F27" i="14" s="1"/>
  <c r="AD27" i="14" s="1"/>
  <c r="V46" i="13"/>
  <c r="W46" i="13" s="1"/>
  <c r="X46" i="13" s="1"/>
  <c r="F46" i="13" s="1"/>
  <c r="AD46" i="13" s="1"/>
  <c r="V33" i="14"/>
  <c r="W33" i="14" s="1"/>
  <c r="X33" i="14" s="1"/>
  <c r="F33" i="14" s="1"/>
  <c r="AD33" i="14" s="1"/>
  <c r="Z31" i="15"/>
  <c r="F100" i="15" s="1"/>
  <c r="W17" i="4"/>
  <c r="X17" i="4" s="1"/>
  <c r="F17" i="4" s="1"/>
  <c r="AD17" i="4" s="1"/>
  <c r="W9" i="4"/>
  <c r="X9" i="4" s="1"/>
  <c r="F9" i="4" s="1"/>
  <c r="AD9" i="4" s="1"/>
  <c r="W12" i="4"/>
  <c r="X12" i="4" s="1"/>
  <c r="F12" i="4" s="1"/>
  <c r="AD12" i="4" s="1"/>
  <c r="W11" i="4"/>
  <c r="X11" i="4" s="1"/>
  <c r="F11" i="4" s="1"/>
  <c r="AD11" i="4" s="1"/>
  <c r="AF89" i="15"/>
  <c r="U44" i="13"/>
  <c r="AB31" i="14"/>
  <c r="X28" i="14"/>
  <c r="U38" i="15"/>
  <c r="V42" i="15" s="1"/>
  <c r="W42" i="15" s="1"/>
  <c r="X42" i="15" s="1"/>
  <c r="F42" i="15" s="1"/>
  <c r="AD42" i="15" s="1"/>
  <c r="V35" i="15"/>
  <c r="W35" i="15" s="1"/>
  <c r="X35" i="15" s="1"/>
  <c r="F35" i="15" s="1"/>
  <c r="AD35" i="15" s="1"/>
  <c r="W5" i="4"/>
  <c r="X5" i="4" s="1"/>
  <c r="F5" i="4" s="1"/>
  <c r="AD5" i="4" s="1"/>
  <c r="V32" i="14"/>
  <c r="W32" i="14" s="1"/>
  <c r="V34" i="15"/>
  <c r="W34" i="15" s="1"/>
  <c r="X34" i="15" s="1"/>
  <c r="F34" i="15" s="1"/>
  <c r="AD34" i="15" s="1"/>
  <c r="V54" i="4"/>
  <c r="W54" i="4" s="1"/>
  <c r="X54" i="4" s="1"/>
  <c r="F54" i="4" s="1"/>
  <c r="AD54" i="4" s="1"/>
  <c r="X4" i="13"/>
  <c r="AB23" i="13"/>
  <c r="V36" i="14"/>
  <c r="W36" i="14" s="1"/>
  <c r="X36" i="14" s="1"/>
  <c r="F36" i="14" s="1"/>
  <c r="AD36" i="14" s="1"/>
  <c r="V47" i="14"/>
  <c r="W47" i="14" s="1"/>
  <c r="X47" i="14" s="1"/>
  <c r="F47" i="14" s="1"/>
  <c r="AD47" i="14" s="1"/>
  <c r="V48" i="14"/>
  <c r="W48" i="14" s="1"/>
  <c r="X48" i="14" s="1"/>
  <c r="F48" i="14" s="1"/>
  <c r="AD48" i="14" s="1"/>
  <c r="V39" i="16"/>
  <c r="W39" i="16" s="1"/>
  <c r="X39" i="16" s="1"/>
  <c r="F39" i="16" s="1"/>
  <c r="AD39" i="16" s="1"/>
  <c r="AE31" i="15"/>
  <c r="AF89" i="16"/>
  <c r="AB27" i="13"/>
  <c r="X24" i="13"/>
  <c r="U44" i="14"/>
  <c r="V56" i="14" s="1"/>
  <c r="W56" i="14" s="1"/>
  <c r="X56" i="14" s="1"/>
  <c r="F56" i="14" s="1"/>
  <c r="AD56" i="14" s="1"/>
  <c r="V35" i="16"/>
  <c r="W35" i="16" s="1"/>
  <c r="X35" i="16" s="1"/>
  <c r="F35" i="16" s="1"/>
  <c r="AD35" i="16" s="1"/>
  <c r="V59" i="14"/>
  <c r="W59" i="14" s="1"/>
  <c r="X59" i="14" s="1"/>
  <c r="F59" i="14" s="1"/>
  <c r="U44" i="16"/>
  <c r="V45" i="16" s="1"/>
  <c r="W45" i="16" s="1"/>
  <c r="X45" i="16" s="1"/>
  <c r="F45" i="16" s="1"/>
  <c r="AD45" i="16" s="1"/>
  <c r="W27" i="15"/>
  <c r="X27" i="15" s="1"/>
  <c r="F27" i="15" s="1"/>
  <c r="AD27" i="15" s="1"/>
  <c r="W24" i="15"/>
  <c r="W25" i="15"/>
  <c r="X25" i="15" s="1"/>
  <c r="F25" i="15" s="1"/>
  <c r="AD25" i="15" s="1"/>
  <c r="V51" i="16"/>
  <c r="W51" i="16" s="1"/>
  <c r="X51" i="16" s="1"/>
  <c r="F51" i="16" s="1"/>
  <c r="AD51" i="16" s="1"/>
  <c r="V33" i="16"/>
  <c r="W33" i="16" s="1"/>
  <c r="X33" i="16" s="1"/>
  <c r="F33" i="16" s="1"/>
  <c r="AD33" i="16" s="1"/>
  <c r="U32" i="16"/>
  <c r="U44" i="15"/>
  <c r="V52" i="15" s="1"/>
  <c r="W52" i="15" s="1"/>
  <c r="X52" i="15" s="1"/>
  <c r="F52" i="15" s="1"/>
  <c r="AD52" i="15" s="1"/>
  <c r="V55" i="14"/>
  <c r="W55" i="14" s="1"/>
  <c r="X55" i="14" s="1"/>
  <c r="F55" i="14" s="1"/>
  <c r="AD55" i="14" s="1"/>
  <c r="V46" i="14"/>
  <c r="W46" i="14" s="1"/>
  <c r="X46" i="14" s="1"/>
  <c r="F46" i="14" s="1"/>
  <c r="AD46" i="14" s="1"/>
  <c r="W4" i="15"/>
  <c r="W20" i="15"/>
  <c r="X20" i="15" s="1"/>
  <c r="F20" i="15" s="1"/>
  <c r="AD20" i="15" s="1"/>
  <c r="W13" i="15"/>
  <c r="X13" i="15" s="1"/>
  <c r="F13" i="15" s="1"/>
  <c r="AD13" i="15" s="1"/>
  <c r="W17" i="15"/>
  <c r="X17" i="15" s="1"/>
  <c r="F17" i="15" s="1"/>
  <c r="AD17" i="15" s="1"/>
  <c r="W14" i="15"/>
  <c r="X14" i="15" s="1"/>
  <c r="F14" i="15" s="1"/>
  <c r="AD14" i="15" s="1"/>
  <c r="W21" i="15"/>
  <c r="X21" i="15" s="1"/>
  <c r="F21" i="15" s="1"/>
  <c r="AD21" i="15" s="1"/>
  <c r="W7" i="15"/>
  <c r="X7" i="15" s="1"/>
  <c r="F7" i="15" s="1"/>
  <c r="AD7" i="15" s="1"/>
  <c r="W8" i="15"/>
  <c r="X8" i="15" s="1"/>
  <c r="F8" i="15" s="1"/>
  <c r="AD8" i="15" s="1"/>
  <c r="W15" i="15"/>
  <c r="X15" i="15" s="1"/>
  <c r="F15" i="15" s="1"/>
  <c r="AD15" i="15" s="1"/>
  <c r="W22" i="15"/>
  <c r="X22" i="15" s="1"/>
  <c r="F22" i="15" s="1"/>
  <c r="AD22" i="15" s="1"/>
  <c r="W5" i="15"/>
  <c r="X5" i="15" s="1"/>
  <c r="F5" i="15" s="1"/>
  <c r="AD5" i="15" s="1"/>
  <c r="W12" i="15"/>
  <c r="X12" i="15" s="1"/>
  <c r="F12" i="15" s="1"/>
  <c r="AD12" i="15" s="1"/>
  <c r="W19" i="15"/>
  <c r="X19" i="15" s="1"/>
  <c r="F19" i="15" s="1"/>
  <c r="AD19" i="15" s="1"/>
  <c r="W6" i="15"/>
  <c r="X6" i="15" s="1"/>
  <c r="F6" i="15" s="1"/>
  <c r="AD6" i="15" s="1"/>
  <c r="V53" i="17"/>
  <c r="W53" i="17" s="1"/>
  <c r="X53" i="17" s="1"/>
  <c r="F53" i="17" s="1"/>
  <c r="AD53" i="17" s="1"/>
  <c r="F92" i="15"/>
  <c r="AD31" i="15"/>
  <c r="V53" i="16"/>
  <c r="W53" i="16" s="1"/>
  <c r="X53" i="16" s="1"/>
  <c r="F53" i="16" s="1"/>
  <c r="AD53" i="16" s="1"/>
  <c r="V46" i="16"/>
  <c r="W46" i="16" s="1"/>
  <c r="X46" i="16" s="1"/>
  <c r="F46" i="16" s="1"/>
  <c r="AD46" i="16" s="1"/>
  <c r="V52" i="17"/>
  <c r="W52" i="17" s="1"/>
  <c r="X52" i="17" s="1"/>
  <c r="F52" i="17" s="1"/>
  <c r="AD52" i="17" s="1"/>
  <c r="V57" i="16"/>
  <c r="W57" i="16" s="1"/>
  <c r="X57" i="16" s="1"/>
  <c r="F57" i="16" s="1"/>
  <c r="AD57" i="16" s="1"/>
  <c r="V50" i="17"/>
  <c r="W50" i="17" s="1"/>
  <c r="X50" i="17" s="1"/>
  <c r="F50" i="17" s="1"/>
  <c r="AD50" i="17" s="1"/>
  <c r="U44" i="17"/>
  <c r="V43" i="16"/>
  <c r="W43" i="16" s="1"/>
  <c r="X43" i="16" s="1"/>
  <c r="F43" i="16" s="1"/>
  <c r="AD43" i="16" s="1"/>
  <c r="V56" i="16"/>
  <c r="W56" i="16" s="1"/>
  <c r="X56" i="16" s="1"/>
  <c r="F56" i="16" s="1"/>
  <c r="AD56" i="16" s="1"/>
  <c r="V49" i="17"/>
  <c r="W49" i="17" s="1"/>
  <c r="X49" i="17" s="1"/>
  <c r="F49" i="17" s="1"/>
  <c r="AD49" i="17" s="1"/>
  <c r="V56" i="17"/>
  <c r="W56" i="17" s="1"/>
  <c r="X56" i="17" s="1"/>
  <c r="F56" i="17" s="1"/>
  <c r="AD56" i="17" s="1"/>
  <c r="V38" i="16"/>
  <c r="W38" i="16" s="1"/>
  <c r="V42" i="16"/>
  <c r="W42" i="16" s="1"/>
  <c r="X42" i="16" s="1"/>
  <c r="F42" i="16" s="1"/>
  <c r="AD42" i="16" s="1"/>
  <c r="V55" i="17"/>
  <c r="W55" i="17" s="1"/>
  <c r="X55" i="17" s="1"/>
  <c r="F55" i="17" s="1"/>
  <c r="AD55" i="17" s="1"/>
  <c r="AD31" i="17"/>
  <c r="F92" i="17"/>
  <c r="V48" i="16"/>
  <c r="W48" i="16" s="1"/>
  <c r="X48" i="16" s="1"/>
  <c r="F48" i="16" s="1"/>
  <c r="AD48" i="16" s="1"/>
  <c r="V41" i="16"/>
  <c r="W41" i="16" s="1"/>
  <c r="X41" i="16" s="1"/>
  <c r="F41" i="16" s="1"/>
  <c r="AD41" i="16" s="1"/>
  <c r="F24" i="16"/>
  <c r="AD24" i="16" s="1"/>
  <c r="AE27" i="16" s="1"/>
  <c r="Z27" i="16"/>
  <c r="F99" i="16" s="1"/>
  <c r="AD99" i="16" s="1"/>
  <c r="Z37" i="17"/>
  <c r="F37" i="17"/>
  <c r="AD37" i="17" s="1"/>
  <c r="AF37" i="17" s="1"/>
  <c r="W6" i="14"/>
  <c r="W22" i="14"/>
  <c r="X22" i="14" s="1"/>
  <c r="F22" i="14" s="1"/>
  <c r="AD22" i="14" s="1"/>
  <c r="W15" i="14"/>
  <c r="X15" i="14" s="1"/>
  <c r="F15" i="14" s="1"/>
  <c r="AD15" i="14" s="1"/>
  <c r="F4" i="17"/>
  <c r="AD4" i="17" s="1"/>
  <c r="V32" i="17"/>
  <c r="W32" i="17" s="1"/>
  <c r="F24" i="17"/>
  <c r="AD24" i="17" s="1"/>
  <c r="V54" i="17"/>
  <c r="W54" i="17" s="1"/>
  <c r="X54" i="17" s="1"/>
  <c r="F54" i="17" s="1"/>
  <c r="AD54" i="17" s="1"/>
  <c r="V41" i="17"/>
  <c r="W41" i="17" s="1"/>
  <c r="X41" i="17" s="1"/>
  <c r="F41" i="17" s="1"/>
  <c r="AD41" i="17" s="1"/>
  <c r="V36" i="17"/>
  <c r="W36" i="17" s="1"/>
  <c r="X36" i="17" s="1"/>
  <c r="F36" i="17" s="1"/>
  <c r="AD36" i="17" s="1"/>
  <c r="AB27" i="16"/>
  <c r="W16" i="16"/>
  <c r="X16" i="16" s="1"/>
  <c r="F16" i="16" s="1"/>
  <c r="AD16" i="16" s="1"/>
  <c r="W4" i="16"/>
  <c r="W20" i="16"/>
  <c r="X20" i="16" s="1"/>
  <c r="F20" i="16" s="1"/>
  <c r="AD20" i="16" s="1"/>
  <c r="W14" i="16"/>
  <c r="X14" i="16" s="1"/>
  <c r="F14" i="16" s="1"/>
  <c r="AD14" i="16" s="1"/>
  <c r="W18" i="16"/>
  <c r="X18" i="16" s="1"/>
  <c r="F18" i="16" s="1"/>
  <c r="AD18" i="16" s="1"/>
  <c r="W9" i="16"/>
  <c r="X9" i="16" s="1"/>
  <c r="F9" i="16" s="1"/>
  <c r="AD9" i="16" s="1"/>
  <c r="W6" i="16"/>
  <c r="X6" i="16" s="1"/>
  <c r="F6" i="16" s="1"/>
  <c r="AD6" i="16" s="1"/>
  <c r="W22" i="16"/>
  <c r="X22" i="16" s="1"/>
  <c r="F22" i="16" s="1"/>
  <c r="AD22" i="16" s="1"/>
  <c r="V47" i="17"/>
  <c r="W47" i="17" s="1"/>
  <c r="X47" i="17" s="1"/>
  <c r="F47" i="17" s="1"/>
  <c r="AD47" i="17" s="1"/>
  <c r="V40" i="17"/>
  <c r="W40" i="17" s="1"/>
  <c r="X40" i="17" s="1"/>
  <c r="F40" i="17" s="1"/>
  <c r="AD40" i="17" s="1"/>
  <c r="W26" i="16"/>
  <c r="X26" i="16" s="1"/>
  <c r="F26" i="16" s="1"/>
  <c r="AD26" i="16" s="1"/>
  <c r="W13" i="16"/>
  <c r="X13" i="16" s="1"/>
  <c r="F13" i="16" s="1"/>
  <c r="AD13" i="16" s="1"/>
  <c r="V40" i="16"/>
  <c r="W40" i="16" s="1"/>
  <c r="X40" i="16" s="1"/>
  <c r="F40" i="16" s="1"/>
  <c r="AD40" i="16" s="1"/>
  <c r="AF89" i="17"/>
  <c r="V59" i="17"/>
  <c r="W59" i="17" s="1"/>
  <c r="X59" i="17" s="1"/>
  <c r="F59" i="17" s="1"/>
  <c r="U38" i="4"/>
  <c r="W29" i="17"/>
  <c r="X29" i="17" s="1"/>
  <c r="F29" i="17" s="1"/>
  <c r="AD29" i="17" s="1"/>
  <c r="W30" i="17"/>
  <c r="X30" i="17" s="1"/>
  <c r="F30" i="17" s="1"/>
  <c r="AD30" i="17" s="1"/>
  <c r="W28" i="17"/>
  <c r="V32" i="16"/>
  <c r="W32" i="16" s="1"/>
  <c r="U38" i="17"/>
  <c r="V42" i="17" s="1"/>
  <c r="W42" i="17" s="1"/>
  <c r="X42" i="17" s="1"/>
  <c r="F42" i="17" s="1"/>
  <c r="AD42" i="17" s="1"/>
  <c r="V39" i="17"/>
  <c r="W39" i="17" s="1"/>
  <c r="X39" i="17" s="1"/>
  <c r="F39" i="17" s="1"/>
  <c r="AD39" i="17" s="1"/>
  <c r="V35" i="17"/>
  <c r="W35" i="17" s="1"/>
  <c r="X35" i="17" s="1"/>
  <c r="F35" i="17" s="1"/>
  <c r="AD35" i="17" s="1"/>
  <c r="W28" i="16"/>
  <c r="V51" i="17"/>
  <c r="W51" i="17" s="1"/>
  <c r="X51" i="17" s="1"/>
  <c r="F51" i="17" s="1"/>
  <c r="AD51" i="17" s="1"/>
  <c r="V45" i="17"/>
  <c r="W45" i="17" s="1"/>
  <c r="X45" i="17" s="1"/>
  <c r="F45" i="17" s="1"/>
  <c r="AD45" i="17" s="1"/>
  <c r="V33" i="17"/>
  <c r="W33" i="17" s="1"/>
  <c r="X33" i="17" s="1"/>
  <c r="F33" i="17" s="1"/>
  <c r="AD33" i="17" s="1"/>
  <c r="V58" i="17"/>
  <c r="W58" i="17" s="1"/>
  <c r="X58" i="17" s="1"/>
  <c r="F58" i="17" s="1"/>
  <c r="AD58" i="17" s="1"/>
  <c r="V44" i="17"/>
  <c r="W44" i="17" s="1"/>
  <c r="W15" i="16"/>
  <c r="X15" i="16" s="1"/>
  <c r="F15" i="16" s="1"/>
  <c r="AD15" i="16" s="1"/>
  <c r="V43" i="17"/>
  <c r="W43" i="17" s="1"/>
  <c r="X43" i="17" s="1"/>
  <c r="F43" i="17" s="1"/>
  <c r="AD43" i="17" s="1"/>
  <c r="V38" i="17"/>
  <c r="W38" i="17" s="1"/>
  <c r="W11" i="17"/>
  <c r="X11" i="17" s="1"/>
  <c r="F11" i="17" s="1"/>
  <c r="AD11" i="17" s="1"/>
  <c r="W14" i="17"/>
  <c r="X14" i="17" s="1"/>
  <c r="F14" i="17" s="1"/>
  <c r="AD14" i="17" s="1"/>
  <c r="W26" i="17"/>
  <c r="X26" i="17" s="1"/>
  <c r="F26" i="17" s="1"/>
  <c r="AD26" i="17" s="1"/>
  <c r="W17" i="17"/>
  <c r="X17" i="17" s="1"/>
  <c r="F17" i="17" s="1"/>
  <c r="AD17" i="17" s="1"/>
  <c r="W13" i="17"/>
  <c r="X13" i="17" s="1"/>
  <c r="F13" i="17" s="1"/>
  <c r="AD13" i="17" s="1"/>
  <c r="W19" i="17"/>
  <c r="X19" i="17" s="1"/>
  <c r="F19" i="17" s="1"/>
  <c r="AD19" i="17" s="1"/>
  <c r="W9" i="17"/>
  <c r="X9" i="17" s="1"/>
  <c r="F9" i="17" s="1"/>
  <c r="AD9" i="17" s="1"/>
  <c r="W15" i="17"/>
  <c r="X15" i="17" s="1"/>
  <c r="F15" i="17" s="1"/>
  <c r="AD15" i="17" s="1"/>
  <c r="W21" i="17"/>
  <c r="X21" i="17" s="1"/>
  <c r="F21" i="17" s="1"/>
  <c r="AD21" i="17" s="1"/>
  <c r="W5" i="17"/>
  <c r="X32" i="16" l="1"/>
  <c r="X38" i="17"/>
  <c r="AB43" i="17"/>
  <c r="AB23" i="16"/>
  <c r="X4" i="16"/>
  <c r="V38" i="15"/>
  <c r="W38" i="15" s="1"/>
  <c r="V43" i="15"/>
  <c r="W43" i="15" s="1"/>
  <c r="X43" i="15" s="1"/>
  <c r="F43" i="15" s="1"/>
  <c r="AD43" i="15" s="1"/>
  <c r="F103" i="14"/>
  <c r="AD59" i="14"/>
  <c r="V43" i="4"/>
  <c r="W43" i="4" s="1"/>
  <c r="X43" i="4" s="1"/>
  <c r="F43" i="4" s="1"/>
  <c r="AD43" i="4" s="1"/>
  <c r="V40" i="4"/>
  <c r="W40" i="4" s="1"/>
  <c r="X40" i="4" s="1"/>
  <c r="F40" i="4" s="1"/>
  <c r="AD40" i="4" s="1"/>
  <c r="V42" i="4"/>
  <c r="W42" i="4" s="1"/>
  <c r="X42" i="4" s="1"/>
  <c r="F42" i="4" s="1"/>
  <c r="AD42" i="4" s="1"/>
  <c r="V41" i="4"/>
  <c r="W41" i="4" s="1"/>
  <c r="X41" i="4" s="1"/>
  <c r="F41" i="4" s="1"/>
  <c r="AD41" i="4" s="1"/>
  <c r="V39" i="4"/>
  <c r="W39" i="4" s="1"/>
  <c r="X39" i="4" s="1"/>
  <c r="F39" i="4" s="1"/>
  <c r="AD39" i="4" s="1"/>
  <c r="V51" i="15"/>
  <c r="W51" i="15" s="1"/>
  <c r="X51" i="15" s="1"/>
  <c r="F51" i="15" s="1"/>
  <c r="AD51" i="15" s="1"/>
  <c r="X44" i="14"/>
  <c r="X44" i="4"/>
  <c r="AF27" i="16"/>
  <c r="V47" i="15"/>
  <c r="W47" i="15" s="1"/>
  <c r="X47" i="15" s="1"/>
  <c r="F47" i="15" s="1"/>
  <c r="AD47" i="15" s="1"/>
  <c r="X32" i="14"/>
  <c r="AB36" i="14"/>
  <c r="Z31" i="4"/>
  <c r="F100" i="4" s="1"/>
  <c r="F29" i="4"/>
  <c r="AD29" i="4" s="1"/>
  <c r="AE31" i="4" s="1"/>
  <c r="V40" i="14"/>
  <c r="W40" i="14" s="1"/>
  <c r="X40" i="14" s="1"/>
  <c r="F40" i="14" s="1"/>
  <c r="AD40" i="14" s="1"/>
  <c r="V41" i="14"/>
  <c r="W41" i="14" s="1"/>
  <c r="X41" i="14" s="1"/>
  <c r="F41" i="14" s="1"/>
  <c r="AD41" i="14" s="1"/>
  <c r="V38" i="13"/>
  <c r="W38" i="13" s="1"/>
  <c r="V42" i="13"/>
  <c r="W42" i="13" s="1"/>
  <c r="X42" i="13" s="1"/>
  <c r="F42" i="13" s="1"/>
  <c r="AD42" i="13" s="1"/>
  <c r="AD59" i="17"/>
  <c r="F103" i="17"/>
  <c r="X44" i="17"/>
  <c r="AB27" i="17"/>
  <c r="V48" i="4"/>
  <c r="W48" i="4" s="1"/>
  <c r="X48" i="4" s="1"/>
  <c r="F48" i="4" s="1"/>
  <c r="AD48" i="4" s="1"/>
  <c r="V53" i="4"/>
  <c r="W53" i="4" s="1"/>
  <c r="X53" i="4" s="1"/>
  <c r="F53" i="4" s="1"/>
  <c r="AD53" i="4" s="1"/>
  <c r="V55" i="4"/>
  <c r="W55" i="4" s="1"/>
  <c r="X55" i="4" s="1"/>
  <c r="F55" i="4" s="1"/>
  <c r="AD55" i="4" s="1"/>
  <c r="V59" i="4"/>
  <c r="W59" i="4" s="1"/>
  <c r="X59" i="4" s="1"/>
  <c r="F59" i="4" s="1"/>
  <c r="V45" i="4"/>
  <c r="W45" i="4" s="1"/>
  <c r="X45" i="4" s="1"/>
  <c r="F45" i="4" s="1"/>
  <c r="AD45" i="4" s="1"/>
  <c r="V43" i="14"/>
  <c r="W43" i="14" s="1"/>
  <c r="X43" i="14" s="1"/>
  <c r="F43" i="14" s="1"/>
  <c r="AD43" i="14" s="1"/>
  <c r="V38" i="14"/>
  <c r="W38" i="14" s="1"/>
  <c r="V50" i="15"/>
  <c r="W50" i="15" s="1"/>
  <c r="X50" i="15" s="1"/>
  <c r="F50" i="15" s="1"/>
  <c r="AD50" i="15" s="1"/>
  <c r="V53" i="15"/>
  <c r="W53" i="15" s="1"/>
  <c r="X53" i="15" s="1"/>
  <c r="F53" i="15" s="1"/>
  <c r="AD53" i="15" s="1"/>
  <c r="V55" i="15"/>
  <c r="W55" i="15" s="1"/>
  <c r="X55" i="15" s="1"/>
  <c r="F55" i="15" s="1"/>
  <c r="AD55" i="15" s="1"/>
  <c r="V49" i="15"/>
  <c r="W49" i="15" s="1"/>
  <c r="X49" i="15" s="1"/>
  <c r="F49" i="15" s="1"/>
  <c r="AD49" i="15" s="1"/>
  <c r="X5" i="17"/>
  <c r="AB23" i="17"/>
  <c r="AB23" i="15"/>
  <c r="X4" i="15"/>
  <c r="V40" i="15"/>
  <c r="W40" i="15" s="1"/>
  <c r="X40" i="15" s="1"/>
  <c r="F40" i="15" s="1"/>
  <c r="AD40" i="15" s="1"/>
  <c r="V41" i="15"/>
  <c r="W41" i="15" s="1"/>
  <c r="X41" i="15" s="1"/>
  <c r="F41" i="15" s="1"/>
  <c r="AD41" i="15" s="1"/>
  <c r="AB36" i="15"/>
  <c r="X32" i="15"/>
  <c r="V56" i="4"/>
  <c r="W56" i="4" s="1"/>
  <c r="X56" i="4" s="1"/>
  <c r="F56" i="4" s="1"/>
  <c r="AD56" i="4" s="1"/>
  <c r="V50" i="4"/>
  <c r="W50" i="4" s="1"/>
  <c r="X50" i="4" s="1"/>
  <c r="F50" i="4" s="1"/>
  <c r="AD50" i="4" s="1"/>
  <c r="V58" i="15"/>
  <c r="W58" i="15" s="1"/>
  <c r="X58" i="15" s="1"/>
  <c r="F58" i="15" s="1"/>
  <c r="AD58" i="15" s="1"/>
  <c r="Z27" i="17"/>
  <c r="F99" i="17" s="1"/>
  <c r="AD99" i="17" s="1"/>
  <c r="V39" i="15"/>
  <c r="W39" i="15" s="1"/>
  <c r="X39" i="15" s="1"/>
  <c r="F39" i="15" s="1"/>
  <c r="AD39" i="15" s="1"/>
  <c r="V48" i="15"/>
  <c r="W48" i="15" s="1"/>
  <c r="X48" i="15" s="1"/>
  <c r="F48" i="15" s="1"/>
  <c r="AD48" i="15" s="1"/>
  <c r="V49" i="4"/>
  <c r="W49" i="4" s="1"/>
  <c r="X49" i="4" s="1"/>
  <c r="F49" i="4" s="1"/>
  <c r="AD49" i="4" s="1"/>
  <c r="Z31" i="14"/>
  <c r="F100" i="14" s="1"/>
  <c r="F28" i="14"/>
  <c r="AD28" i="14" s="1"/>
  <c r="AE31" i="14" s="1"/>
  <c r="V41" i="13"/>
  <c r="W41" i="13" s="1"/>
  <c r="X41" i="13" s="1"/>
  <c r="F41" i="13" s="1"/>
  <c r="AD41" i="13" s="1"/>
  <c r="AF31" i="13"/>
  <c r="X32" i="17"/>
  <c r="AB36" i="17"/>
  <c r="V49" i="16"/>
  <c r="W49" i="16" s="1"/>
  <c r="X49" i="16" s="1"/>
  <c r="F49" i="16" s="1"/>
  <c r="AD49" i="16" s="1"/>
  <c r="V57" i="14"/>
  <c r="W57" i="14" s="1"/>
  <c r="X57" i="14" s="1"/>
  <c r="F57" i="14" s="1"/>
  <c r="AD57" i="14" s="1"/>
  <c r="V55" i="13"/>
  <c r="W55" i="13" s="1"/>
  <c r="X55" i="13" s="1"/>
  <c r="F55" i="13" s="1"/>
  <c r="AD55" i="13" s="1"/>
  <c r="V54" i="13"/>
  <c r="W54" i="13" s="1"/>
  <c r="X54" i="13" s="1"/>
  <c r="F54" i="13" s="1"/>
  <c r="AD54" i="13" s="1"/>
  <c r="V51" i="13"/>
  <c r="W51" i="13" s="1"/>
  <c r="X51" i="13" s="1"/>
  <c r="F51" i="13" s="1"/>
  <c r="AD51" i="13" s="1"/>
  <c r="V48" i="13"/>
  <c r="W48" i="13" s="1"/>
  <c r="X48" i="13" s="1"/>
  <c r="F48" i="13" s="1"/>
  <c r="AD48" i="13" s="1"/>
  <c r="V59" i="13"/>
  <c r="W59" i="13" s="1"/>
  <c r="X59" i="13" s="1"/>
  <c r="F59" i="13" s="1"/>
  <c r="V49" i="13"/>
  <c r="W49" i="13" s="1"/>
  <c r="X49" i="13" s="1"/>
  <c r="F49" i="13" s="1"/>
  <c r="AD49" i="13" s="1"/>
  <c r="V52" i="13"/>
  <c r="W52" i="13" s="1"/>
  <c r="X52" i="13" s="1"/>
  <c r="F52" i="13" s="1"/>
  <c r="AD52" i="13" s="1"/>
  <c r="V33" i="15"/>
  <c r="W33" i="15" s="1"/>
  <c r="X33" i="15" s="1"/>
  <c r="F33" i="15" s="1"/>
  <c r="AD33" i="15" s="1"/>
  <c r="V51" i="4"/>
  <c r="W51" i="4" s="1"/>
  <c r="X51" i="4" s="1"/>
  <c r="F51" i="4" s="1"/>
  <c r="AD51" i="4" s="1"/>
  <c r="X24" i="15"/>
  <c r="AB27" i="15"/>
  <c r="AE27" i="17"/>
  <c r="AF27" i="17" s="1"/>
  <c r="V55" i="16"/>
  <c r="W55" i="16" s="1"/>
  <c r="X55" i="16" s="1"/>
  <c r="F55" i="16" s="1"/>
  <c r="AD55" i="16" s="1"/>
  <c r="V50" i="16"/>
  <c r="W50" i="16" s="1"/>
  <c r="X50" i="16" s="1"/>
  <c r="F50" i="16" s="1"/>
  <c r="AD50" i="16" s="1"/>
  <c r="V58" i="16"/>
  <c r="W58" i="16" s="1"/>
  <c r="X58" i="16" s="1"/>
  <c r="F58" i="16" s="1"/>
  <c r="AD58" i="16" s="1"/>
  <c r="V59" i="16"/>
  <c r="W59" i="16" s="1"/>
  <c r="X59" i="16" s="1"/>
  <c r="F59" i="16" s="1"/>
  <c r="V44" i="16"/>
  <c r="W44" i="16" s="1"/>
  <c r="V47" i="16"/>
  <c r="W47" i="16" s="1"/>
  <c r="X47" i="16" s="1"/>
  <c r="F47" i="16" s="1"/>
  <c r="AD47" i="16" s="1"/>
  <c r="V52" i="16"/>
  <c r="W52" i="16" s="1"/>
  <c r="X52" i="16" s="1"/>
  <c r="F52" i="16" s="1"/>
  <c r="AD52" i="16" s="1"/>
  <c r="V54" i="16"/>
  <c r="W54" i="16" s="1"/>
  <c r="X54" i="16" s="1"/>
  <c r="F54" i="16" s="1"/>
  <c r="AD54" i="16" s="1"/>
  <c r="AB43" i="16"/>
  <c r="X38" i="16"/>
  <c r="V54" i="15"/>
  <c r="W54" i="15" s="1"/>
  <c r="X54" i="15" s="1"/>
  <c r="F54" i="15" s="1"/>
  <c r="AD54" i="15" s="1"/>
  <c r="V53" i="14"/>
  <c r="W53" i="14" s="1"/>
  <c r="X53" i="14" s="1"/>
  <c r="F53" i="14" s="1"/>
  <c r="AD53" i="14" s="1"/>
  <c r="V44" i="13"/>
  <c r="W44" i="13" s="1"/>
  <c r="V58" i="4"/>
  <c r="W58" i="4" s="1"/>
  <c r="X58" i="4" s="1"/>
  <c r="F58" i="4" s="1"/>
  <c r="AD58" i="4" s="1"/>
  <c r="V57" i="15"/>
  <c r="W57" i="15" s="1"/>
  <c r="X57" i="15" s="1"/>
  <c r="F57" i="15" s="1"/>
  <c r="AD57" i="15" s="1"/>
  <c r="V59" i="15"/>
  <c r="W59" i="15" s="1"/>
  <c r="X59" i="15" s="1"/>
  <c r="F59" i="15" s="1"/>
  <c r="AD100" i="15"/>
  <c r="AF31" i="15" s="1"/>
  <c r="X28" i="16"/>
  <c r="AB31" i="16"/>
  <c r="F37" i="13"/>
  <c r="AD37" i="13" s="1"/>
  <c r="AF37" i="13" s="1"/>
  <c r="Z37" i="13"/>
  <c r="V44" i="15"/>
  <c r="W44" i="15" s="1"/>
  <c r="V36" i="15"/>
  <c r="W36" i="15" s="1"/>
  <c r="X36" i="15" s="1"/>
  <c r="F36" i="15" s="1"/>
  <c r="AD36" i="15" s="1"/>
  <c r="V46" i="15"/>
  <c r="W46" i="15" s="1"/>
  <c r="X46" i="15" s="1"/>
  <c r="F46" i="15" s="1"/>
  <c r="AD46" i="15" s="1"/>
  <c r="V56" i="13"/>
  <c r="W56" i="13" s="1"/>
  <c r="X56" i="13" s="1"/>
  <c r="F56" i="13" s="1"/>
  <c r="AD56" i="13" s="1"/>
  <c r="X4" i="4"/>
  <c r="AB23" i="4"/>
  <c r="X32" i="4"/>
  <c r="V38" i="4"/>
  <c r="W38" i="4" s="1"/>
  <c r="V45" i="15"/>
  <c r="W45" i="15" s="1"/>
  <c r="X45" i="15" s="1"/>
  <c r="F45" i="15" s="1"/>
  <c r="AD45" i="15" s="1"/>
  <c r="AB31" i="17"/>
  <c r="X28" i="17"/>
  <c r="X6" i="14"/>
  <c r="AB23" i="14"/>
  <c r="V56" i="15"/>
  <c r="W56" i="15" s="1"/>
  <c r="X56" i="15" s="1"/>
  <c r="F56" i="15" s="1"/>
  <c r="AD56" i="15" s="1"/>
  <c r="V54" i="14"/>
  <c r="W54" i="14" s="1"/>
  <c r="X54" i="14" s="1"/>
  <c r="F54" i="14" s="1"/>
  <c r="AD54" i="14" s="1"/>
  <c r="V50" i="14"/>
  <c r="W50" i="14" s="1"/>
  <c r="X50" i="14" s="1"/>
  <c r="F50" i="14" s="1"/>
  <c r="AD50" i="14" s="1"/>
  <c r="V58" i="14"/>
  <c r="W58" i="14" s="1"/>
  <c r="X58" i="14" s="1"/>
  <c r="F58" i="14" s="1"/>
  <c r="AD58" i="14" s="1"/>
  <c r="V52" i="14"/>
  <c r="W52" i="14" s="1"/>
  <c r="X52" i="14" s="1"/>
  <c r="F52" i="14" s="1"/>
  <c r="AD52" i="14" s="1"/>
  <c r="V57" i="4"/>
  <c r="W57" i="4" s="1"/>
  <c r="X57" i="4" s="1"/>
  <c r="F57" i="4" s="1"/>
  <c r="AD57" i="4" s="1"/>
  <c r="X24" i="14"/>
  <c r="AB27" i="14"/>
  <c r="V52" i="4"/>
  <c r="W52" i="4" s="1"/>
  <c r="X52" i="4" s="1"/>
  <c r="F52" i="4" s="1"/>
  <c r="AD52" i="4" s="1"/>
  <c r="V36" i="13"/>
  <c r="W36" i="13" s="1"/>
  <c r="X36" i="13" s="1"/>
  <c r="F36" i="13" s="1"/>
  <c r="AD36" i="13" s="1"/>
  <c r="V32" i="13"/>
  <c r="W32" i="13" s="1"/>
  <c r="V34" i="13"/>
  <c r="W34" i="13" s="1"/>
  <c r="X34" i="13" s="1"/>
  <c r="F34" i="13" s="1"/>
  <c r="AD34" i="13" s="1"/>
  <c r="V46" i="17"/>
  <c r="W46" i="17" s="1"/>
  <c r="X46" i="17" s="1"/>
  <c r="F46" i="17" s="1"/>
  <c r="AD46" i="17" s="1"/>
  <c r="V48" i="17"/>
  <c r="W48" i="17" s="1"/>
  <c r="X48" i="17" s="1"/>
  <c r="F48" i="17" s="1"/>
  <c r="AD48" i="17" s="1"/>
  <c r="V57" i="17"/>
  <c r="W57" i="17" s="1"/>
  <c r="X57" i="17" s="1"/>
  <c r="F57" i="17" s="1"/>
  <c r="AD57" i="17" s="1"/>
  <c r="V36" i="16"/>
  <c r="W36" i="16" s="1"/>
  <c r="X36" i="16" s="1"/>
  <c r="F36" i="16" s="1"/>
  <c r="AD36" i="16" s="1"/>
  <c r="V34" i="16"/>
  <c r="W34" i="16" s="1"/>
  <c r="X34" i="16" s="1"/>
  <c r="F34" i="16" s="1"/>
  <c r="AD34" i="16" s="1"/>
  <c r="Z27" i="13"/>
  <c r="F99" i="13" s="1"/>
  <c r="F24" i="13"/>
  <c r="AD24" i="13" s="1"/>
  <c r="AE27" i="13" s="1"/>
  <c r="F4" i="13"/>
  <c r="AD4" i="13" s="1"/>
  <c r="AE23" i="13" s="1"/>
  <c r="F101" i="13"/>
  <c r="Z23" i="13"/>
  <c r="V40" i="13"/>
  <c r="W40" i="13" s="1"/>
  <c r="X40" i="13" s="1"/>
  <c r="F40" i="13" s="1"/>
  <c r="AD40" i="13" s="1"/>
  <c r="V42" i="14"/>
  <c r="W42" i="14" s="1"/>
  <c r="X42" i="14" s="1"/>
  <c r="F42" i="14" s="1"/>
  <c r="AD42" i="14" s="1"/>
  <c r="V34" i="4"/>
  <c r="W34" i="4" s="1"/>
  <c r="X34" i="4" s="1"/>
  <c r="F34" i="4" s="1"/>
  <c r="AD34" i="4" s="1"/>
  <c r="V33" i="4"/>
  <c r="W33" i="4" s="1"/>
  <c r="X33" i="4" s="1"/>
  <c r="F33" i="4" s="1"/>
  <c r="AD33" i="4" s="1"/>
  <c r="Z37" i="4"/>
  <c r="F37" i="4"/>
  <c r="AD37" i="4" s="1"/>
  <c r="AF37" i="4" s="1"/>
  <c r="V47" i="4"/>
  <c r="W47" i="4" s="1"/>
  <c r="X47" i="4" s="1"/>
  <c r="F47" i="4" s="1"/>
  <c r="AD47" i="4" s="1"/>
  <c r="V33" i="13"/>
  <c r="W33" i="13" s="1"/>
  <c r="X33" i="13" s="1"/>
  <c r="F33" i="13" s="1"/>
  <c r="AD33" i="13" s="1"/>
  <c r="X44" i="16" l="1"/>
  <c r="AB59" i="16"/>
  <c r="F32" i="15"/>
  <c r="AD32" i="15" s="1"/>
  <c r="AF36" i="15" s="1"/>
  <c r="Z36" i="15"/>
  <c r="F28" i="17"/>
  <c r="AD28" i="17" s="1"/>
  <c r="AE31" i="17" s="1"/>
  <c r="Z31" i="17"/>
  <c r="F100" i="17" s="1"/>
  <c r="Z43" i="17"/>
  <c r="F38" i="17"/>
  <c r="AD38" i="17" s="1"/>
  <c r="AF43" i="17" s="1"/>
  <c r="X38" i="4"/>
  <c r="AB43" i="4"/>
  <c r="F32" i="17"/>
  <c r="AD32" i="17" s="1"/>
  <c r="AF36" i="17" s="1"/>
  <c r="Z36" i="17"/>
  <c r="F4" i="15"/>
  <c r="AD4" i="15" s="1"/>
  <c r="AE23" i="15" s="1"/>
  <c r="F101" i="15"/>
  <c r="Z23" i="15"/>
  <c r="AB59" i="17"/>
  <c r="F44" i="14"/>
  <c r="AD44" i="14" s="1"/>
  <c r="AF59" i="14" s="1"/>
  <c r="Z59" i="14"/>
  <c r="AB36" i="16"/>
  <c r="AB36" i="4"/>
  <c r="F44" i="17"/>
  <c r="AD44" i="17" s="1"/>
  <c r="AF59" i="17" s="1"/>
  <c r="Z59" i="17"/>
  <c r="F32" i="4"/>
  <c r="AD32" i="4" s="1"/>
  <c r="AF36" i="4" s="1"/>
  <c r="Z36" i="4"/>
  <c r="X44" i="13"/>
  <c r="AB59" i="13"/>
  <c r="F5" i="17"/>
  <c r="AD5" i="17" s="1"/>
  <c r="AE23" i="17" s="1"/>
  <c r="Z23" i="17"/>
  <c r="F101" i="17"/>
  <c r="F24" i="15"/>
  <c r="AD24" i="15" s="1"/>
  <c r="AE27" i="15" s="1"/>
  <c r="Z27" i="15"/>
  <c r="F99" i="15" s="1"/>
  <c r="F24" i="14"/>
  <c r="AD24" i="14" s="1"/>
  <c r="AE27" i="14" s="1"/>
  <c r="Z27" i="14"/>
  <c r="F99" i="14" s="1"/>
  <c r="AD99" i="14" s="1"/>
  <c r="F101" i="4"/>
  <c r="F4" i="4"/>
  <c r="AD4" i="4" s="1"/>
  <c r="AE23" i="4" s="1"/>
  <c r="Z23" i="4"/>
  <c r="AD100" i="14"/>
  <c r="AF31" i="14" s="1"/>
  <c r="F102" i="14"/>
  <c r="AD101" i="13"/>
  <c r="AF23" i="13" s="1"/>
  <c r="F93" i="13"/>
  <c r="F38" i="16"/>
  <c r="AD38" i="16" s="1"/>
  <c r="AF43" i="16" s="1"/>
  <c r="Z43" i="16"/>
  <c r="X44" i="15"/>
  <c r="AB59" i="15"/>
  <c r="AD59" i="13"/>
  <c r="F103" i="13"/>
  <c r="X38" i="14"/>
  <c r="AB43" i="14"/>
  <c r="AB43" i="13"/>
  <c r="X38" i="13"/>
  <c r="AD99" i="13"/>
  <c r="AF27" i="13" s="1"/>
  <c r="F102" i="13"/>
  <c r="AD100" i="4"/>
  <c r="AF31" i="4" s="1"/>
  <c r="F102" i="4"/>
  <c r="AD59" i="4"/>
  <c r="F103" i="4"/>
  <c r="Z36" i="14"/>
  <c r="F32" i="14"/>
  <c r="AD32" i="14" s="1"/>
  <c r="AF36" i="14" s="1"/>
  <c r="X38" i="15"/>
  <c r="AB43" i="15"/>
  <c r="F4" i="16"/>
  <c r="AD4" i="16" s="1"/>
  <c r="AE23" i="16" s="1"/>
  <c r="Z23" i="16"/>
  <c r="F101" i="16"/>
  <c r="F6" i="14"/>
  <c r="AD6" i="14" s="1"/>
  <c r="AE23" i="14" s="1"/>
  <c r="Z23" i="14"/>
  <c r="F101" i="14"/>
  <c r="F28" i="16"/>
  <c r="AD28" i="16" s="1"/>
  <c r="AE31" i="16" s="1"/>
  <c r="Z31" i="16"/>
  <c r="F100" i="16" s="1"/>
  <c r="F103" i="16"/>
  <c r="AD59" i="16"/>
  <c r="Z59" i="4"/>
  <c r="F44" i="4"/>
  <c r="AD44" i="4" s="1"/>
  <c r="AF59" i="4" s="1"/>
  <c r="AB59" i="4"/>
  <c r="X32" i="13"/>
  <c r="AB36" i="13"/>
  <c r="AD59" i="15"/>
  <c r="F103" i="15"/>
  <c r="AB59" i="14"/>
  <c r="F32" i="16"/>
  <c r="AD32" i="16" s="1"/>
  <c r="AF36" i="16" s="1"/>
  <c r="Z36" i="16"/>
  <c r="AD101" i="14" l="1"/>
  <c r="F93" i="14"/>
  <c r="AF23" i="14"/>
  <c r="AD101" i="4"/>
  <c r="AF23" i="4" s="1"/>
  <c r="AF104" i="4" s="1"/>
  <c r="F93" i="4"/>
  <c r="F38" i="14"/>
  <c r="AD38" i="14" s="1"/>
  <c r="AF43" i="14" s="1"/>
  <c r="Z43" i="14"/>
  <c r="AF27" i="14"/>
  <c r="AD100" i="17"/>
  <c r="F102" i="17"/>
  <c r="F38" i="13"/>
  <c r="AD38" i="13" s="1"/>
  <c r="AF43" i="13" s="1"/>
  <c r="Z43" i="13"/>
  <c r="AF31" i="17"/>
  <c r="AD101" i="16"/>
  <c r="F93" i="16"/>
  <c r="AF23" i="16"/>
  <c r="F44" i="16"/>
  <c r="AD44" i="16" s="1"/>
  <c r="AF59" i="16" s="1"/>
  <c r="Z59" i="16"/>
  <c r="Z43" i="15"/>
  <c r="F38" i="15"/>
  <c r="AD38" i="15" s="1"/>
  <c r="AF43" i="15" s="1"/>
  <c r="AD99" i="15"/>
  <c r="AF27" i="15" s="1"/>
  <c r="F102" i="15"/>
  <c r="F32" i="13"/>
  <c r="AD32" i="13" s="1"/>
  <c r="AF36" i="13" s="1"/>
  <c r="AF104" i="13" s="1"/>
  <c r="Z36" i="13"/>
  <c r="AD101" i="15"/>
  <c r="F93" i="15"/>
  <c r="F44" i="15"/>
  <c r="AD44" i="15" s="1"/>
  <c r="AF59" i="15" s="1"/>
  <c r="Z59" i="15"/>
  <c r="AD101" i="17"/>
  <c r="F93" i="17"/>
  <c r="AF23" i="15"/>
  <c r="AF23" i="17"/>
  <c r="AF104" i="17" s="1"/>
  <c r="Z59" i="13"/>
  <c r="F44" i="13"/>
  <c r="AD44" i="13" s="1"/>
  <c r="AF59" i="13" s="1"/>
  <c r="F38" i="4"/>
  <c r="AD38" i="4" s="1"/>
  <c r="AF43" i="4" s="1"/>
  <c r="Z43" i="4"/>
  <c r="F102" i="16"/>
  <c r="AD100" i="16"/>
  <c r="AF31" i="16"/>
  <c r="AF104" i="14" l="1"/>
  <c r="AF104" i="15"/>
  <c r="AF104"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466393-58F3-4585-896B-327741227A0A}" keepAlive="1" name="Query - bigg_models_metabolites" description="Connection to the 'bigg_models_metabolites' query in the workbook." type="5" refreshedVersion="8" background="1" saveData="1">
    <dbPr connection="Provider=Microsoft.Mashup.OleDb.1;Data Source=$Workbook$;Location=bigg_models_metabolites;Extended Properties=&quot;&quot;" command="SELECT * FROM [bigg_models_metabolites]"/>
  </connection>
</connections>
</file>

<file path=xl/sharedStrings.xml><?xml version="1.0" encoding="utf-8"?>
<sst xmlns="http://schemas.openxmlformats.org/spreadsheetml/2006/main" count="7784" uniqueCount="3328">
  <si>
    <t>5s</t>
  </si>
  <si>
    <t>CTTGGCGGCGATAGTGCGGTGGACCCACCTGAGACCATACCGAACTCAGA
AGTGAAACGCTGTAATGCCGATGGTAGTGTGGGGTTTCCCCATGTGAGAG
TAGGGCACCGCCAGGT</t>
  </si>
  <si>
    <t xml:space="preserve">
TTTGGCAGAGATAGTGCAATAGATCCACCTGATACCATACCGAACTCAGA
AGTGAAATGTTGTAACGCTGATGGTAGTGTGGGGTTTCCCCATGTGAGAG
TAAGGCACTGCCAATC</t>
  </si>
  <si>
    <t xml:space="preserve">
CCTGGCGGCGATAGTGCGGTGGACCCACCTGAGACCATACCGAACTCAGA
AGTGAAACGCTGTAATGCCGATGGTAGTGTGGGGCATCCCCATGTGAGAG
TAGGGCACCGCCAGGT</t>
  </si>
  <si>
    <t xml:space="preserve">
CTTGGCGGCGATAGTGCGGTGGAACCACCTGAGACCATACCGAACTCAGA
AGTGAAACGCTGTAATGCCGATGGTAGTGTGGGGTTTCCCCATGTGAGAG
TAGGGCACCGCCAGGT</t>
  </si>
  <si>
    <t xml:space="preserve">
CTTGGCGGCGATAGTGCGGTGGACCCACCTGAGACCATACCGAACTCAGA
AGTGAAACGCTGTAATGCCGATGGTAGTGTGGGGTTTCCCCATGTGAGAG
TAGGGCACCGCCAGGT</t>
  </si>
  <si>
    <t xml:space="preserve">
CCCGGCGGCGATAGTGCGGTGGAACCACCTGAGACCATACCGAACTCAGA
AGTGAAACGCTGTAATGCCGATGGTAGTGTGGGGTTTCCCCATGTGAGAG
TAGGGCACCGCCGGGT</t>
  </si>
  <si>
    <t>A</t>
  </si>
  <si>
    <t>T</t>
  </si>
  <si>
    <t>G</t>
  </si>
  <si>
    <t>C</t>
  </si>
  <si>
    <t>16S</t>
  </si>
  <si>
    <t xml:space="preserve">
TTGAATTGAAGAGTTTGATCATGGCTCAGATTGAACGCTGGCGGCAGGCT
TAACACATGCAAGTCGAACGGTAGCAGGAGAAAGCTTGCTTTCTTGCTGA
CGAGTGGCGGACGGGTGAGTAATGCTTGGGAATCTGGCTTATGGAGGGGG
ATAACGACGGGAAACTGTCGCTAATACCGCGTATTATCGGAAGATGAAAG
TGCGGGACTGAGAGGCCGCATGCCATAGGATGAGCCCAAGTGGGATTAGG
TAGTTGGTGGGGTAAATGCCTACCAAGCCTGCGATCTCTAGCTGGTCTGA
GAGGATGACCAGCCACACTGGAACTGAGACACGGTCCAGACTCCTACGGG
AGGCAGCAGTGGGGAATATTGCGCAATGGGGGGAACCCTGACGCAGCCAT
GCCGCGTGAATGAAGAAGGCCTTCGGGTTGTAAAGTTCTTTCGGTATTGA
GGAAGGTTGATGTGTTAATAGCACATCAAATTGACGTTAAATACAGAAGA
AGCACCGGCTAACTCCGTGCCAGCAGCCGCGGTAATACGGAGGGTGCGAG
CGTTAATCGGAATAACTGGGCGTAAAGGGCACGCAGGCGGTTATTTAAGT
GAGGTGTGAAAGCCCCGGGCTTAACCTGGGAATTGCATTTCAGACTGGGT
AACTAGAGTACTTTAGGGAGGGGTAGAATTCCACGTGTAGCGGTGAAATG
CGTAGAGATGTGGAGGAATACCGAAGGCGAAGGCAGCCCCTTGGGAATGT
ACTGACGCTCATGTGCGAAAGCGTGGGGAGCAAACAGGATTAGATACCCT
GGTAGTCCACGCTGTAAACGCTGTCGATTTGGGGGTTGGGGTTTAACTCT
GGCGCCCGTAGCTAACGTGATAAATCGACCGCCTGGGGAGTACGGCCGCA
AGGTTAAAACTCAAATGAATTGACGGGGGCCCGCACAAGCGGTGGAGCAT
GTGGTTTAATTCGATGCAACGCGAAGAACCTTACCTACTCTTGACATCCT
AAGAAGAGCTCAGAGATGAGCTTGTGCCTTCGGGAACTTAGAGACAGGTG
CTGCATGGCTGTCGTCAGCTCGTGTTGTGAAATGTTGGGTTAAGTCCCGC
AACGAGCGCAACCCTTATCCTTTGTTGCCAGCGATTAGGTCGGGAACTCA
AAGGAGACTGCCAGTGATAAACTGGAGGAAGGTGGGGATGACGTCAAGTC
ATCATGGCCCTTACGAGTAGGGCTACACACGTGCTACAATGGCGTATACA
GAGGGAAGCGAAGCTGCGAGGTGGAGCGAATCTCATAAAGTACGTCTAAG
TCCGGATTGGAGTCTGCAACTCGACTCCATGAAGTCGGAATCGCTAGTAA
TCGCGAATCAGAATGTTGCGGTGAATACGTTCCCGGGCCTTGTACACACC
GCCCGTCACACCATGGGAGTGGGTTGTACCAGAAGTAGATAGCTTAACCT
TTAGGAGGGCGTTTACCACGGTATGATTCATGACTGGGGTGAAGTCGTAA
CAAGGTAACCGTAGGGGAACCTGCGGTTGGATCACCTCCTTACC</t>
  </si>
  <si>
    <t xml:space="preserve">
TTGAATTGAAGAGTTTGATCATGGCTCAGATTGAACGCTGGCGGCAGGCT
TAACACATGCAAGTCGAACGGTAGCAGGAGGAAGCTTGCTTTCTTGCTGA
CGAGTGGCGGACGGGTGAGTAATGCTTGGGAATCTGGCTTATGGAGGGGG
ATAACGACGGGAAACTGTCGCTAATACCGCGTATTATCGGAAGATGAAAG
TGCGGGACTGAGAGGCCGCATGCCATAGGATGAGCCCAAGTGGGATTAGG
TAGTTGGTGGGGTAAATGCCTACCAAGCCTGCGATCTCTAGCTGGTCTGA
GAGGATGACCAGCCACACTGGAACTGAGACACGGTCCAGACTCCTACGGG
AGGCAGCAGTGGGGAATATTGCGCAATGGGGGGAACCCTGACGCAGCCAT
GCCGCGTGAATGAAGAAGGCCTTCGGGTTGTAAAGTTCTTTCGGTATTGA
GGAAGGTTGATGTGTTAATAGCACATCAAATTGACGTTAAATACAGAAGA
AGCACCGGCTAACTCCGTGCCAGCAGCCGCGGTAATACGGAGGGTGCGAG
CGTTAATCGGAATAACTGGGCGTAAAGGGCACGCAGGCGGTTATTTAAGT
GAGGTGTGAAAGCCCCGGGCTTAACCTGGGAATTGCATTTCAGACTGGGT
AACTAGAGTACTTTAGGGAGGGGTAGAATTCCACGTGTAGCGGTGAAATG
CGTAGAGATGTGGAGGAATACCGAAGGCGAAGGCAGCCCCTTGGGAATGT
ACTGACGCTCATGTGCGAAAGCGTGGGGAGCAAACAGGATTAGATACCCT
GGTAGTCCACGCTGTAAACGCTGTCGATTTGGGGGTTGGGGTTTAACTCT
GGCGCCCGTAGCTAACGTGATAAATCGACCGCCTGGGGAGTACGGCCGCA
AGGTTAAAACTCAAATGAATTGACGGGGGCCCGCACAAGCGGTGGAGCAT
GTGGTTTAATTCGATGCAACGCGAAGAACCTTACCTACTCTTGACATCCT
AAGAAGAGCTCAGAGATGAGCTTGTGCCTTCGGGAACTTAGAGACAGGTG
CTGCATGGCTGTCGTCAGCTCGTGTTGTGAAATGTTGGGTTAAGTCCCGC
AACGAGCGCAACCCTTATCCTTTGTTGCCAGCGATTAGGTCGGGAACTCA
AAGGAGACTGCCAGTGATAAACTGGAGGAAGGTGGGGATGACGTCAAGTC
ATCATGGCCCTTACGAGTAGGGCTACACACGTGCTACAATGGCGTATACA
GAGGGAAGCGAAGCTGCGAGGTGGAGCGAATCTCATAAAGTACGTCTAAG
TCCGGATTGGAGTCTGCAACTCGACTCCATGAAGTCGGAATCGCTAGTAA
TCGCGAATCAGAATGTCGCGGTGAATACGTTCCCGGGCCTTGTACACACC
GCCCGTCACACCATGGGAGTGGGTTGTACCAGAAGTAGATAGCTTAACCT
TTTGGAGGGCGTTTACCACGGTATGATTCATGACTGGGGTGAAGTCGTAA
CAAGGTAACCGTAGGGGAACCTGCGGTTGGATCACCTCCTTACT</t>
  </si>
  <si>
    <t xml:space="preserve">
TTGAATTGAAGAGTTTGATCATGGCTCAGATTGAACGCTGGCGGCAGGCT
TAACACATGCAAGTCGAACGGTAGCAGGAGAAAGCTTGCTTTCTTGCTGA
CGAGTGGCGGACGGGTGAGTAATGCTTGGGAATCTGGCTTATGGAGGGGG
ATAACGACGGGAAACTGTCGCTAATACCGCGTATTATCGGAAGATGAAAG
TGCGGGACTGAGAGGCCGCATGCCATAGGATGAGCCCAAGTGGGATTAGG
TAGTTGGTGGGGTAAATGCCTACCAAGCCTGCGATCTCTAGCTGGTCTGA
GAGGATGACCAGCCACACTGGAACTGAGACACGGTCCAGACTCCTACGGG
AGGCAGCAGTGGGGAATATTGCGCAATGGGGGGAACCCTGACGCAGCCAT
GCCGCGTGAATGAAGAAGGCCTTCGGGTTGTAAAGTTCTTTCGGTATTGA
GGAAGGTTGATGTGTTAATAGCACATCAAATTGACGTTAAATACAGAAGA
AGCACCGGCTAACTCCGTGCCAGCAGCCGCGGTAATACGGAGGGTGCGAG
CGTTAATCGGAATAACTGGGCGTAAAGGGCACGCAGGCGGTTATTTAAGT
GAGGTGTGAAAGCCCTGGGCTTAACCTAGGAATTGCATTTCAGACTGGGT
AACTAGAGTACTTTAGGGAGGGGTAGAATTCCACGTGTAGCGGTGAAATG
CGTAGAGATGTGGAGGAATACCGAAGGCGAAGGCAGCCCCTTGGGAATGT
ACTGACGCTCATGTGCGAAAGCGTGGGGAGCAAACAGGATTAGATACCCT
GGTAGTCCACGCTGTAAACGCTGTCGATTTGGGGGTTGGGGTTTAACTCT
GGCGCCCGTAGCTAACGTGATAAATCGACCGCCTGGGGAGTACGGCCGCA
AGGTTAAAACTCAAATGAATTGACGGGGGCCCGCACAAGCGGTGGAGCAT
GTGGTTTAATTCGATGCAACGCGAAGAACCTTACCTACTCTTGACATCCT
AAGAAGAGCTCAGAGATGAGCTTGTGCCTTCGGGAACTTAGAGACAGGTG
CTGCATGGCTGTCGTCAGCTCGTGTTGTGAAATGTTGGGTTAAGTCCCGC
AACGAGCGCAACCCTTATCCTTTGTTGCCAGCGATTAGGTCGGGAACTCA
AAGGAGACTGCCAGTGATAAACTGGAGGAAGGTGGGGATGACGTCAAGTC
ATCATGGCCCTTACGAGTAGGGCTACACACGTGCTACAATGGCGTATACA
GAGGGAAGCGAAGCTGCGAGGTGGAGCGAATCTCATAAAGTACGTCTAAG
TCCGGATTGGAGTCTGCAACTCGACTCCATGAAGTCGGAATCGCTAGTAA
TCGCGAATCAGAATGTCGCGGTGAATACGTTCCCGGGCCTTGTACACACC
GCCCGTCACACCATGGGAGTGGGTTGTACCAGAAGTAGATAGCTTAACCT
TTTGGAGGGCGTTTACCACGGTATGATTCATGACTGGGGTGAAGTCGTAA
CAAGGTAACCGTAGGGGAACCTGCGGTTGGATCACCTCCTTACT</t>
  </si>
  <si>
    <t xml:space="preserve">
TTGAATTGAAGAGTTTGATCATGGCTCAGATTGAACGCTGGCGGCAGGCT
TAACACATGCAAGTCGAACGGTAGCAGGAGAAAGCTTGCTTTCTTGCTGA
CGAGTGGCGGACGGGTGAGTAATGCTTGGGAATCTGGCTTATGGAGGGGG
ATAACGACGGGAAACTGTCGCTAATACCGCGTATTATCGGAAGATGAAAG
TGCGGGACTGAGAGGCCGCATGCCATAGGATGAGCCCAAGTGGGATTAGG
TAGTTGGTGGGGTAAATGCCTACCAAGCCTGCGATCTCTAGCTGGTCTGA
GAGGATGACCAGCCACACTGGAACTGAGACACGGTCCAGACTCCTACGGG
AGGCAGCAGTGGGGAATATTGCGCAATGGGGGGAACCCTGACGCAGCCAT
GCCGCGTGAATGAAGAAGGCCTTCGGGTTGTAAAGTTCTTTCGGTATTGA
GGAAGGTTGATGTGTTAATAGCACATCAAATTGACGTTAAATACAGAAGA
AGCACCGGCTAACTCCGTGCCAGCAGCCGCGGTAATACGGAGGGTGCGAG
CGTTAATCGGAATAACTGGGCGTAAAGGGCACGCAGGCGGTTATTTAAGT
GAGGTGTGAAAGCCCTGGGCTTAACCTAGGAATTGCATTTCAGACTGGGT
AACTAGAGTACTTTAGGGAGGGGTAGAATTCCACGTGTAGCGGTGAAATG
CGTAGAGATGTGGAGGAATACCGAAGGCGAAGGCAGCCCCTTGGGAATGT
ACTGACGCTCATGTGCGAAAGCGTGGGGAGCAAACAGGATTAGATACCCT
GGTAGTCCACGCTGTAAACGCTGTCGATTTGGGGGTTGGGGTTTAACTCT
GGCGCCCGTAGCTAACGTGATAAATCGACCGCCTGGGGAGTACGGCCGCA
AGGTTAAAACTCAAATGAATTGACGGGGGCCCGCACAAGCGGTGGAGCAT
GTGGTTTAATTCGATGCAACGCGAAGAACCTTACCTACTCTTGACATCCT
AAGAAGAGCTCAGAGATGAGCTTGTGCCTTCGGGAACTTAGAGACAGGTG
CTGCATGGCTGTCGTCAGCTCGTGTTGTGAAATGTTGGGTTAAGTCCCGC
AACGAGCGCAACCCTTATCCTTTGTTGCCAGCGATTAGGTCGGGAACTCA
AAGGAGACTGCCAGTGATAAACTGGAGGAAGGTGGGGATGACGTCAAGTC
ATCATGGCCCTTACGAGTAGGGCTACACACGTGCTACAATGGCGTATACA
GAGGGAAGCGAAGCTGCGAGGTGGAGCGAATCTCATAAAGTACGTCTAAG
TCCGGATTGGAGTCTGCAACTCGACTCCATGAAGTCGGAATCGCTAGTAA
TCGCGAATCAGAATGTTGCGGTGAATACGTTCCCGGGCCTTGTACACACC
GCCCGTCACACCATGGGAGTGGGTTGTACCAGAAGTAGATAGCTTAACCT
TTTGGAGGGCGTTTACCACGGTATGATTCATGACTGGGGTGAAGTCGTAA
CAAGGTAACCGTAGGGGAACCTGCGGTTGGATCACCTCCTTACC</t>
  </si>
  <si>
    <t xml:space="preserve">
TTGAATTGAAGAGTTTGATCATGGCTCAGATTGAACGCTGGCGGCAGGCT
TAACACATGCAAGTCGAACGGTAGCAGGAGAAAGCTTGCTTTCTTGCTGA
CGAGTGGCGGACGGGTGAGTAATGCTTGGGAATCTGGCTTATGGAGGGGG
ATAACGACGGGAAACTGTCGCTAATACCGCGTATTATCGGAAGATGAAAG
TGCGGGACTGAGAGGCCGCATGCCATAGGATGAGCCCAAGTGGGATTAGG
TAGTTGGTGGGGTAAATGCCTACCAAGCCTGCGATCTCTAGCTGGTCTGA
GAGGATGACCAGCCACACTGGAACTGAGACACGGTCCAGACTCCTACGGG
AGGCAGCAGTGGGGAATATTGCGCAATGGGGGGAACCCTGACGCAGCCAT
GCCGCGTGAATGAAGAAGGCCTTCGGGTTGTAAAGTTCTTTCGGTATTGA
GGAAGGTTGATGTGTTAATAGCACATCAAATTGACGTTAAATACAGAAGA
AGCACCGGCTAACTCCGTGCCAGCAGCCGCGGTAATACGGAGGGTGCGAG
CGTTAATCGGAATAACTGGGCGTAAAGGGCACGCAGGCGGTTATTTAAGT
GAGGTGTGAAAGCCCCGGGCTTAACCTGGGAATTGCATTTCAGACTGGGT
AACTAGAGTACTTTAGGGAGGGGTAGAATTCCACGTGTAGCGGTGAAATG
CGTAGAGATGTGGAGGAATACCGAAGGCGAAGGCAGCCCCTTGGGAATGT
ACTGACGCTCATGTGCGAAAGCGTGGGGAGCAAACAGGATTAGATACCCT
GGTAGTCCACGCTGTAAACGCTGTCGATTTGGGGGTTGGGGTTTAACTCT
GGCGCCCGTAGCTAACGTGATAAATCGACCGCCTGGGGAGTACGGCCGCA
AGGTTAAAACTCAAATGAATTGACGGGGGCCCGCACAAGCGGTGGAGCAT
GTGGTTTAATTCGATGCAACGCGAAGAACCTTACCTACTCTTGACATCCT
AAGAAGAGCTCAGAGATGAGCTTGTGCCTTCGGGAACTTAGAGACAGGTG
CTGCATGGCTGTCGTCAGCTCGTGTTGTGAAATGTTGGGTTAAGTCCCGC
AACGAGCGCAACCCTTATCCTTTGTTGCCAGCGATTAGGTCGGGAACTCA
AAGGAGACTGCCAGTGATAAACTGGAGGAAGGTGGGGATGACGTCAAGTC
ATCATGGCCCTTACGAGTAGGGCTACACACGTGCTACAATGGCGTATACA
GAGGGAAGCGAAGCTGCGAGGTGGAGCGAATCTCATAAAGTACGTCTAAG
TCCGGATTGGAGTCTGCAACTCGACTCCATGAAGTCGGAATCGCTAGTAA
TCGCGAATCAGAATGTTGCGGTGAATACGTTCCCGGGCCTTGTACACACC
GCCCGTCACACCATGGGAGTGGGTTGTACCAGAAGTAGATAGCTTAACCT
TTTGGAGGGCGTTTACCACGGTATGATTCATGACTGGGGTGAAGTCGTAA
CAAGGTAACCGTAGGGGAACCTGCGGTTGGATCACCTCCTTACC</t>
  </si>
  <si>
    <t>23S</t>
  </si>
  <si>
    <t xml:space="preserve">
ATAGTTAAGTGACTAAGCGTACAAGGTGGATGCCTTGGCAATCAGAGGCG
AAGAAGGACGTGCTAATCTGCGAAAAGCTTGGATGAGTCGATAAGAGGCG
TTTAATCCAAGATATCCGAATGGGGAAACCCAGTAGATGAAGAATCTACT
ATCAACAAGTGAATTCATAGCTTGTTGAGGCAAACCGGGAGAACTGAAAC
ATCTAAGTACCCCGAGGAAAAGAAATCAACCGAGATTTCGTCAGTAGCGG
CGAGCGAAAGCGAAAGAGCCAGTAAGTGATAGCAGTATAGTGAGGAGAAT
GTGTTGGGAAGCACAATCAAAGAGGGTGATAATCCCGTATCTAAAAACCA
TATTGTGGTACTAAGCTAACGAGAAGTAGGGCGGGACACGTGATATCCTG
TTTGAAGAAGGGGGGACCATCCTCCAAGGCTAAATACTCCTGATTGACCG
ATAGTGAACCAGTACTGTGAAGGAAAGGCGAAAAGAACCCCGGTGAGGGG
AGTGAAATAGAACCTGAAACCTTGTACGTACAAGCAGTGGGAGCCCCATC
ACTTAATCCGATTGGAAGGTGATGAAAAGCAACCGCACTTAAACAATGGT
AAGAGGAGCGAAGCGAGTCAAACCACCCAAAAGAAGCAGTGGGATTAAGT
GATGGGGTGACTGCGTACCTTTTGTATAATGGGTCAGCGACTTATATTTT
GTAGCGAGGTTAACCGAATAGGGGAGCCGAAGGGAAACCGAGTCTTAACT
GGGCGAATAGTTGCAAGGTATAGACCCGAAACCCGGTGATCTAGCCATGG
GCAGGTTGAAGGTTGGGTAACACTAACTGGAGGACCGAACCGACTAATGT
TGAAAAATTAGCGGATGACTTGTGGCTGGGGGTGAAAGGCCAATCAAACC
GGGAGATAGCTGGTTCTCCCCGAAATCTATTTAGGTAGAGCCTTGAGGTG
ACACCTTTGGGGGTAGAGCACTGTTTCGGCTAGGGGTCCATCCCGGATTA
CCAACCCGATGCAAACTACGAATACCAAAGAGTGATACTCAGGAGACACA
CGGCGGGTGCTAACGTCCGTCGTGGAGAGGGAAACAACCCAGACCGCCAG
CTAAGGTCCCCAAGTCTATATTAAGTGGGAAACGAAGTGGGAAGGCTTAG
ACAGCTAGGATGTTGGCTTAGAAGCAGCCATCATTTAAAGAAAGCGTAAT
AGCTCACTAGTCGAGTCGGCCTGCGCGGAAGATGTAACGGGGCTGAAATA
TAGCACCGAAGCTGCGGCATCAGGCGTATCACTAATACGCCTTACGATTA
ACAACATGGAATGGCGCGAAGCGGCATGAAAGGTTGTTCAAGCAACCCGA
ACGTTGAGTCGGGGTATTTTTGAAGTAAGGATTATTAGTGATACGCCTGT
TGGGTAGGGGAGCGTTGTGTAAGCGGATGAAGGTTAATCGAGAGGTTAGC
TGGACGTATCACAAGTGCGAATGCTGACATAAGTAACGATAAAACGGGTG
AAAAACCCGTTCGCCGGAAGACCAAGGGTTCCTGTCCAACGTTAATCGGG
GCAGGGTGAGTCGGCTCCTAAGGCGAGGCTGAAAAGCGTAGTCGATGGGA
AACAGGTTAATATTCCTGTACTTGGTAAAGCTGCGATGTGGGGACGGAGT
AGGTTAGGTTATCGCACTGTTGGATATGTGCGTTTAAGTTGGTAGGTGGG
AAGTTTAGGCAAATCCGGACTTCCTTAACACAGAGAGATGATGACGAGGC
TCTACGGAGCTGAAGTAACTGATACCACACTTCCAGGAAAAGCCACTAAG
CGAAAGGCTTTACTAAACCGTACTGAAAACCGACACAGGTGGTCAGGTAG
AGAATACTCAGGCGCTTGAGAGAACTCGGGTGAAGGAACTAGGCAAAATA
GCACCGTAACTTCGGGAGAAGGTGCGCCGGCGTAGATTGTAGTCCCTAGC
GGGCGAAGGTTGAACCGGTCGAAGATACCAGCTGGCTGCAACTGTTTATT
AAAAACACAGCACTCTGCAAACACGAAAGTGGACGTATAGGGTGTGATGC
CTGCCCGGTGCTGGAAGGTTAATTGATGGTGTCATCGCAAGAGAAGCACC
TGATCGAAGCCCCAGTAAACGGCGGCCGTAACTATAACGGTCCTAAGGTA
GCGAAATTCCTTGTCGGGTAAGTTCCGACCTGCACGAATGGCATAATGAT
GGCCAGGCTGTCTCCACCCGAGACTCAGTGAAATTGAAATCGCCGTGAAG
ATGCGGTGTACCCGCGGCTAGACGGAAAGACCCCGTGAACCTTTACTATA
GCTTGACACTGAACATTGAATTTTGATGTGTAGGATAGGTGGGAGCCTTT
GAAGCAGTGACGCCAGTCATTGTGGAGGCGACCTTGAAATACCACCCTTT
AACGTTTGATGTTCTAACGAAGATGACGAAACGTGGTCTCGGACAGTGTC
TGGTGGGTAGTTTGACTGGGGCGGTCTCCTCCCAAAGCGTAACGGAGGAG
CACGAAGGTTTGCTAATCACGGTCGGACATCGTGAGGTTAGTGCAATGGT
ATAAGCAAGCTTAACTGCGAGACAGACAAGTCGAGCAGGTACGAAAGTAG
GTCATAGTGATCCGGTGGTTCTGAATGGAAGGGCCATCGCTCAACGGATA
AAAGGTACTCCGGGGATAACAGGCTGATACCGCCCAAGAGTTCATATCGA
CGGCGGTGTTTGGCACCTCGATGTCGGCTCATCACATCCTGGGGCTGAAG
TAGGTCCCAAGGGTATGGCTGTTCGCCATTTAAAGTGGTACGCGAGCTGG
GTTTAGAACGTCGTGAGACAGTTCGGTCCCTATCTGCCGTGGGCGTTGGA
TGATTGATTGGGGCTGCTCCTAGTACGAGAGGACCGGAGTGGACGCATCA
CTGGTGTTCCAGTTGTCTCGCCAGAGGCATTGCTGGGTAGCTAAATGCGG
AAGAGATAAGTGCTGAAAGCATCTAAGCACGAAACTTGCCAAGAGATGAG
TCATCCCTGACTTTAAGTCAGTAAGGGTTGTTGTAGACTACGACGTAGAT
AGGTCAGGTGTGTAAGTGTAGTGATACATTGAGCTAACAGATACTAATTG
CCCGAGAGGCTTAACTAT</t>
  </si>
  <si>
    <t xml:space="preserve">
ATAGTTAAGTGACTAAGCGTACAAGGTGGATGCCTTGGCAATCAGAGGCG
AAGAAGGACGTGCTAATCTGCGAAAAGCTTGGATGAGTCGATAAGAGGCG
TTTAATCCAAGATATCCGAATGGGGAAACCCAGTAGATGAAGAATCTATT
ATCAACAAGTGAATTCATAGCTTGTTGAGGCAAACCGGGAGAACTGAAAC
ATCTAAGTACCCCGAGGAAAAGAAATCAACCGAGATTTCGTCAGTAGCGG
CGAGCGAAAGCGAAAGAGCCAGTAAGTGATAACAGTATGGTTAGGAGAAT
GTGTTGGGAAGCACAATCAAAGAGGGTGATAATCCCGTATCTTAAAACCA
TATTGTGGTACTAAGCTAACGAGAAGTAGGGCGGGACACGTGATATCCTG
TTTGAAGATGGGGGGACCATCCTCCAAGGCTAAATACTCCTGATTGACCG
ATAGTGAACCAGTACTGTGAAGGAAAGGCGAAAAGAACCCCGGTGAGGGG
AGTGAAATAGAACCTGAAACCTTGTACGTACAAGCAGTGGGAGCCTGAAA
GGGTGACTGCGTACCTTTTGTATAATGGGTCAGCGACTTATATTTTGTAG
CGAGGTTAACCGAATAGGGGAGCCGAAGGGAAACCGAGTCTTAACTGGGC
GAATAGTTGCAAGGTATAGACCCGAAACCCGGTGATCTAGCCATGGGCAG
GTTGAAGGTTGGGTAACACTAACTGGAGGACCGAACCGACTAATGTTGAA
AAATTAGCGGATGACTTGTGGCTGGGGGTGAAAGGCCAATCAAACCGGGA
GATAGCTGGTTCTCCCCGAAATCTATTTAGGTAGAGCCTTGAGGTGACAC
CTTTGGGGGTAGAGCACTGTTTCGGCTAGGGGTCCATCCCGGATTACCAA
CCCGATGCAAACTACGAATACCAAAGAGTGATACTCAGGAGACACACGGC
GGGTGCTAACGTCCGTCGTGGAGAGGGAAACAACCCAGACCGCCAGCTAA
GGTCCCCAAGTCTATATTAAGTGGGAAACGAAGTGGGAAGGCTTAGACAG
CTAGGATGTTGGCTTAGAAGCAGCCATCATTTAAAGAAAGCGTAATAGCT
CACTAGTCGAGTCGGCCTGCGCGGAAGATGTAACGGGGCTGAAATATAGC
ACCGAAGCTGCGGCATCAGACGAAAGTCTGTTGGGTAGGGGAGCGTTGTG
TAAGCGGATGAAGGTTAATCGAGAGGTTAGCTGGACGTATCACAAGTGCG
AATGCTGACATAAGTAACGATAAAACGAGTGAAAAACTCGTTCGCCGGAA
GACCAAGGGTTCCTGTCCAACGTTAATCGGGGCAGGGTGAGTCGGCCCCT
AAGGCGAGGCTGAAAAGCGTAGTCGATGGGAAACAGGTTAATATTCCTGT
ACTTGGTAAAGCTGCGATGTGGGGACGGAGTAGGTTAGGTTAGCGTGCTG
TTGGATATGCACGTTTAAGTTGGTAGGTGGGAAGTTTAGGCAAATCCGGA
CTTCCTTAACACTGAGAGATGATGACGAGGCTCTACGGAGCTGAAGTAAC
TGATACCACACTTCCAGGAAAAGCCACTAAGCGACAGGTTTTACTAAACC
GTACTGAAAACCGACACAGGTGGTCAGGTAGAGAATACTCAGGCGCTTGA
GAGAACTCGGGTGAAGGAACTAGGCAAAATAGCACCGTAACTTCGGGAGA
AGGTGCGCCGGCGTAGATTGTAAGGGCTGGCCCCTGAAGGTTGAACCGGT
CGAAGATACCAGCTGGCTGCAACTGTTTATTAAAAACACAGCACTCTGCA
AACACGAAAGTGGAGGTATAGGGTGTGATGCCTGCCCGGTGCTGGAAGGT
TAATTGATGGTGTAATCGAAAGAGAAGCACCTGATCGAAGCCCCAGTAAA
CGGCGGCCGTAACTATAACGGTCCTAAGGTAGCGAAATTCCTTGTCGGGT
AAGTTCCGACCTGCACGAATGGCATAATGATGGCTAGGCTGTCTCCACCC
GAGACTCAGTGAAATTGAAATCGCCGTGAAGATGCGGTGTACCCGCGGCT
AGACGGAAAGACCCCGTGAACCTTTACTATAGCTTGACACTGAACATTGA
ATTTTGATGTGTAGGATAGGTGGGAGACTAAGAAGTAGGAACGCCAGTTT
CTATGGAGTCATCCTTGAAATACCACCCTTTAACGTTTGATGTTCTAACG
AAGATTACGAAACGTGGTCTCGGACAGTGTCTGGTGGGTAGTTTGACTGG
GGCGGTCTCCTCCCAAAGCGTAACGGAGGAGCACGAAGGTTTGCTAATCA
CGGTCGGACATCGTGAGGTTAGTGCAATGGTATAAGCAAGCTTAACTGCG
AGACAGACAAGTCGAGCAGGTACGAAAGTAGGTCATAGTGATCCGGTGGT
TCTGAATGGAAGGGCCATCGCTCAACGGATAAAAGGTACTCCGGGGATAA
CAGGCTGATACCGCCCAAGAGTTCATATCGACGGCGGTGTTTGGCACCTC
GATGTCGGCTCATCACATCCTGGGGCTGAAGTAGGTCCCAAGGGTATGGC
TGTTCGCCATTTAAAGTGGTACGCGAGCTGGGTTTAGAACGTCGTGAGAC
AGTTCGGTCCCTATCTGCCGTGGGCGTTGGAGAATTGGTTGGGGCTGCTC
CTAGTACGAGAGGACCGGAGTGGACGCACCACTGGTGTTCCGGTTGTGTC
GCCAGACGCATTGCCGGGTAGCTAAGTGCGGAAGAGATAAGTGCTGAAAG
CATCTAAGCACGAAACTTGCCAAGAGATGAGTTCTCCCAATCTAAGAGAT
AGTAAGGGTTGTTGTAGACTACGACGTAGATAGGCAGGGTGTGTAAGTGA
TGTGAGTCATTGAGCTAACCTGTACTAATTGCCCGAGAGGCTTAACTAT</t>
  </si>
  <si>
    <t xml:space="preserve">
ATAGTTAAGTGACTAAGCGTACAAGGTGGATGCCTTGGCAATCAGAGGCG
AAGAAGGACGTGCTAATCTGCGAAAAGCTTGGATGAGTCGATAAGAGGCG
TTTAATCCAAGATATCCGAATGGGGAAACCCAGTAGATGAAGAATCTACT
ATCAACAAGTGAATTCATAGCTTGTTGAGGCAAACCGGGAGAACTGAAAC
ATCTAAGTACCCCGAGGAAAAGAAATCAACCGAGATTTCGTCAGTAGCGG
CGAGCGAAAGCGAAAGAGCCAGTAAGTGATAGCAGTATAGTGAGGAGAAT
GTGTTGGGAAGCACAATCAAAGAGGGTGATAATCCCGTATCTAAAAACCA
TATTGTGGTACTAAGCTAACGAGAAGTAGGGCGGGACACGTGATATCCTG
TTTGAAGAAGGGGGGACCATCCTCCAAGGCTAAATACTCCTGATTGACCG
ATAGTGAACCAGTACTGTGAAGGAAAGGCGAAAAGAACCCCGGTGAGGGG
AGTGAAATAGAACCTGAAACCTTGTACGTACAAGCAGTGGGAGCCCCATC
ACTTAATCCGATTGGAAGGTGATGAAAAGCAACCGCACTTAAACAATGGT
AAGAGGAGCGAAGCGAGTCAAACCACCCAAAAGAAGCAGTGGGATTAAGT
GATGGGGTGACTGCGTACCTTTTGTATAATGGGTCAGCGACTTATATTTT
GTAGCGAGGTTAACCGAATAGGGGAGCCGAAGGGAAACCGAGTCTTAACT
GGGCGTCTAGTTGCAAGGTATAGACCCGAAACCCGGTGATCTAGCCATGG
GCAGGTTGAAGGTTGGGTAACACTAACTGGAGGACCGAACCGACTAATGT
TGAAAAATTAGCGGATGACTTGTGGCTGGGGGTGAAAGGCCAATCAAACC
GGGAGATAGCTGGTTCTCCCCGAAATCTATTTAGGTAGAGCCTTGAGGTG
ACACCTTTGGGGGTAGAGCACTGTTTCGGCTAGGGGTCCATCCCGGATTA
CCAACCCGATGCAAACTACGAATACCAAAGAGTGATACTCAGGAGACACA
CGGCGGGTGCTAACGTCCGTCGTGGAGAGGGAAACAACCCAGACCGCCAG
CTAAGGTCCCCAAGTCTATATTAAGTGGGAAACGAAGTGGGAAGGCTTAG
ACAGCTAGGATGTTGGCTTAGAAGCAGCCATCATTTAAAGAAAGCGTAAT
AGCTCACTAGTCGAGTCGGCCTGCGCGGAAGATGTAACGGGGCTGAAATA
TAGCACCGAAGCTGCGGCATCAGGCGTATCACTAATACGCCTTACGATTA
ACAACATGGAATGGCGCGAAGCGACATGAAAGGTTGTTCAAGCAACCCGA
ACGTTGAGTCGGGCATCTTAGAGTGAGGATGATTAGTGATACGCCTGTTG
GGTAGGGGAGCGTTGTGTAAGCGGAAGAAGGTTCATCGAGAGGTGGGCTG
GACGTATCACAAGTGCGAATGCTGACATAAGTAACGATAAAACGGGTGAA
AAACCCGTTCGCCGGAAGACCAAGGGTTCCTGTCCAACGTTAATCGGGGC
AGGGTGAGTCGGCTCCTAAGGCGAGGCTGAAAAGCGTAGTCGATGGGAAA
CAGGTTAATATTCCTGTACTTGGTAAAGCTGCGATGTGGGGACGGAGTAG
GTTAGGTTATCGCACTGTTGGATATGTGCGTTTAAGTTGGTAGGTGGGAA
GTTTAGGCAAATCCGGACTTCCTTAACACAGAGAGATGATGACGAGGCTC
TACGGAGCTGAAGTAACTGATACCACACTTCCAGGAAAAGCCACTAAGCG
AAAGGCTTTACTAAACCGTACTGAAAACCGACACAGGTGGTCAGGTAGAG
AATACTCAGGCGCTTGAGAGAACTCGGGTGAAGGAACTAGGCAAAATAGC
ACCGTAACTTCGGGAGAAGGTGCGCCGGCGTAGATTGTAGTCCCTAGCGG
GCGAAGGTTGAACCGGTCGAAGATACCAGCTGGCTGCAACTGTTTATTAA
AAACACAGCACTCTGCAAACACGAAAGTGGACGTATAGGGTGTGATGCCT
GCCCGGTGCTGGAAGGTTAATTGATGGTGTCATCGCAAGAGAAGCACCTG
ATCGAAGCCCCAGTAAACGGCGGCCGTAACTATAACGGTCCTAAGGTAGC
GAAATTCCTTGTCGGGTAAGTTCCGACCTGCACGAATGGCATAATGATGG
CCAGGCTGTCTCCACCCGAGACTCAGTGAAATTGAAATCGCCGTGAAGAT
GCGGTGTACCCGCGGCTAGACGGAAAGACCCCGTGAACCTTTACTATAGC
TTGACACTGAACATTGAATTTTGATGTGTAGGATAGGTGGGAGCCTTTGA
AGCAGTGACGCCAGTCATTGTGGAGGCGACCTTGAAATACCACCCTTTAA
CGTTTGATGTTCTAACGAAGATGACGAAACGTGGTCTCGGACAGTGTCTG
GTGGGTAGTTTGACTGGGGCGGTCTCCTCCCAAAGCGTAACGGAGGAGCA
CGAAGGTTTGCTAATCACGGTCGGACATCGTGAGGTTAGTGCAATGGTAT
AAGCAAGCTTAACTGCGAGACAGACAAGTCGAGCAGGTACGAAAGTAGGT
CATAGTGATCCGGTGGTTCTGAATGGAAGGGCCATCGCTCAACGGATAAA
AGGTACTCCGGGGATAACAGGCTGATACCGCCCAAGAGTTCATATCGACG
GCGGTGTTTGGCACCTCGATGTCGGCTCATCACATCCTGGGGCTGAAGTA
GGTCCCAAGGGTATGGCTGTTCGCCATTTAAAGTGGTACGCGAGCTGGGT
TTAGAACGTCGTGAGACAGTTCGGTCCCTATCTGCCGTGGGCGTTGGATG
ATTGATTGGGGCTGCTCCTAGTACGAGAGGACCGGAGTGGACGCATCACT
GGTGTTCCAGTTGTCTCGCCAGAGGCATTGCTGGGTAGCTAAATGCGGAA
GAGATAAGTGCTGAAAGCATCTAAGCACGAAACTTGCCAAGAGATGAGTC
ATCCCTGACTTTAAGTCAGTAAGGGTTGTTGTAGACTACGACGTAGATAG
GTCAGGTGTGTAAGTGTAGTGATACATTGAGCTAACAGATACTAATTGCC
CGAGAGGCTTAACTAT</t>
  </si>
  <si>
    <t xml:space="preserve">
GTATAGTTAAGTGACTAAGCGTACAAGGTGGATGCCTTGGCAATCAGAGG
CGAAGAAGGACGTGCTAATCTGCGAAAAGCTTGGATGAGTCGATAAGAGG
CGTTTAATCCAAGATATCCGAATGGGGAAACCCAGTAGATGAAGAATCTA
CTATCAACAAGTGAATTCATAGCTTGTTGAGGCAAACCGGGAGAACTGAA
ACATCTAAGTACCCCGAGGAAAAGAAATCAACCGAGATTTCGTCAGTAGC
GGCGAGCGAAAGCGAAAGAGCCAGTAAGTGATAGCAGTATAGTGAGGAGA
ATGTGTTGGGAAGCACAATCAAAGAGGGTGATAATCCCGTATCTAAAAAC
CATATTGTGGTACTAAGCTAACGAGAAGTAGGGCGGGACACGTGATATCC
TGTTTGAAGAAGGGGGGACCATCCTCCAAGGCTAAATACTCCTGATTGAC
CGATAGTGAACCAGTACTGTGAAGGAAAGGCGAAAAGAACCCCGGTGAGG
GGAGTGAAATAGAACCTGAAACCTTGTACGTACAAGCAGTGGGAGCCCCA
TCACTTAATCCGATTGGAAGGTGATGAAAAGCAACCGCACTTAAACAATG
GTAAGAGGAGCGAAGCGAGTCAAACCACCCAAAAGAAGCAGTGGGATTAA
GTGATGGGGTGACTGCGTACCTTTTGTATAATGGGTCAGCGACTTATATT
TTGTAGCGAGGTTAACCGAATAGGGGAGCCGAAGGGAAACCGAGTCTTAA
CTGGGCGAATAGTTGCAAGGTATAGACCCGAAACCCGGTGATCTAGCCAT
GGGCAGGTTGAAGGTTGGGTAACACTAACTGGAGGACCGAACCGACTAAT
GTTGAAAAATTAGCGGATGACTTGTGGCTGGGGGTGAAAGGCCAATCAAA
CCGGGAGATAGCTGGTTCTCCCCGAAATCTATTTAGGTAGAGCCTTGAGG
TGACACCTTTGGGGGTAGAGCACTGTTTCGGCTAGGGGTCCATCCCGGAT
TACCAACCCGATGCAAACTACGAATACCAAAGAGTGATACTCAGGAGACA
CACGGCGGGTGCTAACGTCCGTCGTGGAGAGGGAAACAACCCAGACCGCC
AGCTAAGGTCCCCAAGTCTATATTAAGTGGGAAACGAAGTGGGAAGGCTT
AGACAGCTAGGATGTTGGCTTAGAAGCAGCCATCATTTAAAGAAAGCGTA
ATAGCTCACTAGTCGAGTCGGCCTGCGCGGAAGATGTAACGGGGCTGAAA
TATAGCACCGAAGCTGCGGCATCAGGCGTATCACTAATACGCCTTACGAT
TAACAACATGGAATGGCGCGAAGCGGCATGAAAGGTTGTTCAAGCAACCC
GAACGTTGAGTCGGGGTATTTTTGAAGTAAGGATTATTAGTGATACGCCT
GTTGGGTAGGGGAGCGTTGTGTAAGCGGATGAAGGTTAATCGAGAGGTTA
GCTGGACGTATCACAAGTGCGAATGCTGACATAAGTAACGATAAAACGGG
TGAAAAACCCGTTCGCCGGAAGACCAAGGGTTCCTGTCCAACGTTAATCG
GGGCAGGGTGAGTCGGCTCCTAAGGCGAGGCTGAAAAGCGTAGTCGATGG
GAAACAGGTTAATATTCCTGTACTTGGTAAAGCTGCGATGTGGGGACGGA
GTAGGTTAGGTTATCGCACTGTTGGATATGTGCGTTTAAGTTGGTAGGTG
GGAAGTTTAGGCAAATCCGGACTTCCTTAACACAGAGAGATGATGACGAG
GCTCTACGGAGCTGAAGTAACTGATACCACACTTCCAGGAAAAGCCACTA
AGCGAAAGGCTTTACTAAACCGTACTGAAAACCGACACAGGTGGTCAGGT
AGAGAATACTCAGGCGCTTGAGAGAACTCGGGTGAAGGAACTAGGCAAAA
TAGCACCGTAACTTCGGGAGAAGGTGCGCCGGCGTAGATTGTAGTCCCTA
GCGGGCGAAGGTTGAACCGGTCGAAGATACCAGCTGGCTGCAACTGTTTA
TTAAAAACACAGCACTCTGCAAACACGAAAGTGGACGTATAGGGTGTGAT
GCCTGCCCGGTGCTGGAAGGTTAATTGATGGTGTCATCGCAAGAGAAGCA
CCTGATCGAAGCCCCAGTAAACGGCGGCCGTAACTATAACGGTCCTAAGG
TAGCGAAATTCCTTGTCGGGTAAGTTCCGACCTGCACGAATGGCATAATG
ATGGCCAGGCTGTCTCCACCCGAGACTCAGTGAAATTGAAATCGCCGTGA
AGATGCGGTGTACCCGCGGCTAGACGGAAAGACCCCGTGAACCTTTACTA
TAGCTTGACACTGAACATTGAATTTTGATGTGTAGGATAGGTGGGAGCCT
TTGAAGCAGTGACGCCAGTCATTGTGGAGGCGACCTTGAAATACCACCCT
TTAACGTTTGATGTTCTAACGAAGATGACGAAACGTGGTCTCGGACAGTG
TCTGGTGGGTAGTTTGACTGGGGCGGTCTCCTCCCAAAGCGTAACGGAGG
AGCACGAAGGTTTGCTAATCACGGTCGGACATCGTGAGGTTAGTGCAATG
GTATAAGCAAGCTTAACTGCGAGACAGACAAGTCGAGCAGGTACGAAAGT
AGGTCATAGTGATCCGGTGGTTCTGAATGGAAGGGCCATCGCTCAACGGA
TAAAAGGTACTCCGGGGATAACAGGCTGATACCGCCCAAGAGTTCATATC
GACGGCGGTGTTTGGCACCTCGATGTCGGCTCATCACATCCTGGGGCTGA
AGTAGGTCCCAAGGGTATGGCTGTTCGCCATTTAAAGTGGTACGCGAGCT
GGGTTTAGAACGTCGTGAGACAGTTCGGTCCCTATCTGCCGTGGGCGTTG
GATGATTGATTGGGGCTGCTCCTAGTACGAGAGGACCGGAGTGGACGCAT
CACTGGTGTTCCAGTTGTCTCGCCAGAGGCATTGCTGGGTAGCTAAATGC
GGAAGAGATAAGTGCTGAAAGCATCTAAGCACGAAACTTGCCAAGAGATG
AGTCATCCCTGACTTTAAGTCAGTAAGGGTTGTTGTAGACTACGACGTAG
ATAGGTCAGGTGTGTAAGTGTAGTGATACATTGAGCTAACAGATACTAAT
TGCCCGAGAGGCTTAACTAT</t>
  </si>
  <si>
    <t>GTATAGTTAAGTGACTAAGCGTACAAGGTGGATGCCTTGGCAATCAGAGG
CGAAGAAGGACGTGCTAATCTGCGAAAAGCTTGGATGAGTCGATAAGAGG
CGTTTAATCCAAGATATCCGAATGGGGAAACCCAGTAGATGAAGAATCTA
CTATCAACAAGTGAATTCATAGCTTGTTGAGGCAAACCGGGAGAACTGAA
ACATCTAAGTACCCCGAGGAAAAGAAATCAACCGAGATTTCGTCAGTAGC
GGCGAGCGAAAGCGAAAGAGCCAGTAAGTGATAGCAGTATAGTGAGGAGA
ATGTGTTGGGAAGCACAATCAAAGAGGGTGATAATCCCGTATCTAAAAAC
CATATTGTGGTACTAAGCTAACGAGAAGTAGGGCGGGACACGTGATATCC
TGTTTGAAGAAGGGGGGACCATCCTCCAAGGCTAAATACTCCTGATTGAC
CGATAGTGAACCAGTACTGTGAAGGAAAGGCGAAAAGAACCCCGGTGAGG
GGAGTGAAATAGAACCTGAAACCTTGTACGTACAAGCAGTGGGAGCCCCA
TCACTTAATCCGATTGGAAGGTGATGAAAAGCAACCGCACTTAAACAATG
GTAAGAGGAGCGAAGCGAGTCAAACCACCCAAAAGAAGCAGTGGGATTAA
GTGATGGGGTGACTGCGTACCTTTTGTATAATGGGTCAGCGACTTATATT
TTGTAGCGAGGTTAACCGAATAGGGGAGCCGAAGGGAAACCGAGTCTTAA
CTGGGCGAATAGTTGCAAGGTATAGACCCGAAACCCGGTGATCTAGCCAT
GGGCAGGTTGAAGGTTGGGTAACACTAACTGGAGGACCGAACCGACTAAT
GTTGAAAAATTAGCGGATGACTTGTGGCTGGGGGTGAAAGGCCAATCAAA
CCGGGAGATAGCTGGTTCTCCCCGAAATCTATTTAGGTAGAGCCTTGAGG
TGACACCTTTGGGGGTAGAGCACTGTTTCGGCTAGGGGTCCATCCCGGAT
TACCAACCCGATGCAAACTACGAATACCAAAGAGTGATACTCAGGAGACA
CACGGCGGGTGCTAACGTCCGTCGTGGAGAGGGAAACAACCCAGACCGCC
AGCTAAGGTCCCCAAGTCTATATTAAGTGGGAAACGAAGTGGGAAGGCTT
AGACAGCTAGGATGTTGGCTTAGAAGCAGCCATCATTTAAAGAAAGCGTA
ATAGCTCACTAGTCGAGTCGGCCTGCGCGGAAGATGTAACGGGGCTGAAA
TATAGCACCGAAGCTGCGGCATCAGGCGTATCACTAATACGCCTTACGAT
TAACAACATGGAATGGCGCGAAGCGGCATGAAAGGTTGTTCAAGCAACCC
GAACGTTGAGTCGGGGTATTTTTGAAGTAAGGATTATTAGTGATACGCCT
GTTGGGTAGGGGAGCGTTGTGTAAGCGGATGAAGGTTAATCGAGAGGTTA
GCTGGACGTATCACAAGTGCGAATGCTGACATAAGTAACGATAAAACGGG
TGAAAAACCCGTTCGCCGGAAGACCAAGGGTTCCTGTCCAACGTTAATCG
GGGCAGGGTGAGTCGGCTCCTAAGGCGAGGCTGAAAAGCGTAGTCGATGG
GAAACAGGTTAATATTCCTGTACTTGGTAAAGCTGCGATGTGGGGACGGA
GTAGGTTAGGTTATCGCACTGTTGGATATGTGCGTTTAAGTTGGTAGGTG
GGAAGTTTAGGCAAATCCGGACTTCCTTAACACAGAGAGATGATGACGAG
GCTCTACGGAGCTGAAGTAACTGATACCACACTTCCAGGAAAAGCCACTA
AGCGAAAGGCTTTACTAAACCGTACTGAAAACCGACACAGGTGGTCAGGT
AGAGAATACTCAGGCGCTTGAGAGAACTCGGGTGAAGGAACTAGGCAAAA
TAGCACCGTAACTTCGGGAGAAGGTGCGCCGGCGTAGATTGTAGTCCCTA
GCGGGCGAAGGTTGAACCGGTCGAAGATACCAGCTGGCTGCAACTGTTTA
TTAAAAACACAGCACTCTGCAAACACGAAAGTGGACGTATAGGGTGTGAT
GCCTGCCCGGTGCTGGAAGGTTAATTGATGGTGTCATCGCAAGAGAAGCA
CCTGATCGAAGCCCCAGTAAACGGCGGCCGTAACTATAACGGTCCTAAGG
TAGCGAAATTCCTTGTCGGGTAAGTTCCGACCTGCACGAATGGCATAATG
ATGGCCAGGCTGTCTCCACCCGAGACTCAGTGAAATTGAAATCGCCGTGA
AGATGCGGTGTACCCGCGGCTAGACGGAAAGACCCCGTGAACCTTTACTA
TAGCTTGACACTGAACATTGAATTTTGATGTGTAGGATAGGTGGGAGCCT
TTGAAGCAGTGACGCCAGTCATTGTGGAGGCGACCTTGAAATACCACCCT
TTAACGTTTGATGTTCTAACGAAGATGACGAAACGTGGTCTCGGACAGTG
TCTGGTGGGTAGTTTGACTGGGGCGGTCTCCTCCCAAAGCGTAACGGAGG
AGCACGAAGGTTTGCTAATCACGGTCGGACATCGTGAGGTTAGTGCAATG
GTATAAGCAAGCTTAACTGCGAGACAGACAAGTCGAGCAGGTACGAAAGT
AGGTCATAGTGATCCGGTGGTTCTGAATGGAAGGGCCATCGCTCAACGGA
TAAAAGGTACTCCGGGGATAACAGGCTGATACCGCCCAAGAGTTCATATC
GACGGCGGTGTTTGGCACCTCGATGTCGGCTCATCACATCCTGGGGCTGA
AGTAGGTCCCAAGGGTATGGCTGTTCGCCATTTAAAGTGGTACGCGAGCT
GGGTTTAGAACGTCGTGAGACAGTTCGGTCCCTATCTGCCGTGGGCGTTG
GATGATTGATTGGGGCTGCTCCTAGTACGAGAGGACCGGAGTGGACGCAT
CACTGGTGTTCCAGTTGTCTCGCCAGAGGCATTGCTGGGTAGCTAAATGC
GGAAGAGATAAGTGCTGAAAGCATCTAAGCACGAAACTTGCCAAGAGATG
AGTCATCCCTGACTTTAAGTCAGTAAGGGTTGTTGTAGACTACGACGTAG
ATAGGTCAGGTGTGTAAGTGTAGTGATACATTGAGCTAACAGATACTAAT
TGCCCGAGAGGCTTAACTAT</t>
  </si>
  <si>
    <t>SUM</t>
  </si>
  <si>
    <t>Stoichiometry</t>
  </si>
  <si>
    <t>Formula</t>
  </si>
  <si>
    <t>H</t>
  </si>
  <si>
    <t>O</t>
  </si>
  <si>
    <t>N</t>
  </si>
  <si>
    <t>P</t>
  </si>
  <si>
    <t>S</t>
  </si>
  <si>
    <t>charge</t>
  </si>
  <si>
    <t>MW (g/mol)</t>
  </si>
  <si>
    <r>
      <t>electrons (NH</t>
    </r>
    <r>
      <rPr>
        <vertAlign val="subscript"/>
        <sz val="11"/>
        <color theme="1"/>
        <rFont val="Calibri"/>
        <family val="2"/>
        <scheme val="minor"/>
      </rPr>
      <t>3</t>
    </r>
    <r>
      <rPr>
        <sz val="11"/>
        <color theme="1"/>
        <rFont val="Calibri"/>
        <family val="2"/>
        <scheme val="minor"/>
      </rPr>
      <t>)</t>
    </r>
  </si>
  <si>
    <r>
      <rPr>
        <sz val="11"/>
        <color theme="1"/>
        <rFont val="Calibri"/>
        <family val="2"/>
      </rPr>
      <t>°</t>
    </r>
    <r>
      <rPr>
        <sz val="11"/>
        <color theme="1"/>
        <rFont val="Calibri"/>
        <family val="2"/>
        <scheme val="minor"/>
      </rPr>
      <t xml:space="preserve"> of reduction (NH</t>
    </r>
    <r>
      <rPr>
        <vertAlign val="subscript"/>
        <sz val="11"/>
        <color theme="1"/>
        <rFont val="Calibri"/>
        <family val="2"/>
        <scheme val="minor"/>
      </rPr>
      <t>3</t>
    </r>
    <r>
      <rPr>
        <sz val="11"/>
        <color theme="1"/>
        <rFont val="Calibri"/>
        <family val="2"/>
        <scheme val="minor"/>
      </rPr>
      <t>)</t>
    </r>
  </si>
  <si>
    <t xml:space="preserve"> ATP </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</si>
  <si>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13</t>
    </r>
    <r>
      <rPr>
        <sz val="11"/>
        <color theme="1"/>
        <rFont val="Calibri"/>
        <family val="2"/>
        <scheme val="minor"/>
      </rPr>
      <t>P</t>
    </r>
    <r>
      <rPr>
        <vertAlign val="subscript"/>
        <sz val="11"/>
        <color theme="1"/>
        <rFont val="Calibri"/>
        <family val="2"/>
        <scheme val="minor"/>
      </rPr>
      <t>3</t>
    </r>
  </si>
  <si>
    <t xml:space="preserve"> CTP </t>
  </si>
  <si>
    <r>
      <t>C</t>
    </r>
    <r>
      <rPr>
        <vertAlign val="subscript"/>
        <sz val="11"/>
        <color theme="1"/>
        <rFont val="Calibri"/>
        <family val="2"/>
        <scheme val="minor"/>
      </rPr>
      <t>9</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14</t>
    </r>
    <r>
      <rPr>
        <sz val="11"/>
        <color theme="1"/>
        <rFont val="Calibri"/>
        <family val="2"/>
        <scheme val="minor"/>
      </rPr>
      <t>P</t>
    </r>
    <r>
      <rPr>
        <vertAlign val="subscript"/>
        <sz val="11"/>
        <color theme="1"/>
        <rFont val="Calibri"/>
        <family val="2"/>
        <scheme val="minor"/>
      </rPr>
      <t>3</t>
    </r>
  </si>
  <si>
    <t xml:space="preserve"> GTP </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</si>
  <si>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14</t>
    </r>
    <r>
      <rPr>
        <sz val="11"/>
        <color theme="1"/>
        <rFont val="Calibri"/>
        <family val="2"/>
        <scheme val="minor"/>
      </rPr>
      <t>P</t>
    </r>
    <r>
      <rPr>
        <vertAlign val="subscript"/>
        <sz val="11"/>
        <color theme="1"/>
        <rFont val="Calibri"/>
        <family val="2"/>
        <scheme val="minor"/>
      </rPr>
      <t>3</t>
    </r>
  </si>
  <si>
    <t xml:space="preserve"> UTP </t>
  </si>
  <si>
    <r>
      <t>C</t>
    </r>
    <r>
      <rPr>
        <vertAlign val="subscript"/>
        <sz val="11"/>
        <color theme="1"/>
        <rFont val="Calibri"/>
        <family val="2"/>
        <scheme val="minor"/>
      </rPr>
      <t>9</t>
    </r>
    <r>
      <rPr>
        <sz val="11"/>
        <color theme="1"/>
        <rFont val="Calibri"/>
        <family val="2"/>
        <scheme val="minor"/>
      </rPr>
      <t>H</t>
    </r>
    <r>
      <rPr>
        <vertAlign val="subscript"/>
        <sz val="11"/>
        <color theme="1"/>
        <rFont val="Calibri"/>
        <family val="2"/>
        <scheme val="minor"/>
      </rPr>
      <t>11</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15</t>
    </r>
    <r>
      <rPr>
        <sz val="11"/>
        <color theme="1"/>
        <rFont val="Calibri"/>
        <family val="2"/>
        <scheme val="minor"/>
      </rPr>
      <t>P</t>
    </r>
    <r>
      <rPr>
        <vertAlign val="subscript"/>
        <sz val="11"/>
        <color theme="1"/>
        <rFont val="Calibri"/>
        <family val="2"/>
        <scheme val="minor"/>
      </rPr>
      <t>3</t>
    </r>
  </si>
  <si>
    <t xml:space="preserve"> diphosphate </t>
  </si>
  <si>
    <r>
      <t>HO</t>
    </r>
    <r>
      <rPr>
        <vertAlign val="subscript"/>
        <sz val="11"/>
        <color theme="1"/>
        <rFont val="Calibri"/>
        <family val="2"/>
        <scheme val="minor"/>
      </rPr>
      <t>7</t>
    </r>
    <r>
      <rPr>
        <sz val="11"/>
        <color theme="1"/>
        <rFont val="Calibri"/>
        <family val="2"/>
        <scheme val="minor"/>
      </rPr>
      <t>P</t>
    </r>
    <r>
      <rPr>
        <vertAlign val="subscript"/>
        <sz val="11"/>
        <color theme="1"/>
        <rFont val="Calibri"/>
        <family val="2"/>
        <scheme val="minor"/>
      </rPr>
      <t>2</t>
    </r>
  </si>
  <si>
    <t xml:space="preserve"> 1 RNA </t>
  </si>
  <si>
    <t>U</t>
  </si>
  <si>
    <r>
      <t>C</t>
    </r>
    <r>
      <rPr>
        <vertAlign val="subscript"/>
        <sz val="11"/>
        <color theme="1"/>
        <rFont val="Calibri"/>
        <family val="2"/>
        <scheme val="minor"/>
      </rPr>
      <t>94.17</t>
    </r>
    <r>
      <rPr>
        <sz val="11"/>
        <color theme="1"/>
        <rFont val="Calibri"/>
        <family val="2"/>
        <scheme val="minor"/>
      </rPr>
      <t>H</t>
    </r>
    <r>
      <rPr>
        <vertAlign val="subscript"/>
        <sz val="11"/>
        <color theme="1"/>
        <rFont val="Calibri"/>
        <family val="2"/>
        <scheme val="minor"/>
      </rPr>
      <t>107.21</t>
    </r>
    <r>
      <rPr>
        <sz val="11"/>
        <color theme="1"/>
        <rFont val="Calibri"/>
        <family val="2"/>
        <scheme val="minor"/>
      </rPr>
      <t>N</t>
    </r>
    <r>
      <rPr>
        <vertAlign val="subscript"/>
        <sz val="11"/>
        <color theme="1"/>
        <rFont val="Calibri"/>
        <family val="2"/>
        <scheme val="minor"/>
      </rPr>
      <t>35.56</t>
    </r>
    <r>
      <rPr>
        <sz val="11"/>
        <color theme="1"/>
        <rFont val="Calibri"/>
        <family val="2"/>
        <scheme val="minor"/>
      </rPr>
      <t>O</t>
    </r>
    <r>
      <rPr>
        <vertAlign val="subscript"/>
        <sz val="11"/>
        <color theme="1"/>
        <rFont val="Calibri"/>
        <family val="2"/>
        <scheme val="minor"/>
      </rPr>
      <t>70.62</t>
    </r>
    <r>
      <rPr>
        <sz val="11"/>
        <color theme="1"/>
        <rFont val="Calibri"/>
        <family val="2"/>
        <scheme val="minor"/>
      </rPr>
      <t>P</t>
    </r>
    <r>
      <rPr>
        <vertAlign val="subscript"/>
        <sz val="11"/>
        <color theme="1"/>
        <rFont val="Calibri"/>
        <family val="2"/>
        <scheme val="minor"/>
      </rPr>
      <t>10</t>
    </r>
  </si>
  <si>
    <t>DNA Term</t>
  </si>
  <si>
    <t xml:space="preserve">GC content = </t>
  </si>
  <si>
    <t>%</t>
  </si>
  <si>
    <t xml:space="preserve"> dATP </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</si>
  <si>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12</t>
    </r>
    <r>
      <rPr>
        <sz val="11"/>
        <color theme="1"/>
        <rFont val="Calibri"/>
        <family val="2"/>
        <scheme val="minor"/>
      </rPr>
      <t>P</t>
    </r>
    <r>
      <rPr>
        <vertAlign val="subscript"/>
        <sz val="11"/>
        <color theme="1"/>
        <rFont val="Calibri"/>
        <family val="2"/>
        <scheme val="minor"/>
      </rPr>
      <t>3</t>
    </r>
  </si>
  <si>
    <t xml:space="preserve"> dCTP </t>
  </si>
  <si>
    <r>
      <t>C</t>
    </r>
    <r>
      <rPr>
        <vertAlign val="subscript"/>
        <sz val="11"/>
        <color theme="1"/>
        <rFont val="Calibri"/>
        <family val="2"/>
        <scheme val="minor"/>
      </rPr>
      <t>9</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13</t>
    </r>
    <r>
      <rPr>
        <sz val="11"/>
        <color theme="1"/>
        <rFont val="Calibri"/>
        <family val="2"/>
        <scheme val="minor"/>
      </rPr>
      <t>P</t>
    </r>
    <r>
      <rPr>
        <vertAlign val="subscript"/>
        <sz val="11"/>
        <color theme="1"/>
        <rFont val="Calibri"/>
        <family val="2"/>
        <scheme val="minor"/>
      </rPr>
      <t>3</t>
    </r>
  </si>
  <si>
    <t xml:space="preserve"> dGTP </t>
  </si>
  <si>
    <t xml:space="preserve"> dTTP </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</si>
  <si>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13</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14</t>
    </r>
    <r>
      <rPr>
        <sz val="11"/>
        <color theme="1"/>
        <rFont val="Calibri"/>
        <family val="2"/>
        <scheme val="minor"/>
      </rPr>
      <t>P</t>
    </r>
    <r>
      <rPr>
        <vertAlign val="subscript"/>
        <sz val="11"/>
        <color theme="1"/>
        <rFont val="Calibri"/>
        <family val="2"/>
        <scheme val="minor"/>
      </rPr>
      <t>3</t>
    </r>
  </si>
  <si>
    <t xml:space="preserve"> 1 DNA </t>
  </si>
  <si>
    <r>
      <t>C</t>
    </r>
    <r>
      <rPr>
        <vertAlign val="subscript"/>
        <sz val="11"/>
        <color theme="1"/>
        <rFont val="Calibri"/>
        <family val="2"/>
        <scheme val="minor"/>
      </rPr>
      <t>9.81</t>
    </r>
    <r>
      <rPr>
        <sz val="11"/>
        <color theme="1"/>
        <rFont val="Calibri"/>
        <family val="2"/>
        <scheme val="minor"/>
      </rPr>
      <t>H</t>
    </r>
    <r>
      <rPr>
        <vertAlign val="subscript"/>
        <sz val="11"/>
        <color theme="1"/>
        <rFont val="Calibri"/>
        <family val="2"/>
        <scheme val="minor"/>
      </rPr>
      <t>11.31</t>
    </r>
    <r>
      <rPr>
        <sz val="11"/>
        <color theme="1"/>
        <rFont val="Calibri"/>
        <family val="2"/>
        <scheme val="minor"/>
      </rPr>
      <t>N</t>
    </r>
    <r>
      <rPr>
        <vertAlign val="subscript"/>
        <sz val="11"/>
        <color theme="1"/>
        <rFont val="Calibri"/>
        <family val="2"/>
        <scheme val="minor"/>
      </rPr>
      <t>3.69</t>
    </r>
    <r>
      <rPr>
        <sz val="11"/>
        <color theme="1"/>
        <rFont val="Calibri"/>
        <family val="2"/>
        <scheme val="minor"/>
      </rPr>
      <t>O</t>
    </r>
    <r>
      <rPr>
        <vertAlign val="subscript"/>
        <sz val="11"/>
        <color theme="1"/>
        <rFont val="Calibri"/>
        <family val="2"/>
        <scheme val="minor"/>
      </rPr>
      <t>6</t>
    </r>
    <r>
      <rPr>
        <sz val="11"/>
        <color theme="1"/>
        <rFont val="Calibri"/>
        <family val="2"/>
        <scheme val="minor"/>
      </rPr>
      <t>P</t>
    </r>
    <r>
      <rPr>
        <vertAlign val="subscript"/>
        <sz val="11"/>
        <color theme="1"/>
        <rFont val="Calibri"/>
        <family val="2"/>
        <scheme val="minor"/>
      </rPr>
      <t>1</t>
    </r>
  </si>
  <si>
    <t>Source: IMG/M (taxon ID 2684623175)</t>
  </si>
  <si>
    <t>total RNA from cdc_from_genomic.fna file</t>
  </si>
  <si>
    <t>rRNA bases</t>
  </si>
  <si>
    <t>Molar</t>
  </si>
  <si>
    <t>tRNA bases</t>
  </si>
  <si>
    <t>mRNA bases</t>
  </si>
  <si>
    <t>Total RNA (Molar)</t>
  </si>
  <si>
    <t>Compound name</t>
  </si>
  <si>
    <t>ctp</t>
  </si>
  <si>
    <t>gtp</t>
  </si>
  <si>
    <t>utp</t>
  </si>
  <si>
    <t>atp</t>
  </si>
  <si>
    <t>Total</t>
  </si>
  <si>
    <t>RNA Type: tRNA</t>
  </si>
  <si>
    <t>A: 250560</t>
  </si>
  <si>
    <t>T: 226984</t>
  </si>
  <si>
    <t>G: 176753</t>
  </si>
  <si>
    <t>C: 152677</t>
  </si>
  <si>
    <t>RNA Type: rRNA</t>
  </si>
  <si>
    <t>A: 53241</t>
  </si>
  <si>
    <t>T: 48941</t>
  </si>
  <si>
    <t>G: 35531</t>
  </si>
  <si>
    <t>C: 29642</t>
  </si>
  <si>
    <t>Total RNA = 0.05 mRNA+ 0.8 rRNA + 0.15 tRNA</t>
  </si>
  <si>
    <t>Nº en cds</t>
  </si>
  <si>
    <t>mRNA</t>
  </si>
  <si>
    <t>rRNA</t>
  </si>
  <si>
    <t>tRNA</t>
  </si>
  <si>
    <t>TOTAL</t>
  </si>
  <si>
    <t>Met:</t>
  </si>
  <si>
    <t>Gln:</t>
  </si>
  <si>
    <t>Asn:</t>
  </si>
  <si>
    <t>Arg:</t>
  </si>
  <si>
    <t>Ile:</t>
  </si>
  <si>
    <t>Leu:</t>
  </si>
  <si>
    <t>Lys:</t>
  </si>
  <si>
    <t>Ala:</t>
  </si>
  <si>
    <t>Phe:</t>
  </si>
  <si>
    <t>Asp:</t>
  </si>
  <si>
    <t>His:</t>
  </si>
  <si>
    <t>Ser:</t>
  </si>
  <si>
    <t>Thr:</t>
  </si>
  <si>
    <t>Glu:</t>
  </si>
  <si>
    <t>Val:</t>
  </si>
  <si>
    <t>Gly:</t>
  </si>
  <si>
    <t>Pro:</t>
  </si>
  <si>
    <t>Tyr:</t>
  </si>
  <si>
    <t>Trp:</t>
  </si>
  <si>
    <t>Cys:</t>
  </si>
  <si>
    <t>Notes</t>
  </si>
  <si>
    <t>Macromolecule</t>
  </si>
  <si>
    <t>overall wt%</t>
  </si>
  <si>
    <t>composition (molar fraction)</t>
  </si>
  <si>
    <t>mmol/gDW (Calc.)</t>
  </si>
  <si>
    <t>metabolite</t>
  </si>
  <si>
    <t>location</t>
  </si>
  <si>
    <t>type</t>
  </si>
  <si>
    <t>formula</t>
  </si>
  <si>
    <t>MW (mg/mmol)</t>
  </si>
  <si>
    <t>difference b/w metabolite and structual component</t>
  </si>
  <si>
    <t>MWcorr (mg/mmol)</t>
  </si>
  <si>
    <t>mg (if total 1 mmol)</t>
  </si>
  <si>
    <t>total wt (mg)</t>
  </si>
  <si>
    <t>composition (weight fraction)</t>
  </si>
  <si>
    <t>g/gDW</t>
  </si>
  <si>
    <t>mmol/gDW</t>
  </si>
  <si>
    <t>total mmols material</t>
  </si>
  <si>
    <t>class</t>
  </si>
  <si>
    <t>final wt%</t>
  </si>
  <si>
    <t>Reactants</t>
  </si>
  <si>
    <t>Protein</t>
  </si>
  <si>
    <t>ala_L</t>
  </si>
  <si>
    <t>cytoplasm</t>
  </si>
  <si>
    <t>AA</t>
  </si>
  <si>
    <t>C3H7NO2</t>
  </si>
  <si>
    <t>h2o</t>
  </si>
  <si>
    <t>arg_L</t>
  </si>
  <si>
    <t>C6H15N4O2</t>
  </si>
  <si>
    <t>asn_L</t>
  </si>
  <si>
    <t>C4H8N2O3</t>
  </si>
  <si>
    <t>asp_L</t>
  </si>
  <si>
    <t>C4H6NO4</t>
  </si>
  <si>
    <t>cys_L</t>
  </si>
  <si>
    <t>C3H7NO2S</t>
  </si>
  <si>
    <t>gln_L</t>
  </si>
  <si>
    <t>C5H10N2O3</t>
  </si>
  <si>
    <t>glu_L</t>
  </si>
  <si>
    <t>C5H8NO4</t>
  </si>
  <si>
    <t>gly</t>
  </si>
  <si>
    <t>C2H5NO2</t>
  </si>
  <si>
    <t>his_L</t>
  </si>
  <si>
    <t>C6H9N3O2</t>
  </si>
  <si>
    <t>ile_L</t>
  </si>
  <si>
    <t>C6H13NO2</t>
  </si>
  <si>
    <t>leu_L</t>
  </si>
  <si>
    <t>lys_L</t>
  </si>
  <si>
    <t>C6H15N2O2</t>
  </si>
  <si>
    <t>met_L</t>
  </si>
  <si>
    <t>C5H11NO2S</t>
  </si>
  <si>
    <t>phe_L</t>
  </si>
  <si>
    <t>C9H11NO2</t>
  </si>
  <si>
    <t>pro_L</t>
  </si>
  <si>
    <t>C5H9NO2</t>
  </si>
  <si>
    <t>ser_L</t>
  </si>
  <si>
    <t>C3H7NO3</t>
  </si>
  <si>
    <t>thr_L</t>
  </si>
  <si>
    <t>C4H9NO3</t>
  </si>
  <si>
    <t>trp_L</t>
  </si>
  <si>
    <t>C11H12N2O2</t>
  </si>
  <si>
    <t>tyr_L</t>
  </si>
  <si>
    <t>C9H11NO3</t>
  </si>
  <si>
    <t>val_L</t>
  </si>
  <si>
    <t>C5H11NO2</t>
  </si>
  <si>
    <t>DNA</t>
  </si>
  <si>
    <t>datp</t>
  </si>
  <si>
    <t>C10H12N5O12P3</t>
  </si>
  <si>
    <t>ppi</t>
  </si>
  <si>
    <t xml:space="preserve"> </t>
  </si>
  <si>
    <t>dctp</t>
  </si>
  <si>
    <t>C9H12N3O13P3</t>
  </si>
  <si>
    <t>dgtp</t>
  </si>
  <si>
    <t>C10H12N5O13P3</t>
  </si>
  <si>
    <t>dttp</t>
  </si>
  <si>
    <t>C10H13N2O14P3</t>
  </si>
  <si>
    <t>RNA</t>
  </si>
  <si>
    <t>C9H12N3O14P3</t>
  </si>
  <si>
    <t>C10H12N5O14P3</t>
  </si>
  <si>
    <t>C9H11N2O15P3</t>
  </si>
  <si>
    <t>atp**</t>
  </si>
  <si>
    <t>murein</t>
  </si>
  <si>
    <t>murein4p4p</t>
  </si>
  <si>
    <t>periplasm</t>
  </si>
  <si>
    <t>C74H114N14O40</t>
  </si>
  <si>
    <t>none</t>
  </si>
  <si>
    <t>murein3p3p</t>
  </si>
  <si>
    <t>C68H104N12O38</t>
  </si>
  <si>
    <t>murein4px4p</t>
  </si>
  <si>
    <t>C74H112N14O39</t>
  </si>
  <si>
    <t>murein3px4p</t>
  </si>
  <si>
    <t>C71H107N13O38</t>
  </si>
  <si>
    <t>murein4px4px4p</t>
  </si>
  <si>
    <t>C111H167N21O58</t>
  </si>
  <si>
    <t>LOS</t>
  </si>
  <si>
    <t>loshinf</t>
  </si>
  <si>
    <t>extra-cellular face</t>
  </si>
  <si>
    <t>LPS</t>
  </si>
  <si>
    <t>C166H303N6O88P6</t>
  </si>
  <si>
    <t>lipid</t>
  </si>
  <si>
    <t>pe140</t>
  </si>
  <si>
    <t>cytoplasm / periplasm</t>
  </si>
  <si>
    <t>C33H66N1O8P1</t>
  </si>
  <si>
    <t>pe160</t>
  </si>
  <si>
    <t>C37H74N1O8P1</t>
  </si>
  <si>
    <t>pe161</t>
  </si>
  <si>
    <t>C37H70N1O8P1</t>
  </si>
  <si>
    <t>pe180</t>
  </si>
  <si>
    <t>C41H82N1O8P1</t>
  </si>
  <si>
    <t>pg160</t>
  </si>
  <si>
    <t>C38H74O10P1</t>
  </si>
  <si>
    <t>pg180</t>
  </si>
  <si>
    <t>C42H82O10P1</t>
  </si>
  <si>
    <t>inorganic ions</t>
  </si>
  <si>
    <t>k</t>
  </si>
  <si>
    <t>K</t>
  </si>
  <si>
    <t>nh4</t>
  </si>
  <si>
    <t>H4N</t>
  </si>
  <si>
    <t>mg2</t>
  </si>
  <si>
    <t>Mg</t>
  </si>
  <si>
    <t>ca2</t>
  </si>
  <si>
    <t>Ca</t>
  </si>
  <si>
    <t>fe2</t>
  </si>
  <si>
    <t>Fe</t>
  </si>
  <si>
    <t>fe3</t>
  </si>
  <si>
    <t>cu2</t>
  </si>
  <si>
    <t>Cu</t>
  </si>
  <si>
    <t>mn2</t>
  </si>
  <si>
    <t>Mn</t>
  </si>
  <si>
    <t>mobd</t>
  </si>
  <si>
    <t>MoO4</t>
  </si>
  <si>
    <t>cobalt2</t>
  </si>
  <si>
    <t>Co</t>
  </si>
  <si>
    <t>zn2</t>
  </si>
  <si>
    <t>Zn</t>
  </si>
  <si>
    <t>cl</t>
  </si>
  <si>
    <t>Cl</t>
  </si>
  <si>
    <t>ni2</t>
  </si>
  <si>
    <t>Ni</t>
  </si>
  <si>
    <t>na1</t>
  </si>
  <si>
    <t>Na</t>
  </si>
  <si>
    <t>so4</t>
  </si>
  <si>
    <t>O4S</t>
  </si>
  <si>
    <t>pi**</t>
  </si>
  <si>
    <t>HO4P</t>
  </si>
  <si>
    <t>soluble pool</t>
  </si>
  <si>
    <t>ptrc</t>
  </si>
  <si>
    <t>polyamine</t>
  </si>
  <si>
    <t>C4H14N2</t>
  </si>
  <si>
    <t>spmd</t>
  </si>
  <si>
    <t>C7H22N3</t>
  </si>
  <si>
    <t>accoa</t>
  </si>
  <si>
    <t>cofactor</t>
  </si>
  <si>
    <t>C23H34N7O17P3S</t>
  </si>
  <si>
    <t>coa</t>
  </si>
  <si>
    <t>C21H32N7O16P3S</t>
  </si>
  <si>
    <t>succoa</t>
  </si>
  <si>
    <t>C25H35N7O19P3S</t>
  </si>
  <si>
    <t>malcoa</t>
  </si>
  <si>
    <t>C24H33N7O19P3S</t>
  </si>
  <si>
    <t>nad</t>
  </si>
  <si>
    <t>C21H26N7O14P2</t>
  </si>
  <si>
    <t>nadh</t>
  </si>
  <si>
    <t>C21H27N7O14P2</t>
  </si>
  <si>
    <t>nadp</t>
  </si>
  <si>
    <t>C21H25N7O17P3</t>
  </si>
  <si>
    <t>nadph</t>
  </si>
  <si>
    <t>C21H26N7O17P3</t>
  </si>
  <si>
    <t>fad</t>
  </si>
  <si>
    <t>C27H31N9O15P2</t>
  </si>
  <si>
    <t>thf</t>
  </si>
  <si>
    <t>C19H21N7O6</t>
  </si>
  <si>
    <t>mlthf</t>
  </si>
  <si>
    <t>C20H21N7O6</t>
  </si>
  <si>
    <t>5mthf</t>
  </si>
  <si>
    <t>C20H24N7O6</t>
  </si>
  <si>
    <t>thmpp</t>
  </si>
  <si>
    <t>C12H16N4O7P2S</t>
  </si>
  <si>
    <t>pydx5p</t>
  </si>
  <si>
    <t>C8H8NO6P</t>
  </si>
  <si>
    <t>pheme</t>
  </si>
  <si>
    <t>C39H30FeN4O4</t>
  </si>
  <si>
    <t>gthrd</t>
  </si>
  <si>
    <t>C10H16N3O6S</t>
  </si>
  <si>
    <t>udcpdp</t>
  </si>
  <si>
    <t>C55H89O7P2</t>
  </si>
  <si>
    <t>10fthf</t>
  </si>
  <si>
    <t>C20H21N7O7</t>
  </si>
  <si>
    <t>chor</t>
  </si>
  <si>
    <t>C10H8O6</t>
  </si>
  <si>
    <t>amet</t>
  </si>
  <si>
    <t>C15H23N6O5S</t>
  </si>
  <si>
    <t>ribflv</t>
  </si>
  <si>
    <t>C17H20N4O6</t>
  </si>
  <si>
    <t>2fe2s</t>
  </si>
  <si>
    <t>S2Fe2</t>
  </si>
  <si>
    <t>4fe4s</t>
  </si>
  <si>
    <t>S4Fe4</t>
  </si>
  <si>
    <t>mocogdp</t>
  </si>
  <si>
    <t>C20H22N10O15P2S2Mo</t>
  </si>
  <si>
    <t>lipopb</t>
  </si>
  <si>
    <t>C8H13OS2</t>
  </si>
  <si>
    <t>bmocogdp</t>
  </si>
  <si>
    <t>C40H44N20O27P4S4Mo</t>
  </si>
  <si>
    <t>2dmmql8</t>
  </si>
  <si>
    <t>C50H72O2</t>
  </si>
  <si>
    <t>btn</t>
  </si>
  <si>
    <t>C10H15N2O3S</t>
  </si>
  <si>
    <t>maintenance</t>
  </si>
  <si>
    <t>maint</t>
  </si>
  <si>
    <t>C10H12N5O13P5</t>
  </si>
  <si>
    <t>h2o**</t>
  </si>
  <si>
    <t>H2O</t>
  </si>
  <si>
    <t>RNA / maint</t>
  </si>
  <si>
    <t>AA difference / maint</t>
  </si>
  <si>
    <t xml:space="preserve">Products </t>
  </si>
  <si>
    <t>adp</t>
  </si>
  <si>
    <t>C10H12N5O10P2</t>
  </si>
  <si>
    <t>h</t>
  </si>
  <si>
    <t>sum of dNTPs</t>
  </si>
  <si>
    <t>ppi**</t>
  </si>
  <si>
    <t>HO7P2</t>
  </si>
  <si>
    <t>sum of NTPs</t>
  </si>
  <si>
    <t>sum of AA</t>
  </si>
  <si>
    <t>NT difference / dNT difference</t>
  </si>
  <si>
    <t>sum of NTPs and dNTPs</t>
  </si>
  <si>
    <t>maintenance / ions</t>
  </si>
  <si>
    <t>Maintenance</t>
  </si>
  <si>
    <t>GAM (biosynthetic + other) =</t>
  </si>
  <si>
    <r>
      <t xml:space="preserve">From </t>
    </r>
    <r>
      <rPr>
        <i/>
        <sz val="11"/>
        <color theme="1"/>
        <rFont val="Arial"/>
        <family val="2"/>
      </rPr>
      <t>E. coli</t>
    </r>
    <r>
      <rPr>
        <sz val="11"/>
        <color theme="1"/>
        <rFont val="Arial"/>
        <family val="2"/>
      </rPr>
      <t xml:space="preserve"> iJO1366. Orth JD, Conrad TM, Na J, Lerman JA, Nam H, Feist AM, Palsson B. A comprehensive genome-scale reconstruction of </t>
    </r>
    <r>
      <rPr>
        <i/>
        <sz val="11"/>
        <color theme="1"/>
        <rFont val="Arial"/>
        <family val="2"/>
      </rPr>
      <t>Escherichia coli</t>
    </r>
    <r>
      <rPr>
        <sz val="11"/>
        <color theme="1"/>
        <rFont val="Arial"/>
        <family val="2"/>
      </rPr>
      <t xml:space="preserve"> metabolism--2011. Mol Syst Biol. 2011 Oct 11;7:535. doi: 10.1038/msb.2011.65</t>
    </r>
  </si>
  <si>
    <t>biosynthetic costs =</t>
  </si>
  <si>
    <t>unknown GAM costs =</t>
  </si>
  <si>
    <t>Biomass Objective function</t>
  </si>
  <si>
    <t>fraction</t>
  </si>
  <si>
    <t>percentage</t>
  </si>
  <si>
    <t xml:space="preserve">amino acid </t>
  </si>
  <si>
    <t>number of bases</t>
  </si>
  <si>
    <t>cpd00035[c0]</t>
  </si>
  <si>
    <t>cpd00051[c0]</t>
  </si>
  <si>
    <t>cpd00132[c0]</t>
  </si>
  <si>
    <t>cpd00041[c0]</t>
  </si>
  <si>
    <t>cpd00084[c0]</t>
  </si>
  <si>
    <t>cpd00053[c0]</t>
  </si>
  <si>
    <t>cpd00023[c0]</t>
  </si>
  <si>
    <t>cpd00033[c0]</t>
  </si>
  <si>
    <t>cpd00119[c0]</t>
  </si>
  <si>
    <t>cpd00322[c0]</t>
  </si>
  <si>
    <t>cpd00107[c0]</t>
  </si>
  <si>
    <t>cpd00039[c0]</t>
  </si>
  <si>
    <t>cpd00060[c0]</t>
  </si>
  <si>
    <t>cpd00066[c0]</t>
  </si>
  <si>
    <t>cpd00054[c0]</t>
  </si>
  <si>
    <t>cpd00161[c0]</t>
  </si>
  <si>
    <t>cpd00065[c0]</t>
  </si>
  <si>
    <t>cpd00069[c0]</t>
  </si>
  <si>
    <t>cpd00115[c0]</t>
  </si>
  <si>
    <t>cpd00356[c0]</t>
  </si>
  <si>
    <t>cpd00241[c0]</t>
  </si>
  <si>
    <t>cpd00357</t>
  </si>
  <si>
    <t>cpd00052[c0]</t>
  </si>
  <si>
    <t>cpd00038[c0]</t>
  </si>
  <si>
    <t>cpd00062[c0]</t>
  </si>
  <si>
    <t>cpd00201[c0]</t>
  </si>
  <si>
    <t>cpd15353[c0]</t>
  </si>
  <si>
    <t>cpd24604[c0]</t>
  </si>
  <si>
    <t>cpd24682[c0]</t>
  </si>
  <si>
    <t>cpd00345[c0]</t>
  </si>
  <si>
    <t>cpd00022[c0]</t>
  </si>
  <si>
    <t>cpd00017[c0]</t>
  </si>
  <si>
    <t>cpd37287[c0]</t>
  </si>
  <si>
    <t>cpd00104[c0]</t>
  </si>
  <si>
    <t>cpd00063[c0]</t>
  </si>
  <si>
    <t>cpd00216[c0]</t>
  </si>
  <si>
    <t>cpd00099[c0]</t>
  </si>
  <si>
    <t>cpd00010[c0]</t>
  </si>
  <si>
    <t>cpd00149[c0]</t>
  </si>
  <si>
    <t>cpd20849[c0]</t>
  </si>
  <si>
    <t>cpd00058[c0]</t>
  </si>
  <si>
    <t>cpd00015[c0]</t>
  </si>
  <si>
    <t>cpd10515[c0]</t>
  </si>
  <si>
    <t>cpd10516[c0]</t>
  </si>
  <si>
    <t>cpd00042[c0]</t>
  </si>
  <si>
    <t>cpd00001[c0]</t>
  </si>
  <si>
    <t>cpd00205[c0]</t>
  </si>
  <si>
    <t>cpd00541[c0]</t>
  </si>
  <si>
    <t>cpd00070</t>
  </si>
  <si>
    <t>cpd00254[c0]</t>
  </si>
  <si>
    <t>cpd00125[c0]</t>
  </si>
  <si>
    <t>cpd00030[c0]</t>
  </si>
  <si>
    <t>cpd11574[c0]</t>
  </si>
  <si>
    <t>cpd15501[p0]</t>
  </si>
  <si>
    <t>cpd15503[p0]</t>
  </si>
  <si>
    <t>cpd15505[p0]</t>
  </si>
  <si>
    <t>cpd15506[p0]</t>
  </si>
  <si>
    <t>cpd15508[p0]</t>
  </si>
  <si>
    <t>cpd00003[c0]</t>
  </si>
  <si>
    <t>cpd00006[c0]</t>
  </si>
  <si>
    <t>cpd00005[c0]</t>
  </si>
  <si>
    <t>cpd00013[c0]</t>
  </si>
  <si>
    <t>cpd00244[c0]</t>
  </si>
  <si>
    <t>cpd15529[p0]</t>
  </si>
  <si>
    <t>cpd15532[p0]</t>
  </si>
  <si>
    <t>cpd15533[p0]</t>
  </si>
  <si>
    <t>cpd15538[p0]</t>
  </si>
  <si>
    <t>cpd15540[p0]</t>
  </si>
  <si>
    <t>cpd00028</t>
  </si>
  <si>
    <t>cpd00118</t>
  </si>
  <si>
    <t>cpd00016</t>
  </si>
  <si>
    <t>cpd00220[c0]</t>
  </si>
  <si>
    <t>cpd00048[c0]</t>
  </si>
  <si>
    <t>cpd00264</t>
  </si>
  <si>
    <t>cpd00078</t>
  </si>
  <si>
    <t>cpd00087[c0]</t>
  </si>
  <si>
    <t>cpd00056[c0]</t>
  </si>
  <si>
    <t>cpd02229[c0]</t>
  </si>
  <si>
    <t>cpd00034[c0]</t>
  </si>
  <si>
    <t>cpd00008[c0]</t>
  </si>
  <si>
    <t>cpd00067[c0]</t>
  </si>
  <si>
    <t>cpd00009[c0]</t>
  </si>
  <si>
    <t>cpd00012[c0]</t>
  </si>
  <si>
    <t>cpd00002[c0]</t>
  </si>
  <si>
    <t>cpd00016[c0]</t>
  </si>
  <si>
    <t>cpd00028[c0]</t>
  </si>
  <si>
    <t>cpd00118[c0]</t>
  </si>
  <si>
    <t>cpd00156[c0]</t>
  </si>
  <si>
    <t>cpd00129[c0]</t>
  </si>
  <si>
    <t>cpd00264[c0]</t>
  </si>
  <si>
    <t>cpd00357[c0]</t>
  </si>
  <si>
    <t>cpd11493[c0]</t>
  </si>
  <si>
    <t>cpd15540[c0]</t>
  </si>
  <si>
    <t>cpd15533[c0]</t>
  </si>
  <si>
    <t>cpd15695[c0]</t>
  </si>
  <si>
    <t>cpd15696[c0]</t>
  </si>
  <si>
    <t>cpd15722[c0]</t>
  </si>
  <si>
    <t>cpd15723[c0]</t>
  </si>
  <si>
    <t>cpd00166[c0]</t>
  </si>
  <si>
    <t>cpd00557[c0]</t>
  </si>
  <si>
    <t>cpd15793[c0]</t>
  </si>
  <si>
    <t>cpd15794[c0]</t>
  </si>
  <si>
    <t>cpd15795[c0]</t>
  </si>
  <si>
    <t>cpd15432[c0]</t>
  </si>
  <si>
    <t>cpd15665[c0]</t>
  </si>
  <si>
    <t>cpd12370[c0]</t>
  </si>
  <si>
    <t>cpd01997[c0]</t>
  </si>
  <si>
    <t>cpd03422[c0]</t>
  </si>
  <si>
    <t>cpd15666[c0]</t>
  </si>
  <si>
    <t>cpd11416[c0]</t>
  </si>
  <si>
    <t>cpd00004[c0]</t>
  </si>
  <si>
    <t>cpd15531[p0]</t>
  </si>
  <si>
    <t>cpd00001</t>
  </si>
  <si>
    <t>cpd00002</t>
  </si>
  <si>
    <t>cpd00003</t>
  </si>
  <si>
    <t>cpd00006</t>
  </si>
  <si>
    <t>cpd00004</t>
  </si>
  <si>
    <t>cpd00008</t>
  </si>
  <si>
    <t>cpd00005</t>
  </si>
  <si>
    <t>cpd00009</t>
  </si>
  <si>
    <t>cpd00010</t>
  </si>
  <si>
    <t>cpd00012</t>
  </si>
  <si>
    <t>cpd00015</t>
  </si>
  <si>
    <t>cpd00017</t>
  </si>
  <si>
    <t>cpd00013</t>
  </si>
  <si>
    <t>cpd00023</t>
  </si>
  <si>
    <t>cpd00030</t>
  </si>
  <si>
    <t>cpd00033</t>
  </si>
  <si>
    <t>cpd00022</t>
  </si>
  <si>
    <t>cpd00034</t>
  </si>
  <si>
    <t>cpd00035</t>
  </si>
  <si>
    <t>cpd00038</t>
  </si>
  <si>
    <t>cpd00039</t>
  </si>
  <si>
    <t>cpd00041</t>
  </si>
  <si>
    <t>cpd00042</t>
  </si>
  <si>
    <t>cpd00048</t>
  </si>
  <si>
    <t>cpd00051</t>
  </si>
  <si>
    <t>cpd00052</t>
  </si>
  <si>
    <t>cpd00053</t>
  </si>
  <si>
    <t>cpd00054</t>
  </si>
  <si>
    <t>cpd00056</t>
  </si>
  <si>
    <t>cpd00058</t>
  </si>
  <si>
    <t>cpd00060</t>
  </si>
  <si>
    <t>cpd00062</t>
  </si>
  <si>
    <t>cpd00063</t>
  </si>
  <si>
    <t>cpd00065</t>
  </si>
  <si>
    <t>cpd00066</t>
  </si>
  <si>
    <t>cpd00067</t>
  </si>
  <si>
    <t>cpd00069</t>
  </si>
  <si>
    <t>cpd00084</t>
  </si>
  <si>
    <t>cpd00087</t>
  </si>
  <si>
    <t>cpd00099</t>
  </si>
  <si>
    <t>cpd00107</t>
  </si>
  <si>
    <t>cpd00115</t>
  </si>
  <si>
    <t>cpd00119</t>
  </si>
  <si>
    <t>cpd00129</t>
  </si>
  <si>
    <t>cpd00132</t>
  </si>
  <si>
    <t>cpd00149</t>
  </si>
  <si>
    <t>cpd00104</t>
  </si>
  <si>
    <t>cpd00156</t>
  </si>
  <si>
    <t>cpd00161</t>
  </si>
  <si>
    <t>cpd00166</t>
  </si>
  <si>
    <t>cpd00201</t>
  </si>
  <si>
    <t>cpd00205</t>
  </si>
  <si>
    <t>cpd00125</t>
  </si>
  <si>
    <t>cpd00220</t>
  </si>
  <si>
    <t>cpd00241</t>
  </si>
  <si>
    <t>cpd00254</t>
  </si>
  <si>
    <t>cpd00322</t>
  </si>
  <si>
    <t>cpd00345</t>
  </si>
  <si>
    <t>cpd00356</t>
  </si>
  <si>
    <t>cpd00216</t>
  </si>
  <si>
    <t>cpd00557</t>
  </si>
  <si>
    <t>cpd01997</t>
  </si>
  <si>
    <t>cpd02229</t>
  </si>
  <si>
    <t>cpd00244</t>
  </si>
  <si>
    <t>cpd03422</t>
  </si>
  <si>
    <t>cpd10515</t>
  </si>
  <si>
    <t>cpd10516</t>
  </si>
  <si>
    <t>cpd11416</t>
  </si>
  <si>
    <t>cpd11493</t>
  </si>
  <si>
    <t>cpd12370</t>
  </si>
  <si>
    <t>cpd15432</t>
  </si>
  <si>
    <t>cpd00541</t>
  </si>
  <si>
    <t>cpd15533</t>
  </si>
  <si>
    <t>cpd15540</t>
  </si>
  <si>
    <t>cpd15665</t>
  </si>
  <si>
    <t>cpd15666</t>
  </si>
  <si>
    <t>cpd11574</t>
  </si>
  <si>
    <t>cpd15695</t>
  </si>
  <si>
    <t>cpd15353</t>
  </si>
  <si>
    <t>cpd15696</t>
  </si>
  <si>
    <t>cpd15722</t>
  </si>
  <si>
    <t>cpd15723</t>
  </si>
  <si>
    <t>cpd15793</t>
  </si>
  <si>
    <t>cpd15794</t>
  </si>
  <si>
    <t>cpd15795</t>
  </si>
  <si>
    <t>cpd20849</t>
  </si>
  <si>
    <t>cpd24604</t>
  </si>
  <si>
    <t>cpd24682</t>
  </si>
  <si>
    <t>cpd37287</t>
  </si>
  <si>
    <t>cpd15501</t>
  </si>
  <si>
    <t>cpd15503</t>
  </si>
  <si>
    <t>cpd15505</t>
  </si>
  <si>
    <t>cpd15506</t>
  </si>
  <si>
    <t>cpd15508</t>
  </si>
  <si>
    <t>cpd15529</t>
  </si>
  <si>
    <t>cpd15531</t>
  </si>
  <si>
    <t>cpd15532</t>
  </si>
  <si>
    <t>cpd15538</t>
  </si>
  <si>
    <t xml:space="preserve">gapseq </t>
  </si>
  <si>
    <t>lit-base</t>
  </si>
  <si>
    <t>p</t>
  </si>
  <si>
    <t>cpd00070[c0]</t>
  </si>
  <si>
    <t>cpd00078[c0]</t>
  </si>
  <si>
    <t>[gapseq_test,bio1 ] = addReaction(gapseq_test,'bio1', 'reactionFormula','48.95 cpd00001[c0] + 0.000223 cpd00056[c0] + 0.000223 cpd00220[c0] + 54.1046 cpd00002[c0] + 0.0017866 cpd00003[c0] + 0.0071678 cpd10515[c0] + 0.0071678 cpd10516[c0] + 0.000223 cpd00042[c0] + 0.00011166 cpd00006[c0] + 0.000168 cpd00010[c0] + 0.164215 cpd00062[c0] + 0.000223 cpd00015[c0] + 0.000223 cpd00016[c0] + 0.121941 cpd00060[c0] + 0.000223 cpd00017[c0] + 0.301779 cpd00054[c0] + 0.335594 cpd00023[c0] + 0.240848 cpd00053[c0] + 0.419109 cpd00035[c0] + 0.000223 cpd00028[c0] + 0.092428 cpd00038[c0] + 0.260278 cpd00041[c0] + 0.338156 cpd00033[c0] + 0.325347 cpd00039[c0] + 0.254642 cpd00132[c0] + 0.0039821 cpd00048[c0] + 0.109235 cpd00052[c0] + 0.058409 cpd00065[c0] + 0.227487 cpd00066[c0] + 0.161393 cpd00069[c0] + 0.05226 cpd00084[c0] + 0.000223 cpd00087[c0] + 0.000223 cpd00201[c0] + 0.000223 cpd00345[c0] + 0.266426 cpd00161[c0] + 0.230561 cpd00051[c0] + 0.533364 cpd00107[c0] + 0.034337 cpd00115[c0] + 0.0332704 cpd00118[c0] + 0.105033 cpd00119[c0] + 0.339693 cpd00156[c0] + 0.12906 cpd00129[c0] + 0.021189 cpd00241[c0] + 0.00674427 cpd00264[c0] + 0.034337 cpd00357[c0] + 0.363262 cpd00322[c0] + 0.021189 cpd00356[c0] + 0.00477859 cpd00099[c0] + 0.000055352 cpd02229[c0] + 0.0031857 cpd00030[c0] + 0.0031857 cpd00034[c0] + 0.0031857 cpd00149[c0] + 0.00394667 cpd11493[c0] + 0.00477859 cpd00063[c0] + 0.0031857 cpd00058[c0] + 0.1791974 cpd00205[c0] + 0.00796433 cpd00254[c0] + 0.0068808 cpd15540[c0] + 0.0085781 cpd15533[c0] + 0.0104045 cpd15695[c0] + 0.0104045 cpd15696[c0] + 0.0104045 cpd15722[c0] + 0.0104045 cpd15723[c0] + 0.00394667 cpd00166[c0] + 0.00394667 cpd00557[c0] + 0.0104045 cpd15793[c0] + 0.0104045 cpd15794[c0] + 0.0104045 cpd15795[c0] + 0.0137989 cpd15432[c0] + 0.0137989 cpd15665[c0]  -&gt; 0.6121 cpd00012[c0] + 53.9461 cpd00009[c0] + 53.95 cpd00067[c0] + 53.95 cpd00008[c0] + 0.00394667 cpd12370[c0] + 0.00394667 cpd01997[c0] + 0.00394667 cpd03422[c0] + 0.0137989 cpd15666[c0] + cpd11416[c0]')</t>
  </si>
  <si>
    <t>biotin</t>
  </si>
  <si>
    <t>Ni2+</t>
  </si>
  <si>
    <t>Lipoate</t>
  </si>
  <si>
    <t>Molybdate</t>
  </si>
  <si>
    <t>phosphatidylethanolamine ditetradecanoyl</t>
  </si>
  <si>
    <t>phosphatidylethanolamine dihexadecanoyl</t>
  </si>
  <si>
    <t>phosphatidylethanolamine dihexadec-9enoyl</t>
  </si>
  <si>
    <t>Phosphatidylglycerol dihexadecanoyl</t>
  </si>
  <si>
    <t>Lipooligosaccharide</t>
  </si>
  <si>
    <t>2Fe-2S</t>
  </si>
  <si>
    <t>4Fe-4S</t>
  </si>
  <si>
    <t xml:space="preserve">Optimized flux zero if these metabolites are present </t>
  </si>
  <si>
    <t>BOF reaction</t>
  </si>
  <si>
    <t xml:space="preserve">flux value </t>
  </si>
  <si>
    <t>0.419109 cpd00035[c0] + 0.230561 cpd00051[c0] + 0.254642 cpd00132[c0] + 0.260278 cpd00041[c0] + 0.052260 cpd00084[c0] +
0.240808 cpd00053[c0] + 0.335594 cpd00023[c0] + 0.338156 cpd00033[c0] + 0.105033 cpd00119[c0] + 0.363262 cpd00322[c0] +
0.533364 cpd00107[c0] + 0.325347 cpd00039[c0] + 0.121941 cpd00060[c0] + 0.227487 cpd00066[c0] + 0.189060 cpd00129[c0]+
0.301779 cpd00054[c0] + 0.266426 cpd00161[c0] + 0.058409 cpd00065[c0] + 0.161393 cpd00069[c0] + 0.339693 cpd00156[c0]+
0.034337 cpd00115[c0] + 0.021189 cpd00356[c0] + 0.021189 cpd00241[c0] + 0.034337 cpd00357 [c0] + 0.109235 cpd00052[c0] +
0.092428 cpd00038[c0] + 0.164215 cpd00062[c0] + 40.1655 cpd00002[c0]+0.000223 cpd00201[c0] + 0.000223 cpd15353[c0] +
0.000223 cpd24604[c0] + 0.000223 cpd24682[c0] + 0.003947 cpd00345[c0] + 0.0002791 cpd00022[c0] + 0.003947 cpd00017[c0] +
0.000223 cpd37287[c0] + 0.000002 cpd00104[c0] + 0.00477859 cpd00063[c0] + 0.000223 cpd00216[c0] + 0.00477859 cpd00099[c0] +
0.003947 cpd00010[c0] + 0.0072857 cpd00149[c0] + 0.0109330 cpd20849[c0] + 0.0031857 cpd00058[c0] + 0.003947 cpd00015[c0] +
0.0071678 cpd10515[c0] + 0.0071678 cpd10516[c0] + 0.003947 cpd00042[c0] + 34.9229 cpd00001[c0] + 0.007294 cpd00205[c0] +
0.000223 cpd00541[c0] + 0.000031266 cpd00070 [c0] + 0.00796433 cpd00254[c0] + 0.000223 cpd00125[c0] + 0.007294 cpd00030[c0] +
0.0031857 cpd11574[c0] + 0.000223 cpd37287[c0] + 0.001493436 cpd15501[p0] + 0.00074362 cpd15503[p0] +0.00597374 cpd15505[p0] +
0.006692636 cpd15506[p0] + 0.000057202 cpd15508[p0] + 0.003947 cpd00003[c0] + 0.00004466 cpd00004[c0]+ 0.003947 cpd00006[c0] +
0.000335 cpd00005[c0] + 0.01194649 cpd00013[c0] + 0.00318573 cpd00244[c0] + 0.03945960 cpd15529[p0] + 0.02916579 cpd15531[p0]+
0.0943599 cpd15532[p0] + 0.0085781 cpd15533[p0] + 0.0233950 cpd15538[p0] + 0.0068808 cpd15540[p0] + 0.003947 cpd00028 [c0] +
0.003947 cpd00118 [c0] + 0.003947 cpd00016 [c0] + 0.003947 cpd00220[c0] + 0.0039821 cpd00048[c0] + 0.00674427 cpd00264 [c0] +
0.00009826 cpd00078 [c0] + 0.003947 cpd00087[c0] + 0.003947 cpd00056[c0] + 0.0138 cpd02229[c0] + 0.00318573 cpd00034[c0] -&gt;
40 cpd00008[c0] + 53.9500 cpd00067[c0] + 40 cpd00009[c0] + 0.6121 cpd00012[c0]</t>
  </si>
  <si>
    <t>Initial reference equation from lit-database</t>
  </si>
  <si>
    <t xml:space="preserve">SC </t>
  </si>
  <si>
    <t>gapseq</t>
  </si>
  <si>
    <t>lit-database</t>
  </si>
  <si>
    <t>color schema</t>
  </si>
  <si>
    <t>&lt;20x</t>
  </si>
  <si>
    <t>&lt;10x</t>
  </si>
  <si>
    <t>&lt;2x</t>
  </si>
  <si>
    <t>&gt;20x</t>
  </si>
  <si>
    <t>Gapseq bof equation</t>
  </si>
  <si>
    <t>34.9229 cpd00001[c0] + 0.00394667 cpd00056[c0] + 0.00394667 cpd00220[c0] + 40.1655 cpd00002[c0] + 0.00394667 cpd00003[c0] + 0.00729432 cpd10515[c0] + 0.00729432 cpd10516[c0] + 0.00394667 cpd00042[c0] + 0.00394667 cpd00006[c0] + 0.00394667 cpd00010[c0] + 0.136423 cpd00062[c0] + 0.00394667 cpd00015[c0] + 0.00394667 cpd00016[c0] + 0.145888 cpd00060[c0] + 0.00394667 cpd00017[c0] + 0.204843 cpd00054[c0] + 0.249808 cpd00023[c0] + 0.249808 cpd00053[c0] + 0.487626 cpd00035[c0] + 0.00394667 cpd00028[c0] + 0.203371 cpd00038[c0] + 0.228825 cpd00041[c0] + 0.581554 cpd00033[c0] + 0.32575 cpd00039[c0] + 0.228825 cpd00132[c0] + 0.00729432 cpd00048[c0] + 0.126317 cpd00052[c0] + 0.0539586 cpd00065[c0] + 0.175865 cpd00066[c0] + 0.1309 cpd00069[c0] + 0.0869334 cpd00084[c0] + 0.00394667 cpd00087[c0] + 0.00394667 cpd00201[c0] + 0.00394667 cpd00345[c0] + 0.240815 cpd00161[c0] + 0.280785 cpd00051[c0] + 0.427672 cpd00107[c0] + 0.0246833 cpd00115[c0] + 0.00394667 cpd00118[c0] + 0.0899311 cpd00119[c0] + 0.401692 cpd00156[c0] + 0.209839 cpd00129[c0] + 0.025486 cpd00241[c0] + 0.00394667 cpd00264[c0] + 0.0246833 cpd00357[c0] + 0.275789 cpd00322[c0] + 0.025486 cpd00356[c0] + 0.00729432 cpd00099[c0] + 0.0137989 cpd02229[c0] + 0.00729432 cpd00030[c0] + 0.00729432 cpd00034[c0] + 0.00729432 cpd00149[c0] + 0.00394667 cpd11493[c0] + 0.00729432 cpd00063[c0] + 0.00729432 cpd00058[c0] + 0.00729432 cpd00205[c0] + 0.00729432 cpd00254[c0] + 0.0104045 cpd15540[c0] + 0.0104045 cpd15533[c0] + 0.0104045 cpd15695[c0] + 0.0104045 cpd15696[c0] + 0.0104045 cpd15722[c0] + 0.0104045 cpd15723[c0] + 0.00394667 cpd00166[c0] + 0.00394667 cpd00557[c0] + 0.0104045 cpd15793[c0] + 0.0104045 cpd15794[c0] + 0.0104045 cpd15795[c0] + 0.0137989 cpd15432[c0] + 0.0137989 cpd15665[c0] -&gt; 0.731926 cpd00012[c0] + 39.9927 cpd00009[c0] + 40 cpd00067[c0] + 40 cpd00008[c0] + 0.00394667 cpd12370[c0] + 0.00394667 cpd01997[c0] + 0.00394667 cpd03422[c0] + 0.0137989 cpd15666[c0] + cpd11416[c0]</t>
  </si>
  <si>
    <t xml:space="preserve">Unique metabolites from both the models </t>
  </si>
  <si>
    <t>10fthf[C_c]</t>
  </si>
  <si>
    <t>ala__L[C_c]</t>
  </si>
  <si>
    <t>amet[C_c]</t>
  </si>
  <si>
    <t>arg__L[C_c]</t>
  </si>
  <si>
    <t>asn__L[C_c]</t>
  </si>
  <si>
    <t>asp__L[C_c]</t>
  </si>
  <si>
    <t>atp[C_c]</t>
  </si>
  <si>
    <t>ca2[C_c]</t>
  </si>
  <si>
    <t>cl[C_c]</t>
  </si>
  <si>
    <t>coa[C_c]</t>
  </si>
  <si>
    <t>cobalt2[C_c]</t>
  </si>
  <si>
    <t>ctp[C_c]</t>
  </si>
  <si>
    <t>cu2[C_c]</t>
  </si>
  <si>
    <t>cys__L[C_c]</t>
  </si>
  <si>
    <t>datp[C_c]</t>
  </si>
  <si>
    <t>dctp[C_c]</t>
  </si>
  <si>
    <t>dgtp[C_c]</t>
  </si>
  <si>
    <t>dttp[C_c]</t>
  </si>
  <si>
    <t>fad[C_c]</t>
  </si>
  <si>
    <t>fe2[C_c]</t>
  </si>
  <si>
    <t>fe3[C_c]</t>
  </si>
  <si>
    <t>gln__L[C_c]</t>
  </si>
  <si>
    <t>glu__L[C_c]</t>
  </si>
  <si>
    <t>gly[C_c]</t>
  </si>
  <si>
    <t>gtp[C_c]</t>
  </si>
  <si>
    <t>h2o[C_c]</t>
  </si>
  <si>
    <t>his__L[C_c]</t>
  </si>
  <si>
    <t>ile__L[C_c]</t>
  </si>
  <si>
    <t>k[C_c]</t>
  </si>
  <si>
    <t>kdo2lipid4[C_p]</t>
  </si>
  <si>
    <t>leu__L[C_c]</t>
  </si>
  <si>
    <t>lys__L[C_c]</t>
  </si>
  <si>
    <t>met__L[C_c]</t>
  </si>
  <si>
    <t>mg2[C_c]</t>
  </si>
  <si>
    <t>mlthf[C_c]</t>
  </si>
  <si>
    <t>mn2[C_c]</t>
  </si>
  <si>
    <t>mql8[C_c]</t>
  </si>
  <si>
    <t>murein5px4p[C_p]</t>
  </si>
  <si>
    <t>nad[C_c]</t>
  </si>
  <si>
    <t>nadp[C_c]</t>
  </si>
  <si>
    <t>pe160[C_c]</t>
  </si>
  <si>
    <t>pe160[C_p]</t>
  </si>
  <si>
    <t>pe161[C_c]</t>
  </si>
  <si>
    <t>pe161[C_p]</t>
  </si>
  <si>
    <t>phe__L[C_c]</t>
  </si>
  <si>
    <t>pheme[C_c]</t>
  </si>
  <si>
    <t>pro__L[C_c]</t>
  </si>
  <si>
    <t>pydx5p[C_c]</t>
  </si>
  <si>
    <t>ribflv[C_c]</t>
  </si>
  <si>
    <t>ser__L[C_c]</t>
  </si>
  <si>
    <t>sheme[C_c]</t>
  </si>
  <si>
    <t>so4[C_c]</t>
  </si>
  <si>
    <t>thf[C_c]</t>
  </si>
  <si>
    <t>thmpp[C_c]</t>
  </si>
  <si>
    <t>thr__L[C_c]</t>
  </si>
  <si>
    <t>trp__L[C_c]</t>
  </si>
  <si>
    <t>tyr__L[C_c]</t>
  </si>
  <si>
    <t>utp[C_c]</t>
  </si>
  <si>
    <t>val__L[C_c]</t>
  </si>
  <si>
    <t>zn2[C_c]</t>
  </si>
  <si>
    <t>adp[C_c]</t>
  </si>
  <si>
    <t>h[C_c]</t>
  </si>
  <si>
    <t>pi[C_c]</t>
  </si>
  <si>
    <t>ppi[C_c]</t>
  </si>
  <si>
    <t>'cpd00035[c0]'</t>
  </si>
  <si>
    <t>cpd00051[c0]'</t>
  </si>
  <si>
    <t>'cpd00132[c0]'</t>
  </si>
  <si>
    <t>cpd00041[c0]'</t>
  </si>
  <si>
    <t>cpd00002[c0]'</t>
  </si>
  <si>
    <t>cpd00063[c0]'</t>
  </si>
  <si>
    <t>cpd00099[c0]'</t>
  </si>
  <si>
    <t>cpd00010[c0]'</t>
  </si>
  <si>
    <t>cpd00149[c0]'</t>
  </si>
  <si>
    <t>'cpd00052[c0]'</t>
  </si>
  <si>
    <t>cpd00058[c0]'</t>
  </si>
  <si>
    <t>cpd00547[c0]'</t>
  </si>
  <si>
    <t>cpd00115[c0]'</t>
  </si>
  <si>
    <t>cpd00356[c0]'</t>
  </si>
  <si>
    <t>cpd00241[c0]'</t>
  </si>
  <si>
    <t>'cpd00015[c0]'</t>
  </si>
  <si>
    <t>cpd10515[c0]'</t>
  </si>
  <si>
    <t>cpd10516[c0]'</t>
  </si>
  <si>
    <t>cpd00053[c0]'</t>
  </si>
  <si>
    <t>'cpd00023[c0]'</t>
  </si>
  <si>
    <t>cpd00033[c0]'</t>
  </si>
  <si>
    <t>cpd00038[c0]'</t>
  </si>
  <si>
    <t>cpd00001[c0]'</t>
  </si>
  <si>
    <t>cpd00119[c0]'</t>
  </si>
  <si>
    <t>cpd00322[c0]'</t>
  </si>
  <si>
    <t>cpd00205[c0]'</t>
  </si>
  <si>
    <t>'cpd00034[c0]'</t>
  </si>
  <si>
    <t>cpd00008[c0]'</t>
  </si>
  <si>
    <t>cpd00067[c0]'</t>
  </si>
  <si>
    <t>'cpd00012[c0]'</t>
  </si>
  <si>
    <t>cpd00009[c0]'</t>
  </si>
  <si>
    <t>'cpd00156[c0]'</t>
  </si>
  <si>
    <t>'cpd00062[c0]'</t>
  </si>
  <si>
    <t>'cpd00069[c0]'</t>
  </si>
  <si>
    <t>'cpd00065[c0]'</t>
  </si>
  <si>
    <t>'cpd00161[c0]'</t>
  </si>
  <si>
    <t>'cpd00220[c0]'</t>
  </si>
  <si>
    <t>'cpd00054[c0]'</t>
  </si>
  <si>
    <t>'cpd00107[c0]'</t>
  </si>
  <si>
    <t>cpd00039[c0]'</t>
  </si>
  <si>
    <t>'cpd00060[c0]'</t>
  </si>
  <si>
    <t>'cpd00254[c0]'</t>
  </si>
  <si>
    <t>cpd00030[c0]'</t>
  </si>
  <si>
    <t>'cpd00003[c0]'</t>
  </si>
  <si>
    <t>'cpd00006[c0]'</t>
  </si>
  <si>
    <t>'cpd00066[c0]'</t>
  </si>
  <si>
    <t>cpd00129[c0]'</t>
  </si>
  <si>
    <t>cpd15531  </t>
  </si>
  <si>
    <t>cpd15531[c0]  </t>
  </si>
  <si>
    <t>cpd15531[p0]  </t>
  </si>
  <si>
    <t>cpd15532  </t>
  </si>
  <si>
    <t>cpd15532[c0]  </t>
  </si>
  <si>
    <t>cpd15532[p0]  </t>
  </si>
  <si>
    <t>cpd00028  </t>
  </si>
  <si>
    <t>cpd00028[c0]  </t>
  </si>
  <si>
    <t>cpd00016  </t>
  </si>
  <si>
    <t>cpd00016 [c0] </t>
  </si>
  <si>
    <t>cpd00557  </t>
  </si>
  <si>
    <t>cpd00557[c0]  </t>
  </si>
  <si>
    <t>cpd00087  </t>
  </si>
  <si>
    <t>cpd00087[c0]  </t>
  </si>
  <si>
    <t>cpd00048  </t>
  </si>
  <si>
    <t>cpd00048[c0]  </t>
  </si>
  <si>
    <t>cpd00056 </t>
  </si>
  <si>
    <t>cpd00056[c0] </t>
  </si>
  <si>
    <t>cpd15499  </t>
  </si>
  <si>
    <t>cpd15499[c0]  </t>
  </si>
  <si>
    <t>cpd15514  </t>
  </si>
  <si>
    <t>cpd15514[p0]  </t>
  </si>
  <si>
    <t>cpd00125[c0] </t>
  </si>
  <si>
    <t>cpd03586  </t>
  </si>
  <si>
    <t>cpd03586[p0]  </t>
  </si>
  <si>
    <t>cpd00357  </t>
  </si>
  <si>
    <t>cpd00357[p0]  </t>
  </si>
  <si>
    <t>cpd00017  </t>
  </si>
  <si>
    <t>cpd00017[c0]  </t>
  </si>
  <si>
    <t>cpd00201  </t>
  </si>
  <si>
    <t>cpd00201[c0]  </t>
  </si>
  <si>
    <t>cpd00547</t>
  </si>
  <si>
    <t>cpd00125 </t>
  </si>
  <si>
    <t xml:space="preserve">59 common metabolites </t>
  </si>
  <si>
    <t>0.419109 cpd00035[c0] + 0.230561 cpd00051[c0] + 0.254642 cpd00132[c0] + 0.260278 cpd00041[c0] + 0.052260 cpd00084[c0] +
0.240808 cpd00053[c0] + 0.335594 cpd00023[c0] + 0.338156 cpd00033[c0] + 0.105033 cpd00119[c0] + 0.363262 cpd00322[c0] +
0.533364 cpd00107[c0] + 0.325347 cpd00039[c0] + 0.121941 cpd00060[c0] + 0.227487 cpd00066[c0] + 0.189060 cpd00129[c0]+
0.301779 cpd00054[c0] + 0.266426 cpd00161[c0] + 0.058409 cpd00065[c0] + 0.161393 cpd00069[c0] + 0.339693 cpd00156[c0]+
0.034337 cpd00115[c0] + 0.021189 cpd00356[c0] + 0.021189 cpd00241[c0] + 0.034337 cpd00357 [c0] + 0.109235 cpd00052[c0] +
0.092428 cpd00038[c0] + 0.164215 cpd00062[c0] + 40.1655 cpd00002[c0]+0.000223 cpd00201[c0] + 0.000223 cpd15353[c0] +
0.000223 cpd24604[c0] + 0.000223 cpd24682[c0] + 0.003947 cpd00345[c0] + 0.0002791 cpd00022[c0] + 0.003947 cpd00017[c0] +
0.000223 cpd37287[c0] + 0.000002 cpd00104[c0] + 0.00477859 cpd00063[c0] + 0.000223 cpd00216[c0] + 0.00477859 cpd00099[c0] +
0.003947 cpd00010[c0] + 0.0072857 cpd00149[c0] + 0.0109330 cpd20849[c0] + 0.0031857 cpd00058[c0] + 0.003947 cpd00015[c0] +
0.0071678 cpd10515[c0] + 0.0071678 cpd10516[c0] + 0.003947 cpd00042[c0] + 34.9229 cpd00001[c0] + 0.007294 cpd00205[c0] +
0.000223 cpd00541[c0] + 0.000031266 cpd00070 [c0] + 0.00796433 cpd00254[c0] + 0.000223 cpd00125[c0] + 0.007294 cpd00030[c0] +
0.0031857 cpd11574[c0] + 0.000223 cpd37287[c0] + 0.001493436 cpd15501[p0] + 0.00074362 cpd15503[p0] +0.00597374 cpd15505[p0] +
0.006692636 cpd15506[p0] + 0.000057202 cpd15508[p0] + 0.003947 cpd00003[c0] + 0.00004466 cpd00004[c0]+ 0.003947 cpd00006[c0] +
0.000335 cpd00005[c0] + 0.01194649 cpd00013[c0] + 0.00318573 cpd00244[c0] + 0.03945960 cpd15529[p0] + 0.02916579 cpd15531[p0]+
0.0943599 cpd15532[p0] + 0.0085781 cpd15533[p0] + 0.0233950 cpd15538[p0] + 0.0068808 cpd15540[p0] + 0.003947 cpd00028 [c0] +
0.003947 cpd00118 [c0] + 0.003947 cpd00016 [c0] + 0.003947 cpd00220[c0] + 0.0039821 cpd00048[c0] + 0.00674427 cpd00264 [c0] +
0.00009826 cpd00078 [c0] + 0.05226 cpd00547[c0] + 0.003947 cpd00087[c0] + 0.003947 cpd00056[c0] + 0.0138 cpd02229[c0] + 0.00318573 cpd00034[c0] -&gt;
40 cpd00008[c0] + 53.9500 cpd00067[c0] + 40 cpd00009[c0] + 0.6121 cpd00012[c0]</t>
  </si>
  <si>
    <t>[model,bio1 ] = addReaction(model,'bio1', 'reactionFormula','0.000223 cpd15353[c0] + 0.000223 cpd00216[c0] + 0.000223 cpd00125[c0] +  0.00009826 cpd00078[c0] + 0.000031266 cpd00070[c0] + 0.000335 cpd00005[c0]  + 0.00004466 cpd00004[c0] + 0.01194649 cpd00013[c0] + 0.0002791 cpd00022[c0] + 48.95 cpd00001[c0] + 0.000223 cpd00056[c0] + 0.000223 cpd00220[c0] + 54.1046 cpd00002[c0] + 0.0017866 cpd00003[c0] + 0.0071678 cpd10515[c0] + 0.0071678 cpd10516[c0] + 0.000223 cpd00042[c0] + 0.00011166 cpd00006[c0] + 0.000168 cpd00010[c0] + 0.164215 cpd00062[c0] + 0.000223 cpd00015[c0] + 0.000223 cpd00016[c0] + 0.121941 cpd00060[c0] + 0.000223 cpd00017[c0] + 0.301779 cpd00054[c0] + 0.335594 cpd00023[c0] + 0.240848 cpd00053[c0] + 0.419109 cpd00035[c0] + 0.000223 cpd00028[c0] + 0.092428 cpd00038[c0] + 0.260278 cpd00041[c0] + 0.338156 cpd00033[c0] + 0.325347 cpd00039[c0] + 0.254642 cpd00132[c0] + 0.0039821 cpd00048[c0] + 0.109235 cpd00052[c0] + 0.058409 cpd00065[c0] + 0.227487 cpd00066[c0] + 0.161393 cpd00069[c0] + 0.05226 cpd00084[c0] + 0.000223 cpd00087[c0] + 0.000223 cpd00201[c0] + 0.000223 cpd00345[c0] + 0.266426 cpd00161[c0] + 0.230561 cpd00051[c0] + 0.533364 cpd00107[c0] + 0.034337 cpd00115[c0] + 0.0332704 cpd00118[c0] + 0.105033 cpd00119[c0] + 0.339693 cpd00156[c0] + 0.12906 cpd00129[c0] + 0.021189 cpd00241[c0] + 0.00674427 cpd00264[c0] + 0.034337 cpd00357[c0] + 0.363262 cpd00322[c0] + 0.021189 cpd00356[c0] + 0.00477859 cpd00099[c0] + 0.000055352 cpd02229[c0] + 0.0031857 cpd00030[c0] + 0.0031857 cpd00034[c0] + 0.0031857 cpd00149[c0] +  0.00477859 cpd00063[c0] + 0.0031857 cpd00058[c0] + 0.1791974 cpd00205[c0] + 0.00796433 cpd00254[c0] + 0.0068808 cpd15540[c0] + 0.0085781 cpd15533[c0] -&gt; 0.6121 cpd00012[c0] + 53.9461 cpd00009[c0] + 53.95 cpd00067[c0] + 53.95 cpd00008[c0] + cpd11416[c0]')</t>
  </si>
  <si>
    <t xml:space="preserve">when compared with gapseq BOF, some metabolites were removed and unique metabolites were added </t>
  </si>
  <si>
    <t xml:space="preserve">when compared with carveme BOF, similar metabolites were removed, but none of the unique metabolites were added because all resulted in zero flux </t>
  </si>
  <si>
    <t>[gapseq_test,bio1 ] = addReaction(gapseq_test,'bio1', 'reactionFormula','0.000223 cpd15353[c0] + 0.000223 cpd00216[c0] + 0.000223 cpd00125[c0] +  0.00009826 cpd00078[c0] + 0.000031266 cpd00070[c0] + 0.000335 cpd00005[c0]  + 0.00004466 cpd00004[c0] + 0.01194649 cpd00013[c0] + 0.0002791 cpd00022[c0] + 48.95 cpd00001[c0] + 0.000223 cpd00056[c0] + 0.000223 cpd00220[c0] + 54.1046 cpd00002[c0] + 0.0017866 cpd00003[c0] + 0.0071678 cpd10515[c0] + 0.0071678 cpd10516[c0] + 0.000223 cpd00042[c0] + 0.00011166 cpd00006[c0] + 0.000168 cpd00010[c0] + 0.164215 cpd00062[c0] + 0.000223 cpd00015[c0] + 0.000223 cpd00016[c0] + 0.121941 cpd00060[c0] + 0.000223 cpd00017[c0] + 0.301779 cpd00054[c0] + 0.335594 cpd00023[c0] + 0.240848 cpd00053[c0] + 0.419109 cpd00035[c0] + 0.000223 cpd00028[c0] + 0.092428 cpd00038[c0] + 0.260278 cpd00041[c0] + 0.338156 cpd00033[c0] + 0.325347 cpd00039[c0] + 0.254642 cpd00132[c0] + 0.0039821 cpd00048[c0] + 0.109235 cpd00052[c0] + 0.058409 cpd00065[c0] + 0.227487 cpd00066[c0] + 0.161393 cpd00069[c0] + 0.05226 cpd00084[c0] + 0.000223 cpd00087[c0] + 0.000223 cpd00201[c0] + 0.000223 cpd00345[c0] + 0.266426 cpd00161[c0] + 0.230561 cpd00051[c0] + 0.533364 cpd00107[c0] + 0.034337 cpd00115[c0] + 0.0332704 cpd00118[c0] + 0.105033 cpd00119[c0] + 0.339693 cpd00156[c0] + 0.12906 cpd00129[c0] + 0.021189 cpd00241[c0] + 0.00674427 cpd00264[c0] + 0.034337 cpd00357[c0] + 0.363262 cpd00322[c0] + 0.021189 cpd00356[c0] + 0.00477859 cpd00099[c0] + 0.000055352 cpd02229[c0] + 0.0031857 cpd00030[c0] + 0.0031857 cpd00034[c0] + 0.0031857 cpd00149[c0] + 0.00394667 cpd11493[c0] + 0.00477859 cpd00063[c0] + 0.0031857 cpd00058[c0] + 0.1791974 cpd00205[c0] + 0.00796433 cpd00254[c0] + 0.0068808 cpd15540[c0] + 0.0085781 cpd15533[c0] + 0.0104045 cpd15695[c0] + 0.0104045 cpd15696[c0] + 0.05226 cpd00547[c0] + 0.0104045 cpd15722[c0] + 0.0104045 cpd15723[c0] + 0.00394667 cpd00166[c0] + 0.00394667 cpd00557[c0] + 0.0104045 cpd15793[c0] + 0.0104045 cpd15794[c0] + 0.0104045 cpd15795[c0] + 0.0137989 cpd15432[c0] + 0.0137989 cpd15665[c0]  -&gt; 0.6121 cpd00012[c0] + 53.9461 cpd00009[c0] + 53.95 cpd00067[c0] + 53.95 cpd00008[c0] + 0.00394667 cpd12370[c0] + 0.00394667 cpd01997[c0] + 0.00394667 cpd03422[c0] + 0.0137989 cpd15666[c0] + cpd11416[c0]')</t>
  </si>
  <si>
    <t xml:space="preserve">carveme </t>
  </si>
  <si>
    <t xml:space="preserve">built </t>
  </si>
  <si>
    <t>Total A count: 8628</t>
  </si>
  <si>
    <t>Total T count: 7026</t>
  </si>
  <si>
    <t>Total G count: 9867</t>
  </si>
  <si>
    <t>Total C count: 6858</t>
  </si>
  <si>
    <t>Total bases: 32379</t>
  </si>
  <si>
    <t>0.419109 ala_L[c] + 0.230561 arg_L[c] + 0.254642 asn_L[c] + 0.260278 asp_L[c] + 0.052260 cys_L[c] + 
0.240808 gln_L[c] + 0.335594 glu_L[c] + 0.338156 gly[c] + 0.105033 his_L[c] + 0.363262 ile_L[c] + 
0.533364 leu_L[c] + 0.325347 lys_L[c] + 0.121941 met_L[c] + 0.227487 phe_L[c] + 0.189060 pro_L[c] + 
0.301779 ser_L[c] + 0.266426 thr_L[c] + 0.058409 trp_L[c] + 0.161393 tyr_L[c] + 0.339693 val_L[c]+ 
0.034337 datp[c] + 0.021189 dctp[c] + 0.021189 dgtp[c] + 0.034337 dttp[c] + 0.158909 ctp[c] + 
0.110449 gtp[c] + 0.138955 utp[c] + 54.063155 atp[c] + 0.000223 10fthf[c] + 0.000223 2dmmql8[c] + 
0.000223 2fe2s[c] + 0.000223 4fe4s[c] + 0.000223 5mthf[c] + 0.0002791 accoa[c] +  0.000223 amet[c] +
0.000223 bmocogdp[c] + 2e-006 btn[c] + 0.00477859 ca2[c] + 0.000223 chor[c] + 0.00477859 cl[c] +
0.000168 coa[c] + 0.0031857 cobalt2[c] + 0.0109330 loshinf[c]  + 0.0031857 cu2[c]  + 0.000223 fad[c] +
0.0071678 fe2[c] + 0.0071678 fe3[c]  + 0.000223 gthrd[c]  + 48.825398 h2o[c] + 0.1791974 k[c]  +
0.000223 lipopb[c] + 0.000031266 malcoa[c] + 0.00796433 mg2[c] + 0.000223 mlthf[c] + 0.0031857 mn2[c] +
0.0031857 mobd[c] + 0.000223 mocogdp[c] + 0.001493436 murein3p3p[p] + 0.00074362 murein3px4p[p] +0.00597374 murein4p4p[p] +
0.006692636 murein4px4p[p] + 0.000057202 murein4px4px4p[p] + 0.0017866 nad[c] + 0.00004466 nadh[c] + 0.00011166 nadp[c] +
0.000335 nadph[c] + 0.01194649 nh4[c] + 0.00318573 ni2[c] + 0.03945960 pe140[p] + 0.02916579 pe160[p] +
0.0943599 pe161[p] + 0.0085781 pe180[p] + 0.0233950 pg160[p] + 0.0068808 pg180[p]  + 0.000223 pheme[c]  +
0.0332704 ptrc[c] +0.000223 pydx5p[c] + 0.000223 ribflv[c]  + 0.0039821 so4[c] + 0.00674427 spmd[c] + 
0.00009826 succoa[c] + 0.000223 thf[c] + 0.000223 thmpp[c] + 0.000055352 udcpdp[c]  + 0.00318573 zn2[c] -&gt; 
53.9500 adp[c] + 53.9500 h[c] + 53.9461 pi[c] + 0.6121 ppi[c]</t>
  </si>
  <si>
    <t xml:space="preserve">Virulence factors </t>
  </si>
  <si>
    <t>IgA1</t>
  </si>
  <si>
    <t>cpd28499 &lt;=&gt; cpd28490</t>
  </si>
  <si>
    <t>cpd00011</t>
  </si>
  <si>
    <t>cpd00668</t>
  </si>
  <si>
    <t>cpd00020</t>
  </si>
  <si>
    <t>cpd00025</t>
  </si>
  <si>
    <t>cpd00007</t>
  </si>
  <si>
    <t>cpd00040</t>
  </si>
  <si>
    <t>cpd00843</t>
  </si>
  <si>
    <t>cpd03049</t>
  </si>
  <si>
    <t>cpd01157</t>
  </si>
  <si>
    <t>cpd00122</t>
  </si>
  <si>
    <t>cpd00179</t>
  </si>
  <si>
    <t>cpd00027</t>
  </si>
  <si>
    <t>cpd00382</t>
  </si>
  <si>
    <t>cpd00076</t>
  </si>
  <si>
    <t>cpd02464</t>
  </si>
  <si>
    <t>cpd02656</t>
  </si>
  <si>
    <t>cpd02882</t>
  </si>
  <si>
    <t>cpd00111</t>
  </si>
  <si>
    <t>cpd00018</t>
  </si>
  <si>
    <t>cpd00355</t>
  </si>
  <si>
    <t>cpd00655</t>
  </si>
  <si>
    <t>cpd00073</t>
  </si>
  <si>
    <t>cpd00421</t>
  </si>
  <si>
    <t>cpd07923</t>
  </si>
  <si>
    <t>cpd07924</t>
  </si>
  <si>
    <t>cpd02480</t>
  </si>
  <si>
    <t>cpd00014</t>
  </si>
  <si>
    <t>cpd00091</t>
  </si>
  <si>
    <t>cpd00050</t>
  </si>
  <si>
    <t>cpd00215</t>
  </si>
  <si>
    <t>cpd00147</t>
  </si>
  <si>
    <t>cpd00909</t>
  </si>
  <si>
    <t>cpd00182</t>
  </si>
  <si>
    <t>cpd00045</t>
  </si>
  <si>
    <t>cpd00103</t>
  </si>
  <si>
    <t>cpd00128</t>
  </si>
  <si>
    <t>cpd00019</t>
  </si>
  <si>
    <t>cpd02227</t>
  </si>
  <si>
    <t>cpd00109</t>
  </si>
  <si>
    <t>cpd00159</t>
  </si>
  <si>
    <t>cpd00110</t>
  </si>
  <si>
    <t>cpd00221</t>
  </si>
  <si>
    <t>cpd00061</t>
  </si>
  <si>
    <t>cpd00047</t>
  </si>
  <si>
    <t>cpd00130</t>
  </si>
  <si>
    <t>cpd00386</t>
  </si>
  <si>
    <t>cpd00032</t>
  </si>
  <si>
    <t>cpd00196</t>
  </si>
  <si>
    <t>cpd00279</t>
  </si>
  <si>
    <t>cpd02097</t>
  </si>
  <si>
    <t>cpd00024</t>
  </si>
  <si>
    <t>cpd01293</t>
  </si>
  <si>
    <t>cpd00477</t>
  </si>
  <si>
    <t>cpd00186</t>
  </si>
  <si>
    <t>cpd00199</t>
  </si>
  <si>
    <t>cpd00180</t>
  </si>
  <si>
    <t>cpd00532</t>
  </si>
  <si>
    <t>cpd00493</t>
  </si>
  <si>
    <t>cpd00478</t>
  </si>
  <si>
    <t>cpd00026</t>
  </si>
  <si>
    <t>cpd00089</t>
  </si>
  <si>
    <t>cpd00043</t>
  </si>
  <si>
    <t>cpd00079</t>
  </si>
  <si>
    <t>cpd00082</t>
  </si>
  <si>
    <t>cpd01476</t>
  </si>
  <si>
    <t>cpd00029</t>
  </si>
  <si>
    <t>cpd00031</t>
  </si>
  <si>
    <t>cpd00354</t>
  </si>
  <si>
    <t>cpd00173</t>
  </si>
  <si>
    <t>cpd00126</t>
  </si>
  <si>
    <t>cpd00905</t>
  </si>
  <si>
    <t>cpd00137</t>
  </si>
  <si>
    <t>cpd00442</t>
  </si>
  <si>
    <t>cpd00117</t>
  </si>
  <si>
    <t>cpd00036</t>
  </si>
  <si>
    <t>cpd02611</t>
  </si>
  <si>
    <t>cpd00037</t>
  </si>
  <si>
    <t>cpd00175</t>
  </si>
  <si>
    <t>cpd02978</t>
  </si>
  <si>
    <t>cpd00957</t>
  </si>
  <si>
    <t>cpd03518</t>
  </si>
  <si>
    <t>cpd02740</t>
  </si>
  <si>
    <t>cpd00516</t>
  </si>
  <si>
    <t>cpd01155</t>
  </si>
  <si>
    <t>cpd00830</t>
  </si>
  <si>
    <t>cpd00139</t>
  </si>
  <si>
    <t>cpd01977</t>
  </si>
  <si>
    <t>cpd03470</t>
  </si>
  <si>
    <t>cpd00106</t>
  </si>
  <si>
    <t>cpd00348</t>
  </si>
  <si>
    <t>cpd00044</t>
  </si>
  <si>
    <t>cpd00193</t>
  </si>
  <si>
    <t>cpd00046</t>
  </si>
  <si>
    <t>cpd00367</t>
  </si>
  <si>
    <t>cpd00096</t>
  </si>
  <si>
    <t>cpd00759</t>
  </si>
  <si>
    <t>cpd00738</t>
  </si>
  <si>
    <t>cpd00722</t>
  </si>
  <si>
    <t>cpd01495</t>
  </si>
  <si>
    <t>cpd00116</t>
  </si>
  <si>
    <t>cpd00055</t>
  </si>
  <si>
    <t>cpd00793</t>
  </si>
  <si>
    <t>cpd03189</t>
  </si>
  <si>
    <t>cpd03450</t>
  </si>
  <si>
    <t>cpd00094</t>
  </si>
  <si>
    <t>cpd00324</t>
  </si>
  <si>
    <t>cpd00482</t>
  </si>
  <si>
    <t>cpd02820</t>
  </si>
  <si>
    <t>cpd00359</t>
  </si>
  <si>
    <t>cpd00278</t>
  </si>
  <si>
    <t>cpd00318</t>
  </si>
  <si>
    <t>cpd00616</t>
  </si>
  <si>
    <t>cpd00143</t>
  </si>
  <si>
    <t>cpd03161</t>
  </si>
  <si>
    <t>cpd00260</t>
  </si>
  <si>
    <t>cpd00068</t>
  </si>
  <si>
    <t>cpd00090</t>
  </si>
  <si>
    <t>cpd00114</t>
  </si>
  <si>
    <t>cpd00868</t>
  </si>
  <si>
    <t>cpd00374</t>
  </si>
  <si>
    <t>cpd00242</t>
  </si>
  <si>
    <t>cpd00363</t>
  </si>
  <si>
    <t>cpd00071</t>
  </si>
  <si>
    <t>cpd00072</t>
  </si>
  <si>
    <t>cpd00290</t>
  </si>
  <si>
    <t>cpd00288</t>
  </si>
  <si>
    <t>cpd00742</t>
  </si>
  <si>
    <t>cpd00239</t>
  </si>
  <si>
    <t>cpd00418</t>
  </si>
  <si>
    <t>cpd00075</t>
  </si>
  <si>
    <t>cpd00911</t>
  </si>
  <si>
    <t>cpd00080</t>
  </si>
  <si>
    <t>cpd00095</t>
  </si>
  <si>
    <t>cpd00100</t>
  </si>
  <si>
    <t>cpd00706</t>
  </si>
  <si>
    <t>cpd01017</t>
  </si>
  <si>
    <t>cpd00086</t>
  </si>
  <si>
    <t>cpd01844</t>
  </si>
  <si>
    <t>cpd02124</t>
  </si>
  <si>
    <t>cpd00330</t>
  </si>
  <si>
    <t>cpd06227</t>
  </si>
  <si>
    <t>cpd00135</t>
  </si>
  <si>
    <t>cpd00387</t>
  </si>
  <si>
    <t>cpd00249</t>
  </si>
  <si>
    <t>cpd00810</t>
  </si>
  <si>
    <t>cpd00092</t>
  </si>
  <si>
    <t>cpd00093</t>
  </si>
  <si>
    <t>cpd03593</t>
  </si>
  <si>
    <t>cpd00424</t>
  </si>
  <si>
    <t>cpd00157</t>
  </si>
  <si>
    <t>cpd00102</t>
  </si>
  <si>
    <t>cpd00098</t>
  </si>
  <si>
    <t>cpd00457</t>
  </si>
  <si>
    <t>cpd00507</t>
  </si>
  <si>
    <t>cpd00448</t>
  </si>
  <si>
    <t>cpd00101</t>
  </si>
  <si>
    <t>cpd00105</t>
  </si>
  <si>
    <t>cpd00171</t>
  </si>
  <si>
    <t>cpd00475</t>
  </si>
  <si>
    <t>cpd00203</t>
  </si>
  <si>
    <t>cpd00945</t>
  </si>
  <si>
    <t>cpd00510</t>
  </si>
  <si>
    <t>cpd00198</t>
  </si>
  <si>
    <t>cpd00236</t>
  </si>
  <si>
    <t>cpd01775</t>
  </si>
  <si>
    <t>cpd01982</t>
  </si>
  <si>
    <t>cpd02642</t>
  </si>
  <si>
    <t>cpd03517</t>
  </si>
  <si>
    <t>cpd02375</t>
  </si>
  <si>
    <t>cpd02152</t>
  </si>
  <si>
    <t>cpd00200</t>
  </si>
  <si>
    <t>cpd00108</t>
  </si>
  <si>
    <t>cpd00232</t>
  </si>
  <si>
    <t>cpd00112</t>
  </si>
  <si>
    <t>cpd00113</t>
  </si>
  <si>
    <t>cpd00202</t>
  </si>
  <si>
    <t>cpd00246</t>
  </si>
  <si>
    <t>cpd02884</t>
  </si>
  <si>
    <t>cpd00497</t>
  </si>
  <si>
    <t>cpd00226</t>
  </si>
  <si>
    <t>cpd00177</t>
  </si>
  <si>
    <t>cpd00731</t>
  </si>
  <si>
    <t>cpd00434</t>
  </si>
  <si>
    <t>cpd00641</t>
  </si>
  <si>
    <t>cpd01324</t>
  </si>
  <si>
    <t>cpd00310</t>
  </si>
  <si>
    <t>cpd00085</t>
  </si>
  <si>
    <t>cpd00312</t>
  </si>
  <si>
    <t>cpd00211</t>
  </si>
  <si>
    <t>cpd00120</t>
  </si>
  <si>
    <t>cpd03123</t>
  </si>
  <si>
    <t>cpd00867</t>
  </si>
  <si>
    <t>cpd00121</t>
  </si>
  <si>
    <t>cpd02230</t>
  </si>
  <si>
    <t>cpd02484</t>
  </si>
  <si>
    <t>cpd00902</t>
  </si>
  <si>
    <t>cpd00293</t>
  </si>
  <si>
    <t>cpd02498</t>
  </si>
  <si>
    <t>cpd00123</t>
  </si>
  <si>
    <t>cpd00481</t>
  </si>
  <si>
    <t>cpd01646</t>
  </si>
  <si>
    <t>cpd00347</t>
  </si>
  <si>
    <t>cpd00311</t>
  </si>
  <si>
    <t>cpd00207</t>
  </si>
  <si>
    <t>cpd02431</t>
  </si>
  <si>
    <t>cpd02662</t>
  </si>
  <si>
    <t>cpd00134</t>
  </si>
  <si>
    <t>cpd00214</t>
  </si>
  <si>
    <t>cpd00138</t>
  </si>
  <si>
    <t>cpd00235</t>
  </si>
  <si>
    <t>cpd00229</t>
  </si>
  <si>
    <t>cpd00727</t>
  </si>
  <si>
    <t>cpd00142</t>
  </si>
  <si>
    <t>cpd03331</t>
  </si>
  <si>
    <t>cpd00219</t>
  </si>
  <si>
    <t>cpd00223</t>
  </si>
  <si>
    <t>cpd00145</t>
  </si>
  <si>
    <t>cpd00064</t>
  </si>
  <si>
    <t>cpd00146</t>
  </si>
  <si>
    <t>cpd00274</t>
  </si>
  <si>
    <t>cpd01981</t>
  </si>
  <si>
    <t>cpd02574</t>
  </si>
  <si>
    <t>cpd00154</t>
  </si>
  <si>
    <t>cpd00259</t>
  </si>
  <si>
    <t>cpd00334</t>
  </si>
  <si>
    <t>cpd00809</t>
  </si>
  <si>
    <t>cpd00908</t>
  </si>
  <si>
    <t>cpd00162</t>
  </si>
  <si>
    <t>cpd00691</t>
  </si>
  <si>
    <t>cpd00163</t>
  </si>
  <si>
    <t>cpd00169</t>
  </si>
  <si>
    <t>cpd02069</t>
  </si>
  <si>
    <t>cpd00853</t>
  </si>
  <si>
    <t>cpd00284</t>
  </si>
  <si>
    <t>cpd00817</t>
  </si>
  <si>
    <t>cpd00286</t>
  </si>
  <si>
    <t>cpd02745</t>
  </si>
  <si>
    <t>cpd00176</t>
  </si>
  <si>
    <t>cpd02711</t>
  </si>
  <si>
    <t>cpd02663</t>
  </si>
  <si>
    <t>cpd00294</t>
  </si>
  <si>
    <t>cpd00184</t>
  </si>
  <si>
    <t>cpd00298</t>
  </si>
  <si>
    <t>cpd00185</t>
  </si>
  <si>
    <t>cpd00258</t>
  </si>
  <si>
    <t>cpd00610</t>
  </si>
  <si>
    <t>cpd00190</t>
  </si>
  <si>
    <t>cpd00863</t>
  </si>
  <si>
    <t>cpd00238</t>
  </si>
  <si>
    <t>cpd01882</t>
  </si>
  <si>
    <t>cpd03524</t>
  </si>
  <si>
    <t>cpd00283</t>
  </si>
  <si>
    <t>cpd00206</t>
  </si>
  <si>
    <t>cpd00654</t>
  </si>
  <si>
    <t>cpd00533</t>
  </si>
  <si>
    <t>cpd00395</t>
  </si>
  <si>
    <t>cpd00210</t>
  </si>
  <si>
    <t>cpd00449</t>
  </si>
  <si>
    <t>cpd00213</t>
  </si>
  <si>
    <t>cpd00836</t>
  </si>
  <si>
    <t>cpd00860</t>
  </si>
  <si>
    <t>cpd00263</t>
  </si>
  <si>
    <t>cpd00419</t>
  </si>
  <si>
    <t>cpd00932</t>
  </si>
  <si>
    <t>cpd08210</t>
  </si>
  <si>
    <t>cpd00658</t>
  </si>
  <si>
    <t>cpd02182</t>
  </si>
  <si>
    <t>cpd00227</t>
  </si>
  <si>
    <t>cpd00346</t>
  </si>
  <si>
    <t>cpd00790</t>
  </si>
  <si>
    <t>cpd00822</t>
  </si>
  <si>
    <t>cpd00492</t>
  </si>
  <si>
    <t>cpd00485</t>
  </si>
  <si>
    <t>cpd02147</t>
  </si>
  <si>
    <t>cpd02857</t>
  </si>
  <si>
    <t>cpd00349</t>
  </si>
  <si>
    <t>cpd00296</t>
  </si>
  <si>
    <t>cpd00295</t>
  </si>
  <si>
    <t>cpd00247</t>
  </si>
  <si>
    <t>cpd00256</t>
  </si>
  <si>
    <t>cpd00306</t>
  </si>
  <si>
    <t>cpd00261</t>
  </si>
  <si>
    <t>cpd03411</t>
  </si>
  <si>
    <t>cpd00150</t>
  </si>
  <si>
    <t>cpd00268</t>
  </si>
  <si>
    <t>cpd00081</t>
  </si>
  <si>
    <t>cpd01211</t>
  </si>
  <si>
    <t>cpd00269</t>
  </si>
  <si>
    <t>cpd00413</t>
  </si>
  <si>
    <t>cpd03672</t>
  </si>
  <si>
    <t>cpd00277</t>
  </si>
  <si>
    <t>cpd00509</t>
  </si>
  <si>
    <t>cpd01394</t>
  </si>
  <si>
    <t>cpd00842</t>
  </si>
  <si>
    <t>cpd00657</t>
  </si>
  <si>
    <t>cpd00281</t>
  </si>
  <si>
    <t>cpd00350</t>
  </si>
  <si>
    <t>cpd03671</t>
  </si>
  <si>
    <t>cpd00289</t>
  </si>
  <si>
    <t>cpd00802</t>
  </si>
  <si>
    <t>cpd00291</t>
  </si>
  <si>
    <t>cpd02357</t>
  </si>
  <si>
    <t>cpd00332</t>
  </si>
  <si>
    <t>cpd00292</t>
  </si>
  <si>
    <t>cpd02612</t>
  </si>
  <si>
    <t>cpd00438</t>
  </si>
  <si>
    <t>cpd00297</t>
  </si>
  <si>
    <t>cpd00299</t>
  </si>
  <si>
    <t>cpd00978</t>
  </si>
  <si>
    <t>cpd00412</t>
  </si>
  <si>
    <t>cpd00358</t>
  </si>
  <si>
    <t>cpd00365</t>
  </si>
  <si>
    <t>cpd00304</t>
  </si>
  <si>
    <t>cpd00305</t>
  </si>
  <si>
    <t>cpd00309</t>
  </si>
  <si>
    <t>cpd00508</t>
  </si>
  <si>
    <t>cpd00393</t>
  </si>
  <si>
    <t>cpd00683</t>
  </si>
  <si>
    <t>cpd00806</t>
  </si>
  <si>
    <t>cpd00339</t>
  </si>
  <si>
    <t>cpd02089</t>
  </si>
  <si>
    <t>cpd21488</t>
  </si>
  <si>
    <t>cpd02016</t>
  </si>
  <si>
    <t>cpd00133</t>
  </si>
  <si>
    <t>cpd03471</t>
  </si>
  <si>
    <t>cpd00218</t>
  </si>
  <si>
    <t>cpd00307</t>
  </si>
  <si>
    <t>cpd01217</t>
  </si>
  <si>
    <t>cpd02025</t>
  </si>
  <si>
    <t>cpd00316</t>
  </si>
  <si>
    <t>cpd02197</t>
  </si>
  <si>
    <t>cpd02210</t>
  </si>
  <si>
    <t>cpd01197</t>
  </si>
  <si>
    <t>cpd00360</t>
  </si>
  <si>
    <t>cpd00144</t>
  </si>
  <si>
    <t>cpd00362</t>
  </si>
  <si>
    <t>cpd08015</t>
  </si>
  <si>
    <t>cpd00371</t>
  </si>
  <si>
    <t>cpd03559</t>
  </si>
  <si>
    <t>cpd00376</t>
  </si>
  <si>
    <t>cpd03428</t>
  </si>
  <si>
    <t>cpd00380</t>
  </si>
  <si>
    <t>cpd00416</t>
  </si>
  <si>
    <t>cpd00381</t>
  </si>
  <si>
    <t>cpd01347</t>
  </si>
  <si>
    <t>cpd00383</t>
  </si>
  <si>
    <t>cpd02030</t>
  </si>
  <si>
    <t>cpd01716</t>
  </si>
  <si>
    <t>cpd01725</t>
  </si>
  <si>
    <t>cpd03285</t>
  </si>
  <si>
    <t>cpd00405</t>
  </si>
  <si>
    <t>cpd01800</t>
  </si>
  <si>
    <t>cpd00408</t>
  </si>
  <si>
    <t>cpd00712</t>
  </si>
  <si>
    <t>cpd00409</t>
  </si>
  <si>
    <t>cpd08017</t>
  </si>
  <si>
    <t>cpd00650</t>
  </si>
  <si>
    <t>cpd00982</t>
  </si>
  <si>
    <t>cpd00420</t>
  </si>
  <si>
    <t>cpd08016</t>
  </si>
  <si>
    <t>cpd00427</t>
  </si>
  <si>
    <t>cpd00520</t>
  </si>
  <si>
    <t>cpd00428</t>
  </si>
  <si>
    <t>cpd03279</t>
  </si>
  <si>
    <t>cpd03876</t>
  </si>
  <si>
    <t>cpd03380</t>
  </si>
  <si>
    <t>cpd00459</t>
  </si>
  <si>
    <t>cpd00783</t>
  </si>
  <si>
    <t>cpd03481</t>
  </si>
  <si>
    <t>cpd00464</t>
  </si>
  <si>
    <t>cpd00467</t>
  </si>
  <si>
    <t>cpd03284</t>
  </si>
  <si>
    <t>cpd02700</t>
  </si>
  <si>
    <t>cpd00483</t>
  </si>
  <si>
    <t>cpd03351</t>
  </si>
  <si>
    <t>cpd00490</t>
  </si>
  <si>
    <t>cpd03357</t>
  </si>
  <si>
    <t>cpd00579</t>
  </si>
  <si>
    <t>cpd00530</t>
  </si>
  <si>
    <t>cpd02698</t>
  </si>
  <si>
    <t>cpd00504</t>
  </si>
  <si>
    <t>cpd00049</t>
  </si>
  <si>
    <t>cpd02603</t>
  </si>
  <si>
    <t>cpd02601</t>
  </si>
  <si>
    <t>cpd01242</t>
  </si>
  <si>
    <t>cpd00626</t>
  </si>
  <si>
    <t>cpd00521</t>
  </si>
  <si>
    <t>cpd00890</t>
  </si>
  <si>
    <t>cpd00525</t>
  </si>
  <si>
    <t>cpd02861</t>
  </si>
  <si>
    <t>cpd02964</t>
  </si>
  <si>
    <t>cpd01651</t>
  </si>
  <si>
    <t>cpd01665</t>
  </si>
  <si>
    <t>cpd00550</t>
  </si>
  <si>
    <t>cpd00577</t>
  </si>
  <si>
    <t>cpd07945</t>
  </si>
  <si>
    <t>cpd00620</t>
  </si>
  <si>
    <t>cpd00834</t>
  </si>
  <si>
    <t>cpd01423</t>
  </si>
  <si>
    <t>cpd00638</t>
  </si>
  <si>
    <t>cpd00873</t>
  </si>
  <si>
    <t>cpd00807</t>
  </si>
  <si>
    <t>cpd02135</t>
  </si>
  <si>
    <t>cpd00646</t>
  </si>
  <si>
    <t>cpd00653</t>
  </si>
  <si>
    <t>cpd00894</t>
  </si>
  <si>
    <t>cpd00443</t>
  </si>
  <si>
    <t>cpd00954</t>
  </si>
  <si>
    <t>cpd02920</t>
  </si>
  <si>
    <t>cpd00699</t>
  </si>
  <si>
    <t>cpd00702</t>
  </si>
  <si>
    <t>cpd03277</t>
  </si>
  <si>
    <t>cpd03456</t>
  </si>
  <si>
    <t>cpd00751</t>
  </si>
  <si>
    <t>cpd01186</t>
  </si>
  <si>
    <t>cpd00760</t>
  </si>
  <si>
    <t>cpd03045</t>
  </si>
  <si>
    <t>cpd00764</t>
  </si>
  <si>
    <t>cpd01311</t>
  </si>
  <si>
    <t>cpd00773</t>
  </si>
  <si>
    <t>cpd00782</t>
  </si>
  <si>
    <t>cpd00800</t>
  </si>
  <si>
    <t>cpd02654</t>
  </si>
  <si>
    <t>cpd02894</t>
  </si>
  <si>
    <t>cpd02701</t>
  </si>
  <si>
    <t>cpd00805</t>
  </si>
  <si>
    <t>cpd02371</t>
  </si>
  <si>
    <t>cpd00930</t>
  </si>
  <si>
    <t>cpd02730</t>
  </si>
  <si>
    <t>cpd02666</t>
  </si>
  <si>
    <t>cpd00851</t>
  </si>
  <si>
    <t>cpd02625</t>
  </si>
  <si>
    <t>cpd00858</t>
  </si>
  <si>
    <t>cpd00862</t>
  </si>
  <si>
    <t>cpd02340</t>
  </si>
  <si>
    <t>cpd00865</t>
  </si>
  <si>
    <t>cpd01849</t>
  </si>
  <si>
    <t>cpd02305</t>
  </si>
  <si>
    <t>cpd02461</t>
  </si>
  <si>
    <t>cpd00875</t>
  </si>
  <si>
    <t>cpd02546</t>
  </si>
  <si>
    <t>cpd00885</t>
  </si>
  <si>
    <t>cpd02788</t>
  </si>
  <si>
    <t>cpd03557</t>
  </si>
  <si>
    <t>cpd02843</t>
  </si>
  <si>
    <t>cpd02720</t>
  </si>
  <si>
    <t>cpd00931</t>
  </si>
  <si>
    <t>cpd00939</t>
  </si>
  <si>
    <t>cpd02775</t>
  </si>
  <si>
    <t>cpd03656</t>
  </si>
  <si>
    <t>cpd00832</t>
  </si>
  <si>
    <t>cpd00947</t>
  </si>
  <si>
    <t>cpd02961</t>
  </si>
  <si>
    <t>cpd00956</t>
  </si>
  <si>
    <t>cpd00976</t>
  </si>
  <si>
    <t>cpd00977</t>
  </si>
  <si>
    <t>cpd03704</t>
  </si>
  <si>
    <t>cpd01078</t>
  </si>
  <si>
    <t>cpd03078</t>
  </si>
  <si>
    <t>cpd03389</t>
  </si>
  <si>
    <t>cpd01335</t>
  </si>
  <si>
    <t>cpd03119</t>
  </si>
  <si>
    <t>cpd01418</t>
  </si>
  <si>
    <t>cpd01700</t>
  </si>
  <si>
    <t>cpd01502</t>
  </si>
  <si>
    <t>cpd01710</t>
  </si>
  <si>
    <t>cpd01695</t>
  </si>
  <si>
    <t>cpd03114</t>
  </si>
  <si>
    <t>cpd02693</t>
  </si>
  <si>
    <t>cpd01711</t>
  </si>
  <si>
    <t>cpd02353</t>
  </si>
  <si>
    <t>cpd01772</t>
  </si>
  <si>
    <t>cpd02021</t>
  </si>
  <si>
    <t>cpd03451</t>
  </si>
  <si>
    <t>cpd01777</t>
  </si>
  <si>
    <t>cpd02979</t>
  </si>
  <si>
    <t>cpd01795</t>
  </si>
  <si>
    <t>cpd02441</t>
  </si>
  <si>
    <t>cpd03046</t>
  </si>
  <si>
    <t>cpd01923</t>
  </si>
  <si>
    <t>cpd03485</t>
  </si>
  <si>
    <t>cpd01966</t>
  </si>
  <si>
    <t>cpd02068</t>
  </si>
  <si>
    <t>cpd02394</t>
  </si>
  <si>
    <t>cpd02295</t>
  </si>
  <si>
    <t>cpd02885</t>
  </si>
  <si>
    <t>cpd02088</t>
  </si>
  <si>
    <t>cpd02465</t>
  </si>
  <si>
    <t>cpd02132</t>
  </si>
  <si>
    <t>cpd02645</t>
  </si>
  <si>
    <t>cpd02826</t>
  </si>
  <si>
    <t>cpd02140</t>
  </si>
  <si>
    <t>cpd02155</t>
  </si>
  <si>
    <t>cpd02319</t>
  </si>
  <si>
    <t>cpd02345</t>
  </si>
  <si>
    <t>cpd03413</t>
  </si>
  <si>
    <t>cpd03597</t>
  </si>
  <si>
    <t>cpd02361</t>
  </si>
  <si>
    <t>cpd02678</t>
  </si>
  <si>
    <t>cpd02677</t>
  </si>
  <si>
    <t>cpd08018</t>
  </si>
  <si>
    <t>cpd03144</t>
  </si>
  <si>
    <t>cpd08014</t>
  </si>
  <si>
    <t>cpd03147</t>
  </si>
  <si>
    <t>cpd08013</t>
  </si>
  <si>
    <t>cpd02724</t>
  </si>
  <si>
    <t>cpd02851</t>
  </si>
  <si>
    <t>cpd02506</t>
  </si>
  <si>
    <t>cpd02524</t>
  </si>
  <si>
    <t>cpd02738</t>
  </si>
  <si>
    <t>cpd02555</t>
  </si>
  <si>
    <t>cpd02791</t>
  </si>
  <si>
    <t>cpd02605</t>
  </si>
  <si>
    <t>cpd02569</t>
  </si>
  <si>
    <t>cpd02636</t>
  </si>
  <si>
    <t>cpd11225</t>
  </si>
  <si>
    <t>cpd02749</t>
  </si>
  <si>
    <t>cpd03580</t>
  </si>
  <si>
    <t>cpd02835</t>
  </si>
  <si>
    <t>cpd02930</t>
  </si>
  <si>
    <t>cpd02991</t>
  </si>
  <si>
    <t>cpd02921</t>
  </si>
  <si>
    <t>cpd02943</t>
  </si>
  <si>
    <t>cpd02886</t>
  </si>
  <si>
    <t>cpd03584</t>
  </si>
  <si>
    <t>cpd02893</t>
  </si>
  <si>
    <t>cpd03002</t>
  </si>
  <si>
    <t>cpd02968</t>
  </si>
  <si>
    <t>cpd03666</t>
  </si>
  <si>
    <t>cpd02993</t>
  </si>
  <si>
    <t>cpd03585</t>
  </si>
  <si>
    <t>cpd00498</t>
  </si>
  <si>
    <t>cpd03061</t>
  </si>
  <si>
    <t>cpd03278</t>
  </si>
  <si>
    <t>cpd03113</t>
  </si>
  <si>
    <t>cpd03116</t>
  </si>
  <si>
    <t>cpd03117</t>
  </si>
  <si>
    <t>cpd03128</t>
  </si>
  <si>
    <t>cpd03118</t>
  </si>
  <si>
    <t>cpd03120</t>
  </si>
  <si>
    <t>cpd03121</t>
  </si>
  <si>
    <t>cpd03124</t>
  </si>
  <si>
    <t>cpd03122</t>
  </si>
  <si>
    <t>cpd03163</t>
  </si>
  <si>
    <t>cpd03401</t>
  </si>
  <si>
    <t>cpd03392</t>
  </si>
  <si>
    <t>cpd03227</t>
  </si>
  <si>
    <t>cpd03228</t>
  </si>
  <si>
    <t>cpd03231</t>
  </si>
  <si>
    <t>cpd03232</t>
  </si>
  <si>
    <t>cpd03242</t>
  </si>
  <si>
    <t>cpd03233</t>
  </si>
  <si>
    <t>cpd03248</t>
  </si>
  <si>
    <t>cpd03306</t>
  </si>
  <si>
    <t>cpd03307</t>
  </si>
  <si>
    <t>cpd03349</t>
  </si>
  <si>
    <t>cpd03362</t>
  </si>
  <si>
    <t>cpd03396</t>
  </si>
  <si>
    <t>cpd03388</t>
  </si>
  <si>
    <t>cpd03398</t>
  </si>
  <si>
    <t>cpd03397</t>
  </si>
  <si>
    <t>cpd03399</t>
  </si>
  <si>
    <t>cpd03400</t>
  </si>
  <si>
    <t>cpd03494</t>
  </si>
  <si>
    <t>cpd03495</t>
  </si>
  <si>
    <t>cpd03519</t>
  </si>
  <si>
    <t>cpd02535</t>
  </si>
  <si>
    <t>cpd10162</t>
  </si>
  <si>
    <t>cpd03586</t>
  </si>
  <si>
    <t>cpd03607</t>
  </si>
  <si>
    <t>cpd03606</t>
  </si>
  <si>
    <t>cpd03608</t>
  </si>
  <si>
    <t>cpd03661</t>
  </si>
  <si>
    <t>cpd03660</t>
  </si>
  <si>
    <t>cpd03812</t>
  </si>
  <si>
    <t>cpd03813</t>
  </si>
  <si>
    <t>cpd03830</t>
  </si>
  <si>
    <t>cpd03831</t>
  </si>
  <si>
    <t>cpd04374</t>
  </si>
  <si>
    <t>cpd04372</t>
  </si>
  <si>
    <t>cpd04390</t>
  </si>
  <si>
    <t>cpd00401</t>
  </si>
  <si>
    <t>cpd06711</t>
  </si>
  <si>
    <t>cpd06712</t>
  </si>
  <si>
    <t>cpd00403</t>
  </si>
  <si>
    <t>cpd02862</t>
  </si>
  <si>
    <t>cpd02948</t>
  </si>
  <si>
    <t>cpd08286</t>
  </si>
  <si>
    <t>cpd08287</t>
  </si>
  <si>
    <t>cpd08288</t>
  </si>
  <si>
    <t>cpd08289</t>
  </si>
  <si>
    <t>cpd08301</t>
  </si>
  <si>
    <t>cpd04920</t>
  </si>
  <si>
    <t>cpd04918</t>
  </si>
  <si>
    <t>cpd08316</t>
  </si>
  <si>
    <t>cpd00460</t>
  </si>
  <si>
    <t>cpd03491</t>
  </si>
  <si>
    <t>cpd04533</t>
  </si>
  <si>
    <t>cpd04534</t>
  </si>
  <si>
    <t>cpd08615</t>
  </si>
  <si>
    <t>cpd08211</t>
  </si>
  <si>
    <t>cpd00824</t>
  </si>
  <si>
    <t>cpd00623</t>
  </si>
  <si>
    <t>cpd03651</t>
  </si>
  <si>
    <t>cpd00267</t>
  </si>
  <si>
    <t>cpd01899</t>
  </si>
  <si>
    <t>cpd00167</t>
  </si>
  <si>
    <t>cpd08993</t>
  </si>
  <si>
    <t>cpd08994</t>
  </si>
  <si>
    <t>cpd09421</t>
  </si>
  <si>
    <t>cpd09792</t>
  </si>
  <si>
    <t>cpd09793</t>
  </si>
  <si>
    <t>cpd01859</t>
  </si>
  <si>
    <t>cpd09802</t>
  </si>
  <si>
    <t>cpd09844</t>
  </si>
  <si>
    <t>cpd01507</t>
  </si>
  <si>
    <t>cpd02095</t>
  </si>
  <si>
    <t>cpd09879</t>
  </si>
  <si>
    <t>cpd10483</t>
  </si>
  <si>
    <t>cpd10488</t>
  </si>
  <si>
    <t>cpd10484</t>
  </si>
  <si>
    <t>cpd10490</t>
  </si>
  <si>
    <t>cpd10489</t>
  </si>
  <si>
    <t>cpd10499</t>
  </si>
  <si>
    <t>cpd10500</t>
  </si>
  <si>
    <t>cpd10501</t>
  </si>
  <si>
    <t>cpd10497</t>
  </si>
  <si>
    <t>cpd10502</t>
  </si>
  <si>
    <t>cpd10503</t>
  </si>
  <si>
    <t>cpd10536</t>
  </si>
  <si>
    <t>cpd10544</t>
  </si>
  <si>
    <t>cpd10537</t>
  </si>
  <si>
    <t>cpd10545</t>
  </si>
  <si>
    <t>cpd10548</t>
  </si>
  <si>
    <t>cpd10552</t>
  </si>
  <si>
    <t>cpd10549</t>
  </si>
  <si>
    <t>cpd10553</t>
  </si>
  <si>
    <t>cpd10555</t>
  </si>
  <si>
    <t>cpd10558</t>
  </si>
  <si>
    <t>cpd10554</t>
  </si>
  <si>
    <t>cpd10562</t>
  </si>
  <si>
    <t>cpd10556</t>
  </si>
  <si>
    <t>cpd10561</t>
  </si>
  <si>
    <t>cpd04167</t>
  </si>
  <si>
    <t>cpd10565</t>
  </si>
  <si>
    <t>cpd04248</t>
  </si>
  <si>
    <t>cpd04661</t>
  </si>
  <si>
    <t>cpd10566</t>
  </si>
  <si>
    <t>cpd07971</t>
  </si>
  <si>
    <t>cpd00966</t>
  </si>
  <si>
    <t>cpd10571</t>
  </si>
  <si>
    <t>cpd10567</t>
  </si>
  <si>
    <t>cpd10568</t>
  </si>
  <si>
    <t>cpd11217</t>
  </si>
  <si>
    <t>cpd02557</t>
  </si>
  <si>
    <t>cpd02172</t>
  </si>
  <si>
    <t>cpd01659</t>
  </si>
  <si>
    <t>cpd00676</t>
  </si>
  <si>
    <t>cpd11231</t>
  </si>
  <si>
    <t>cpd00869</t>
  </si>
  <si>
    <t>cpd11310</t>
  </si>
  <si>
    <t>cpd11311</t>
  </si>
  <si>
    <t>cpd00209</t>
  </si>
  <si>
    <t>cpd00224</t>
  </si>
  <si>
    <t>cpd00971</t>
  </si>
  <si>
    <t>cpd11421</t>
  </si>
  <si>
    <t>cpd11420</t>
  </si>
  <si>
    <t>cpd11430</t>
  </si>
  <si>
    <t>cpd11435</t>
  </si>
  <si>
    <t>cpd11438</t>
  </si>
  <si>
    <t>cpd11439</t>
  </si>
  <si>
    <t>cpd11436</t>
  </si>
  <si>
    <t>cpd11437</t>
  </si>
  <si>
    <t>cpd11440</t>
  </si>
  <si>
    <t>cpd11441</t>
  </si>
  <si>
    <t>cpd11433</t>
  </si>
  <si>
    <t>cpd11434</t>
  </si>
  <si>
    <t>cpd11431</t>
  </si>
  <si>
    <t>cpd11432</t>
  </si>
  <si>
    <t>cpd00644</t>
  </si>
  <si>
    <t>cpd11415</t>
  </si>
  <si>
    <t>cpd11464</t>
  </si>
  <si>
    <t>cpd11465</t>
  </si>
  <si>
    <t>cpd11466</t>
  </si>
  <si>
    <t>cpd11467</t>
  </si>
  <si>
    <t>cpd11468</t>
  </si>
  <si>
    <t>cpd11469</t>
  </si>
  <si>
    <t>cpd11470</t>
  </si>
  <si>
    <t>cpd11471</t>
  </si>
  <si>
    <t>cpd11472</t>
  </si>
  <si>
    <t>cpd11473</t>
  </si>
  <si>
    <t>cpd11474</t>
  </si>
  <si>
    <t>cpd11475</t>
  </si>
  <si>
    <t>cpd11476</t>
  </si>
  <si>
    <t>cpd11477</t>
  </si>
  <si>
    <t>cpd11478</t>
  </si>
  <si>
    <t>cpd11479</t>
  </si>
  <si>
    <t>cpd11481</t>
  </si>
  <si>
    <t>cpd11482</t>
  </si>
  <si>
    <t>cpd11483</t>
  </si>
  <si>
    <t>cpd11484</t>
  </si>
  <si>
    <t>cpd11485</t>
  </si>
  <si>
    <t>cpd11486</t>
  </si>
  <si>
    <t>cpd11487</t>
  </si>
  <si>
    <t>cpd11488</t>
  </si>
  <si>
    <t>cpd11480</t>
  </si>
  <si>
    <t>cpd11489</t>
  </si>
  <si>
    <t>cpd11490</t>
  </si>
  <si>
    <t>cpd11491</t>
  </si>
  <si>
    <t>cpd11492</t>
  </si>
  <si>
    <t>cpd11494</t>
  </si>
  <si>
    <t>cpd04098</t>
  </si>
  <si>
    <t>cpd01012</t>
  </si>
  <si>
    <t>cpd00158</t>
  </si>
  <si>
    <t>cpd02760</t>
  </si>
  <si>
    <t>cpd00276</t>
  </si>
  <si>
    <t>cpd00222</t>
  </si>
  <si>
    <t>cpd00540</t>
  </si>
  <si>
    <t>cpd00208</t>
  </si>
  <si>
    <t>cpd01919</t>
  </si>
  <si>
    <t>cpd01262</t>
  </si>
  <si>
    <t>cpd03198</t>
  </si>
  <si>
    <t>cpd00314</t>
  </si>
  <si>
    <t>cpd00491</t>
  </si>
  <si>
    <t>cpd00141</t>
  </si>
  <si>
    <t>cpd01132</t>
  </si>
  <si>
    <t>cpd00396</t>
  </si>
  <si>
    <t>cpd03847</t>
  </si>
  <si>
    <t>cpd11606</t>
  </si>
  <si>
    <t>cpd11451</t>
  </si>
  <si>
    <t>cpd11973</t>
  </si>
  <si>
    <t>cpd01469</t>
  </si>
  <si>
    <t>cpd11611</t>
  </si>
  <si>
    <t>cpd11637</t>
  </si>
  <si>
    <t>cpd12094</t>
  </si>
  <si>
    <t>cpd11796</t>
  </si>
  <si>
    <t>cpd11798</t>
  </si>
  <si>
    <t>cpd12711</t>
  </si>
  <si>
    <t>cpd12712</t>
  </si>
  <si>
    <t>cpd12851</t>
  </si>
  <si>
    <t>cpd12852</t>
  </si>
  <si>
    <t>cpd12732</t>
  </si>
  <si>
    <t>cpd11620</t>
  </si>
  <si>
    <t>cpd00074</t>
  </si>
  <si>
    <t>cpd03091</t>
  </si>
  <si>
    <t>cpd11621</t>
  </si>
  <si>
    <t>cpd08636</t>
  </si>
  <si>
    <t>cpd11624</t>
  </si>
  <si>
    <t>cpd12147</t>
  </si>
  <si>
    <t>cpd11625</t>
  </si>
  <si>
    <t>cpd11628</t>
  </si>
  <si>
    <t>cpd11728</t>
  </si>
  <si>
    <t>cpd11718</t>
  </si>
  <si>
    <t>cpd11422</t>
  </si>
  <si>
    <t>cpd11427</t>
  </si>
  <si>
    <t>cpd11455</t>
  </si>
  <si>
    <t>cpd11454</t>
  </si>
  <si>
    <t>cpd11652</t>
  </si>
  <si>
    <t>cpd11456</t>
  </si>
  <si>
    <t>cpd11657</t>
  </si>
  <si>
    <t>cpd11735</t>
  </si>
  <si>
    <t>cpd11665</t>
  </si>
  <si>
    <t>cpd11669</t>
  </si>
  <si>
    <t>cpd11423</t>
  </si>
  <si>
    <t>cpd12439</t>
  </si>
  <si>
    <t>cpd11714</t>
  </si>
  <si>
    <t>cpd11727</t>
  </si>
  <si>
    <t>cpd12473</t>
  </si>
  <si>
    <t>cpd11751</t>
  </si>
  <si>
    <t>cpd12194</t>
  </si>
  <si>
    <t>cpd12174</t>
  </si>
  <si>
    <t>cpd11753</t>
  </si>
  <si>
    <t>cpd11906</t>
  </si>
  <si>
    <t>cpd11770</t>
  </si>
  <si>
    <t>cpd14703</t>
  </si>
  <si>
    <t>cpd02649</t>
  </si>
  <si>
    <t>cpd12678</t>
  </si>
  <si>
    <t>cpd11846</t>
  </si>
  <si>
    <t>cpd11844</t>
  </si>
  <si>
    <t>cpd12076</t>
  </si>
  <si>
    <t>cpd12213</t>
  </si>
  <si>
    <t>cpd11849</t>
  </si>
  <si>
    <t>cpd11907</t>
  </si>
  <si>
    <t>cpd12036</t>
  </si>
  <si>
    <t>cpd11908</t>
  </si>
  <si>
    <t>cpd12313</t>
  </si>
  <si>
    <t>cpd11910</t>
  </si>
  <si>
    <t>cpd12255</t>
  </si>
  <si>
    <t>cpd11911</t>
  </si>
  <si>
    <t>cpd12060</t>
  </si>
  <si>
    <t>cpd11913</t>
  </si>
  <si>
    <t>cpd12100</t>
  </si>
  <si>
    <t>cpd11914</t>
  </si>
  <si>
    <t>cpd12228</t>
  </si>
  <si>
    <t>cpd11915</t>
  </si>
  <si>
    <t>cpd12256</t>
  </si>
  <si>
    <t>cpd11916</t>
  </si>
  <si>
    <t>cpd12003</t>
  </si>
  <si>
    <t>cpd11918</t>
  </si>
  <si>
    <t>cpd12105</t>
  </si>
  <si>
    <t>cpd11919</t>
  </si>
  <si>
    <t>cpd12335</t>
  </si>
  <si>
    <t>cpd11920</t>
  </si>
  <si>
    <t>cpd12164</t>
  </si>
  <si>
    <t>cpd11921</t>
  </si>
  <si>
    <t>cpd12132</t>
  </si>
  <si>
    <t>cpd11922</t>
  </si>
  <si>
    <t>cpd12229</t>
  </si>
  <si>
    <t>cpd11923</t>
  </si>
  <si>
    <t>cpd12336</t>
  </si>
  <si>
    <t>cpd11924</t>
  </si>
  <si>
    <t>cpd12133</t>
  </si>
  <si>
    <t>cpd01029</t>
  </si>
  <si>
    <t>cpd11985</t>
  </si>
  <si>
    <t>cpd11986</t>
  </si>
  <si>
    <t>cpd12001</t>
  </si>
  <si>
    <t>cpd12082</t>
  </si>
  <si>
    <t>cpd12225</t>
  </si>
  <si>
    <t>cpd12005</t>
  </si>
  <si>
    <t>cpd12022</t>
  </si>
  <si>
    <t>cpd01260</t>
  </si>
  <si>
    <t>cpd12689</t>
  </si>
  <si>
    <t>cpd01741</t>
  </si>
  <si>
    <t>cpd01776</t>
  </si>
  <si>
    <t>cpd02378</t>
  </si>
  <si>
    <t>cpd11632</t>
  </si>
  <si>
    <t>cpd12422</t>
  </si>
  <si>
    <t>cpd12221</t>
  </si>
  <si>
    <t>cpd14699</t>
  </si>
  <si>
    <t>cpd12800</t>
  </si>
  <si>
    <t>cpd12273</t>
  </si>
  <si>
    <t>cpd12414</t>
  </si>
  <si>
    <t>cpd11615</t>
  </si>
  <si>
    <t>cpd12338</t>
  </si>
  <si>
    <t>cpd02270</t>
  </si>
  <si>
    <t>cpd12386</t>
  </si>
  <si>
    <t>cpd02602</t>
  </si>
  <si>
    <t>cpd12378</t>
  </si>
  <si>
    <t>cpd12848</t>
  </si>
  <si>
    <t>cpd12543</t>
  </si>
  <si>
    <t>cpd12512</t>
  </si>
  <si>
    <t>cpd12520</t>
  </si>
  <si>
    <t>cpd12529</t>
  </si>
  <si>
    <t>cpd12600</t>
  </si>
  <si>
    <t>cpd12590</t>
  </si>
  <si>
    <t>cpd02996</t>
  </si>
  <si>
    <t>cpd12599</t>
  </si>
  <si>
    <t>cpd12605</t>
  </si>
  <si>
    <t>cpd02982</t>
  </si>
  <si>
    <t>cpd12640</t>
  </si>
  <si>
    <t>cpd02999</t>
  </si>
  <si>
    <t>cpd03115</t>
  </si>
  <si>
    <t>cpd12751</t>
  </si>
  <si>
    <t>cpd12847</t>
  </si>
  <si>
    <t>cpd12796</t>
  </si>
  <si>
    <t>cpd11909</t>
  </si>
  <si>
    <t>cpd12226</t>
  </si>
  <si>
    <t>cpd11912</t>
  </si>
  <si>
    <t>cpd12227</t>
  </si>
  <si>
    <t>cpd12072</t>
  </si>
  <si>
    <t>cpd12139</t>
  </si>
  <si>
    <t>cpd10560</t>
  </si>
  <si>
    <t>cpd14496</t>
  </si>
  <si>
    <t>cpd00726</t>
  </si>
  <si>
    <t>cpd14940</t>
  </si>
  <si>
    <t>cpd12458</t>
  </si>
  <si>
    <t>cpd14957</t>
  </si>
  <si>
    <t>cpd14953</t>
  </si>
  <si>
    <t>cpd14988</t>
  </si>
  <si>
    <t>cpd14989</t>
  </si>
  <si>
    <t>cpd15045</t>
  </si>
  <si>
    <t>cpd15046</t>
  </si>
  <si>
    <t>cpd15047</t>
  </si>
  <si>
    <t>cpd15049</t>
  </si>
  <si>
    <t>cpd15050</t>
  </si>
  <si>
    <t>cpd15051</t>
  </si>
  <si>
    <t>cpd15053</t>
  </si>
  <si>
    <t>cpd15054</t>
  </si>
  <si>
    <t>cpd15055</t>
  </si>
  <si>
    <t>cpd14890</t>
  </si>
  <si>
    <t>cpd15092</t>
  </si>
  <si>
    <t>cpd14894</t>
  </si>
  <si>
    <t>cpd15095</t>
  </si>
  <si>
    <t>cpd15170</t>
  </si>
  <si>
    <t>cpd15174</t>
  </si>
  <si>
    <t>cpd15173</t>
  </si>
  <si>
    <t>cpd15175</t>
  </si>
  <si>
    <t>cpd15366</t>
  </si>
  <si>
    <t>cpd15569</t>
  </si>
  <si>
    <t>cpd15368</t>
  </si>
  <si>
    <t>cpd15570</t>
  </si>
  <si>
    <t>cpd15369</t>
  </si>
  <si>
    <t>cpd15571</t>
  </si>
  <si>
    <t>cpd15371</t>
  </si>
  <si>
    <t>cpd15572</t>
  </si>
  <si>
    <t>cpd15370</t>
  </si>
  <si>
    <t>cpd15568</t>
  </si>
  <si>
    <t>cpd11836</t>
  </si>
  <si>
    <t>cpd15373</t>
  </si>
  <si>
    <t>cpd15374</t>
  </si>
  <si>
    <t>cpd15375</t>
  </si>
  <si>
    <t>cpd15377</t>
  </si>
  <si>
    <t>cpd15376</t>
  </si>
  <si>
    <t>cpd15416</t>
  </si>
  <si>
    <t>cpd15415</t>
  </si>
  <si>
    <t>cpd15294</t>
  </si>
  <si>
    <t>cpd15277</t>
  </si>
  <si>
    <t>cpd15239</t>
  </si>
  <si>
    <t>cpd15380</t>
  </si>
  <si>
    <t>cpd01107</t>
  </si>
  <si>
    <t>cpd03846</t>
  </si>
  <si>
    <t>cpd00946</t>
  </si>
  <si>
    <t>cpd15325</t>
  </si>
  <si>
    <t>cpd15521</t>
  </si>
  <si>
    <t>cpd15331</t>
  </si>
  <si>
    <t>cpd15522</t>
  </si>
  <si>
    <t>cpd15330</t>
  </si>
  <si>
    <t>cpd15523</t>
  </si>
  <si>
    <t>cpd15327</t>
  </si>
  <si>
    <t>cpd15524</t>
  </si>
  <si>
    <t>cpd15326</t>
  </si>
  <si>
    <t>cpd15525</t>
  </si>
  <si>
    <t>cpd15268</t>
  </si>
  <si>
    <t>cpd15329</t>
  </si>
  <si>
    <t>cpd15526</t>
  </si>
  <si>
    <t>cpd11825</t>
  </si>
  <si>
    <t>cpd15328</t>
  </si>
  <si>
    <t>cpd15527</t>
  </si>
  <si>
    <t>cpd01399</t>
  </si>
  <si>
    <t>cpd15495</t>
  </si>
  <si>
    <t>cpd01329</t>
  </si>
  <si>
    <t>cpd15494</t>
  </si>
  <si>
    <t>cpd15561</t>
  </si>
  <si>
    <t>cpd15560</t>
  </si>
  <si>
    <t>cpd15306</t>
  </si>
  <si>
    <t>cpd15307</t>
  </si>
  <si>
    <t>cpd15308</t>
  </si>
  <si>
    <t>cpd15309</t>
  </si>
  <si>
    <t>cpd15310</t>
  </si>
  <si>
    <t>cpd15311</t>
  </si>
  <si>
    <t>cpd15312</t>
  </si>
  <si>
    <t>cpd15417</t>
  </si>
  <si>
    <t>cpd15423</t>
  </si>
  <si>
    <t>cpd15422</t>
  </si>
  <si>
    <t>cpd15419</t>
  </si>
  <si>
    <t>cpd15418</t>
  </si>
  <si>
    <t>cpd15421</t>
  </si>
  <si>
    <t>cpd15420</t>
  </si>
  <si>
    <t>cpd00282</t>
  </si>
  <si>
    <t>cpd15500</t>
  </si>
  <si>
    <t>cpd15499</t>
  </si>
  <si>
    <t>cpd00327</t>
  </si>
  <si>
    <t>cpd01080</t>
  </si>
  <si>
    <t>cpd15298</t>
  </si>
  <si>
    <t>cpd15295</t>
  </si>
  <si>
    <t>cpd15237</t>
  </si>
  <si>
    <t>cpd15238</t>
  </si>
  <si>
    <t>cpd15269</t>
  </si>
  <si>
    <t>cpd15274</t>
  </si>
  <si>
    <t>cpd01113</t>
  </si>
  <si>
    <t>cpd15352</t>
  </si>
  <si>
    <t>cpd00709</t>
  </si>
  <si>
    <t>cpd00155</t>
  </si>
  <si>
    <t>cpd15413</t>
  </si>
  <si>
    <t>cpd15302</t>
  </si>
  <si>
    <t>cpd15468</t>
  </si>
  <si>
    <t>cpd02090</t>
  </si>
  <si>
    <t>cpd11640</t>
  </si>
  <si>
    <t>cpd15204</t>
  </si>
  <si>
    <t>cpd14935</t>
  </si>
  <si>
    <t>cpd00531</t>
  </si>
  <si>
    <t>cpd15388</t>
  </si>
  <si>
    <t>cpd15313</t>
  </si>
  <si>
    <t>cpd15314</t>
  </si>
  <si>
    <t>cpd15315</t>
  </si>
  <si>
    <t>cpd15316</t>
  </si>
  <si>
    <t>cpd15317</t>
  </si>
  <si>
    <t>cpd15341</t>
  </si>
  <si>
    <t>cpd12547</t>
  </si>
  <si>
    <t>cpd15318</t>
  </si>
  <si>
    <t>cpd15319</t>
  </si>
  <si>
    <t>cpd15320</t>
  </si>
  <si>
    <t>cpd15321</t>
  </si>
  <si>
    <t>cpd15322</t>
  </si>
  <si>
    <t>cpd15323</t>
  </si>
  <si>
    <t>cpd15324</t>
  </si>
  <si>
    <t>cpd15350</t>
  </si>
  <si>
    <t>cpd15363</t>
  </si>
  <si>
    <t>cpd15362</t>
  </si>
  <si>
    <t>cpd15355</t>
  </si>
  <si>
    <t>cpd15354</t>
  </si>
  <si>
    <t>cpd15358</t>
  </si>
  <si>
    <t>cpd15357</t>
  </si>
  <si>
    <t>cpd15336</t>
  </si>
  <si>
    <t>cpd15337</t>
  </si>
  <si>
    <t>cpd15338</t>
  </si>
  <si>
    <t>cpd15339</t>
  </si>
  <si>
    <t>cpd15340</t>
  </si>
  <si>
    <t>cpd15342</t>
  </si>
  <si>
    <t>cpd15343</t>
  </si>
  <si>
    <t>cpd15344</t>
  </si>
  <si>
    <t>cpd15345</t>
  </si>
  <si>
    <t>cpd15346</t>
  </si>
  <si>
    <t>cpd15347</t>
  </si>
  <si>
    <t>cpd15348</t>
  </si>
  <si>
    <t>cpd15349</t>
  </si>
  <si>
    <t>cpd11917</t>
  </si>
  <si>
    <t>cpd15249</t>
  </si>
  <si>
    <t>cpd15514</t>
  </si>
  <si>
    <t>cpd15515</t>
  </si>
  <si>
    <t>cpd15511</t>
  </si>
  <si>
    <t>cpd15510</t>
  </si>
  <si>
    <t>cpd15509</t>
  </si>
  <si>
    <t>cpd15504</t>
  </si>
  <si>
    <t>cpd00972</t>
  </si>
  <si>
    <t>cpd15542</t>
  </si>
  <si>
    <t>cpd15535</t>
  </si>
  <si>
    <t>cpd15543</t>
  </si>
  <si>
    <t>cpd15536</t>
  </si>
  <si>
    <t>cpd15544</t>
  </si>
  <si>
    <t>cpd15537</t>
  </si>
  <si>
    <t>cpd15545</t>
  </si>
  <si>
    <t>cpd15546</t>
  </si>
  <si>
    <t>cpd15539</t>
  </si>
  <si>
    <t>cpd15547</t>
  </si>
  <si>
    <t>cpd15548</t>
  </si>
  <si>
    <t>cpd15541</t>
  </si>
  <si>
    <t>cpd02201</t>
  </si>
  <si>
    <t>cpd15552</t>
  </si>
  <si>
    <t>cpd15528</t>
  </si>
  <si>
    <t>cpd15553</t>
  </si>
  <si>
    <t>cpd15554</t>
  </si>
  <si>
    <t>cpd15530</t>
  </si>
  <si>
    <t>cpd15555</t>
  </si>
  <si>
    <t>cpd15556</t>
  </si>
  <si>
    <t>cpd15557</t>
  </si>
  <si>
    <t>cpd15558</t>
  </si>
  <si>
    <t>cpd15534</t>
  </si>
  <si>
    <t>cpd15565</t>
  </si>
  <si>
    <t>cpd15563</t>
  </si>
  <si>
    <t>cpd15364</t>
  </si>
  <si>
    <t>cpd15290</t>
  </si>
  <si>
    <t>cpd15291</t>
  </si>
  <si>
    <t>cpd15270</t>
  </si>
  <si>
    <t>cpd15272</t>
  </si>
  <si>
    <t>cpd01608</t>
  </si>
  <si>
    <t>cpd03577</t>
  </si>
  <si>
    <t>cpd00361</t>
  </si>
  <si>
    <t>cpd11594</t>
  </si>
  <si>
    <t>cpd15599</t>
  </si>
  <si>
    <t>cpd15600</t>
  </si>
  <si>
    <t>cpd15597</t>
  </si>
  <si>
    <t>cpd15598</t>
  </si>
  <si>
    <t>cpd15601</t>
  </si>
  <si>
    <t>cpd15602</t>
  </si>
  <si>
    <t>cpd15655</t>
  </si>
  <si>
    <t>cpd15657</t>
  </si>
  <si>
    <t>cpd15653</t>
  </si>
  <si>
    <t>cpd15671</t>
  </si>
  <si>
    <t>cpd15672</t>
  </si>
  <si>
    <t>cpd15673</t>
  </si>
  <si>
    <t>cpd15674</t>
  </si>
  <si>
    <t>cpd15675</t>
  </si>
  <si>
    <t>cpd15676</t>
  </si>
  <si>
    <t>cpd15677</t>
  </si>
  <si>
    <t>cpd15678</t>
  </si>
  <si>
    <t>cpd15679</t>
  </si>
  <si>
    <t>cpd15680</t>
  </si>
  <si>
    <t>cpd15681</t>
  </si>
  <si>
    <t>cpd15682</t>
  </si>
  <si>
    <t>cpd15683</t>
  </si>
  <si>
    <t>cpd15684</t>
  </si>
  <si>
    <t>cpd15685</t>
  </si>
  <si>
    <t>cpd15686</t>
  </si>
  <si>
    <t>cpd15687</t>
  </si>
  <si>
    <t>cpd15688</t>
  </si>
  <si>
    <t>cpd15689</t>
  </si>
  <si>
    <t>cpd15690</t>
  </si>
  <si>
    <t>cpd15691</t>
  </si>
  <si>
    <t>cpd15692</t>
  </si>
  <si>
    <t>cpd15693</t>
  </si>
  <si>
    <t>cpd15694</t>
  </si>
  <si>
    <t>cpd15697</t>
  </si>
  <si>
    <t>cpd15698</t>
  </si>
  <si>
    <t>cpd15699</t>
  </si>
  <si>
    <t>cpd15700</t>
  </si>
  <si>
    <t>cpd15701</t>
  </si>
  <si>
    <t>cpd15702</t>
  </si>
  <si>
    <t>cpd15703</t>
  </si>
  <si>
    <t>cpd15704</t>
  </si>
  <si>
    <t>cpd15705</t>
  </si>
  <si>
    <t>cpd15706</t>
  </si>
  <si>
    <t>cpd15716</t>
  </si>
  <si>
    <t>cpd15717</t>
  </si>
  <si>
    <t>cpd15718</t>
  </si>
  <si>
    <t>cpd15719</t>
  </si>
  <si>
    <t>cpd15720</t>
  </si>
  <si>
    <t>cpd15721</t>
  </si>
  <si>
    <t>cpd15724</t>
  </si>
  <si>
    <t>cpd15725</t>
  </si>
  <si>
    <t>cpd15726</t>
  </si>
  <si>
    <t>cpd15727</t>
  </si>
  <si>
    <t>cpd04097</t>
  </si>
  <si>
    <t>cpd15301</t>
  </si>
  <si>
    <t>cpd15803</t>
  </si>
  <si>
    <t>cpd15805</t>
  </si>
  <si>
    <t>cpd15804</t>
  </si>
  <si>
    <t>cpd15806</t>
  </si>
  <si>
    <t>cpd15801</t>
  </si>
  <si>
    <t>cpd02041</t>
  </si>
  <si>
    <t>cpd15812</t>
  </si>
  <si>
    <t>cpd15811</t>
  </si>
  <si>
    <t>cpd15807</t>
  </si>
  <si>
    <t>cpd15820</t>
  </si>
  <si>
    <t>cpd15817</t>
  </si>
  <si>
    <t>cpd15994</t>
  </si>
  <si>
    <t>cpd15995</t>
  </si>
  <si>
    <t>cpd02746</t>
  </si>
  <si>
    <t>cpd00794</t>
  </si>
  <si>
    <t>cpd01270</t>
  </si>
  <si>
    <t>cpd11976</t>
  </si>
  <si>
    <t>cpd16335</t>
  </si>
  <si>
    <t>cpd01393</t>
  </si>
  <si>
    <t>cpd03848</t>
  </si>
  <si>
    <t>cpd00399</t>
  </si>
  <si>
    <t>cpd00536</t>
  </si>
  <si>
    <t>cpd01398</t>
  </si>
  <si>
    <t>cpd01122</t>
  </si>
  <si>
    <t>cpd14883</t>
  </si>
  <si>
    <t>cpd03850</t>
  </si>
  <si>
    <t>cpd14886</t>
  </si>
  <si>
    <t>cpd03851</t>
  </si>
  <si>
    <t>cpd03852</t>
  </si>
  <si>
    <t>cpd01942</t>
  </si>
  <si>
    <t>cpd03849</t>
  </si>
  <si>
    <t>cpd02263</t>
  </si>
  <si>
    <t>cpd02077</t>
  </si>
  <si>
    <t>cpd01519</t>
  </si>
  <si>
    <t>cpd00188</t>
  </si>
  <si>
    <t>cpd01709</t>
  </si>
  <si>
    <t>cpd16439</t>
  </si>
  <si>
    <t>cpd16329</t>
  </si>
  <si>
    <t>cpd04810</t>
  </si>
  <si>
    <t>cpd16437</t>
  </si>
  <si>
    <t>cpd16438</t>
  </si>
  <si>
    <t>cpd08545</t>
  </si>
  <si>
    <t>cpd02607</t>
  </si>
  <si>
    <t>cpd01590</t>
  </si>
  <si>
    <t>cpd02832</t>
  </si>
  <si>
    <t>cpd16418</t>
  </si>
  <si>
    <t>cpd16419</t>
  </si>
  <si>
    <t>cpd16422</t>
  </si>
  <si>
    <t>cpd16421</t>
  </si>
  <si>
    <t>cpd16423</t>
  </si>
  <si>
    <t>cpd04809</t>
  </si>
  <si>
    <t>cpd05267</t>
  </si>
  <si>
    <t>cpd16443</t>
  </si>
  <si>
    <t>cpd08049</t>
  </si>
  <si>
    <t>cpd08230</t>
  </si>
  <si>
    <t>cpd03684</t>
  </si>
  <si>
    <t>cpd16391</t>
  </si>
  <si>
    <t>cpd01072</t>
  </si>
  <si>
    <t>cpd16446</t>
  </si>
  <si>
    <t>cpd16392</t>
  </si>
  <si>
    <t>cpd04806</t>
  </si>
  <si>
    <t>cpd08400</t>
  </si>
  <si>
    <t>cpd16365</t>
  </si>
  <si>
    <t>cpd16395</t>
  </si>
  <si>
    <t>cpd16396</t>
  </si>
  <si>
    <t>cpd16401</t>
  </si>
  <si>
    <t>cpd16402</t>
  </si>
  <si>
    <t>cpd00686</t>
  </si>
  <si>
    <t>cpd00685</t>
  </si>
  <si>
    <t>cpd16496</t>
  </si>
  <si>
    <t>cpd12344</t>
  </si>
  <si>
    <t>cpd00558</t>
  </si>
  <si>
    <t>cpd16376</t>
  </si>
  <si>
    <t>cpd16377</t>
  </si>
  <si>
    <t>cpd16379</t>
  </si>
  <si>
    <t>cpd16380</t>
  </si>
  <si>
    <t>cpd16381</t>
  </si>
  <si>
    <t>cpd00542</t>
  </si>
  <si>
    <t>cpd16638</t>
  </si>
  <si>
    <t>cpd00153</t>
  </si>
  <si>
    <t>cpd11593</t>
  </si>
  <si>
    <t>cpd11591</t>
  </si>
  <si>
    <t>cpd11589</t>
  </si>
  <si>
    <t>cpd11587</t>
  </si>
  <si>
    <t>cpd11585</t>
  </si>
  <si>
    <t>cpd11584</t>
  </si>
  <si>
    <t>cpd11583</t>
  </si>
  <si>
    <t>cpd11580</t>
  </si>
  <si>
    <t>cpd16736</t>
  </si>
  <si>
    <t>cpd00906</t>
  </si>
  <si>
    <t>cpd23248</t>
  </si>
  <si>
    <t>cpd17002</t>
  </si>
  <si>
    <t>cpd17015</t>
  </si>
  <si>
    <t>cpd17011</t>
  </si>
  <si>
    <t>cpd17014</t>
  </si>
  <si>
    <t>cpd17012</t>
  </si>
  <si>
    <t>cpd17010</t>
  </si>
  <si>
    <t>cpd17029</t>
  </si>
  <si>
    <t>cpd17013</t>
  </si>
  <si>
    <t>cpd17018</t>
  </si>
  <si>
    <t>cpd17027</t>
  </si>
  <si>
    <t>cpd17026</t>
  </si>
  <si>
    <t>cpd17039</t>
  </si>
  <si>
    <t>cpd17040</t>
  </si>
  <si>
    <t>cpd17083</t>
  </si>
  <si>
    <t>cpd17044</t>
  </si>
  <si>
    <t>cpd02474</t>
  </si>
  <si>
    <t>cpd11848</t>
  </si>
  <si>
    <t>cpd12241</t>
  </si>
  <si>
    <t>cpd04015</t>
  </si>
  <si>
    <t>cpd04017</t>
  </si>
  <si>
    <t>cpd04016</t>
  </si>
  <si>
    <t>cpd15064</t>
  </si>
  <si>
    <t>cpd00164</t>
  </si>
  <si>
    <t>cpd17424</t>
  </si>
  <si>
    <t>cpd13372</t>
  </si>
  <si>
    <t>cpd12598</t>
  </si>
  <si>
    <t>cpd00364</t>
  </si>
  <si>
    <t>cpd00415</t>
  </si>
  <si>
    <t>cpd11623</t>
  </si>
  <si>
    <t>cpd02416</t>
  </si>
  <si>
    <t>cpd00665</t>
  </si>
  <si>
    <t>cpd19001</t>
  </si>
  <si>
    <t>cpd01355</t>
  </si>
  <si>
    <t>cpd19047</t>
  </si>
  <si>
    <t>cpd19041</t>
  </si>
  <si>
    <t>cpd19035</t>
  </si>
  <si>
    <t>cpd19036</t>
  </si>
  <si>
    <t>cpd19006</t>
  </si>
  <si>
    <t>cpd19028</t>
  </si>
  <si>
    <t>cpd00724</t>
  </si>
  <si>
    <t>cpd21148</t>
  </si>
  <si>
    <t>cpd21149</t>
  </si>
  <si>
    <t>cpd19019</t>
  </si>
  <si>
    <t>cpd01487</t>
  </si>
  <si>
    <t>cpd01422</t>
  </si>
  <si>
    <t>cpd05268</t>
  </si>
  <si>
    <t>cpd00587</t>
  </si>
  <si>
    <t>cpd03019</t>
  </si>
  <si>
    <t>cpd30321</t>
  </si>
  <si>
    <t>cpd19030</t>
  </si>
  <si>
    <t>cpd11263</t>
  </si>
  <si>
    <t>cpd19042</t>
  </si>
  <si>
    <t>cpd19043</t>
  </si>
  <si>
    <t>cpd19044</t>
  </si>
  <si>
    <t>cpd19541</t>
  </si>
  <si>
    <t>cpd19172</t>
  </si>
  <si>
    <t>cpd19171</t>
  </si>
  <si>
    <t>cpd00795</t>
  </si>
  <si>
    <t>cpd05264</t>
  </si>
  <si>
    <t>cpd00895</t>
  </si>
  <si>
    <t>cpd02679</t>
  </si>
  <si>
    <t>cpd00745</t>
  </si>
  <si>
    <t>cpd00191</t>
  </si>
  <si>
    <t>cpd20163</t>
  </si>
  <si>
    <t>cpd20840</t>
  </si>
  <si>
    <t>cpd08139</t>
  </si>
  <si>
    <t>cpd20828</t>
  </si>
  <si>
    <t>cpd20858</t>
  </si>
  <si>
    <t>cpd20859</t>
  </si>
  <si>
    <t>cpd26657</t>
  </si>
  <si>
    <t>cpd24368</t>
  </si>
  <si>
    <t>cpd26147</t>
  </si>
  <si>
    <t>cpd26605</t>
  </si>
  <si>
    <t>cpd03670</t>
  </si>
  <si>
    <t>cpd24647</t>
  </si>
  <si>
    <t>cpd21480</t>
  </si>
  <si>
    <t>cpd25517</t>
  </si>
  <si>
    <t>cpd08021</t>
  </si>
  <si>
    <t>cpd00450</t>
  </si>
  <si>
    <t>cpd28255</t>
  </si>
  <si>
    <t>cpd28256</t>
  </si>
  <si>
    <t>cpd22312</t>
  </si>
  <si>
    <t>cpd28259</t>
  </si>
  <si>
    <t>cpd00353</t>
  </si>
  <si>
    <t>cpd03487</t>
  </si>
  <si>
    <t>cpd03488</t>
  </si>
  <si>
    <t>cpd03496</t>
  </si>
  <si>
    <t>cpd17568</t>
  </si>
  <si>
    <t>cpd17567</t>
  </si>
  <si>
    <t>cpd17566</t>
  </si>
  <si>
    <t>cpd17564</t>
  </si>
  <si>
    <t>cpd17565</t>
  </si>
  <si>
    <t>cpd24650</t>
  </si>
  <si>
    <t>cpd00808</t>
  </si>
  <si>
    <t>cpd02100</t>
  </si>
  <si>
    <t>cpd23598</t>
  </si>
  <si>
    <t>cpd23600</t>
  </si>
  <si>
    <t>cpd23599</t>
  </si>
  <si>
    <t>cpd25117</t>
  </si>
  <si>
    <t>cpd26451</t>
  </si>
  <si>
    <t>cpd26463</t>
  </si>
  <si>
    <t>cpd16441</t>
  </si>
  <si>
    <t>cpd30797</t>
  </si>
  <si>
    <t>cpd02733</t>
  </si>
  <si>
    <t>cpd34981</t>
  </si>
  <si>
    <t>cpd32995</t>
  </si>
  <si>
    <t>cpd03418</t>
  </si>
  <si>
    <t>cpd32319</t>
  </si>
  <si>
    <t>cpd01354</t>
  </si>
  <si>
    <t>cpd03808</t>
  </si>
  <si>
    <t>cpd01861</t>
  </si>
  <si>
    <t>cpd00453</t>
  </si>
  <si>
    <t>cpd00659</t>
  </si>
  <si>
    <t>cpd00811</t>
  </si>
  <si>
    <t>cpd01024</t>
  </si>
  <si>
    <t>cpd00204</t>
  </si>
  <si>
    <t>cpd00528</t>
  </si>
  <si>
    <t>cpd03662</t>
  </si>
  <si>
    <t>cpd00178</t>
  </si>
  <si>
    <t>cpd01618</t>
  </si>
  <si>
    <t>cpd01042</t>
  </si>
  <si>
    <t>cpd00338</t>
  </si>
  <si>
    <t>cpd00689</t>
  </si>
  <si>
    <t>cpd00755</t>
  </si>
  <si>
    <t>cpd00506</t>
  </si>
  <si>
    <t>cpd00343</t>
  </si>
  <si>
    <t>cpd03426</t>
  </si>
  <si>
    <t>cpd00774</t>
  </si>
  <si>
    <t>cpd01620</t>
  </si>
  <si>
    <t>cpd02083</t>
  </si>
  <si>
    <t>cpd00791</t>
  </si>
  <si>
    <t>cpd02333</t>
  </si>
  <si>
    <t>cpd00914</t>
  </si>
  <si>
    <t>cpd02513</t>
  </si>
  <si>
    <t>cpd02904</t>
  </si>
  <si>
    <t>cpd03423</t>
  </si>
  <si>
    <t>cpd03918</t>
  </si>
  <si>
    <t>cpd03919</t>
  </si>
  <si>
    <t>cpd03920</t>
  </si>
  <si>
    <t>cpd03587</t>
  </si>
  <si>
    <t>cpd03736</t>
  </si>
  <si>
    <t>cpd15479</t>
  </si>
  <si>
    <t>cpd15469</t>
  </si>
  <si>
    <t>cpd15489</t>
  </si>
  <si>
    <t>cpd15475</t>
  </si>
  <si>
    <t>cpd15477</t>
  </si>
  <si>
    <t>cpd15484</t>
  </si>
  <si>
    <t>cpd15549</t>
  </si>
  <si>
    <t>cpd15488</t>
  </si>
  <si>
    <t>cpd15550</t>
  </si>
  <si>
    <t>cpd15485</t>
  </si>
  <si>
    <t>cpd15492</t>
  </si>
  <si>
    <t>cpd02113</t>
  </si>
  <si>
    <t>cpd19442</t>
  </si>
  <si>
    <t>cpd21479</t>
  </si>
  <si>
    <t>cpd14545</t>
  </si>
  <si>
    <t>cpd28253</t>
  </si>
  <si>
    <t>cpd03187</t>
  </si>
  <si>
    <t>cpd02812</t>
  </si>
  <si>
    <t>cpd00331</t>
  </si>
  <si>
    <t>cpd00285</t>
  </si>
  <si>
    <t>cpd00888</t>
  </si>
  <si>
    <t>cpd09444</t>
  </si>
  <si>
    <t>cpd02503</t>
  </si>
  <si>
    <t>cpd00876</t>
  </si>
  <si>
    <t>cpd03572</t>
  </si>
  <si>
    <t>pi</t>
  </si>
  <si>
    <t>co2</t>
  </si>
  <si>
    <t>pyr</t>
  </si>
  <si>
    <t>h2o2</t>
  </si>
  <si>
    <t>o2</t>
  </si>
  <si>
    <t>glx</t>
  </si>
  <si>
    <t>2h3opp; 2h3oppan; hop</t>
  </si>
  <si>
    <t>2ahethmpp</t>
  </si>
  <si>
    <t>HC00822; chitob</t>
  </si>
  <si>
    <t>acgam</t>
  </si>
  <si>
    <t>malt</t>
  </si>
  <si>
    <t>glc__D</t>
  </si>
  <si>
    <t>raffin</t>
  </si>
  <si>
    <t>sucr</t>
  </si>
  <si>
    <t>dmlz</t>
  </si>
  <si>
    <t>4r5au</t>
  </si>
  <si>
    <t>gthox</t>
  </si>
  <si>
    <t>amp</t>
  </si>
  <si>
    <t>nmn</t>
  </si>
  <si>
    <t>dpcoa</t>
  </si>
  <si>
    <t>urea</t>
  </si>
  <si>
    <t>nh3; nh4</t>
  </si>
  <si>
    <t>pppi</t>
  </si>
  <si>
    <t>udp</t>
  </si>
  <si>
    <t>ump</t>
  </si>
  <si>
    <t>fmn</t>
  </si>
  <si>
    <t>pydx</t>
  </si>
  <si>
    <t>met__L</t>
  </si>
  <si>
    <t>5mta</t>
  </si>
  <si>
    <t>1acpc</t>
  </si>
  <si>
    <t>adn</t>
  </si>
  <si>
    <t>pap</t>
  </si>
  <si>
    <t>prpp</t>
  </si>
  <si>
    <t>ade</t>
  </si>
  <si>
    <t>ahcys</t>
  </si>
  <si>
    <t>rhcys</t>
  </si>
  <si>
    <t>ficytC; ficytc; ficytcc; ficytcc553</t>
  </si>
  <si>
    <t>lac__L</t>
  </si>
  <si>
    <t>focytC; focytcc; focytcc553</t>
  </si>
  <si>
    <t>lac__D</t>
  </si>
  <si>
    <t>pep</t>
  </si>
  <si>
    <t>for</t>
  </si>
  <si>
    <t>mal__L</t>
  </si>
  <si>
    <t>mal__D</t>
  </si>
  <si>
    <t>oaa</t>
  </si>
  <si>
    <t>ser__L</t>
  </si>
  <si>
    <t>actp</t>
  </si>
  <si>
    <t>aacoa</t>
  </si>
  <si>
    <t>glu__L</t>
  </si>
  <si>
    <t>glu5p</t>
  </si>
  <si>
    <t>akg</t>
  </si>
  <si>
    <t>5oxpro</t>
  </si>
  <si>
    <t>gln__L</t>
  </si>
  <si>
    <t>ala__L</t>
  </si>
  <si>
    <t>acglu</t>
  </si>
  <si>
    <t>glu__D</t>
  </si>
  <si>
    <t>sucsal</t>
  </si>
  <si>
    <t>oxa</t>
  </si>
  <si>
    <t>pyam5p</t>
  </si>
  <si>
    <t>pdx5p</t>
  </si>
  <si>
    <t>udpg</t>
  </si>
  <si>
    <t>g1p</t>
  </si>
  <si>
    <t>udpgal</t>
  </si>
  <si>
    <t>g6p</t>
  </si>
  <si>
    <t>fru</t>
  </si>
  <si>
    <t>ppp9</t>
  </si>
  <si>
    <t>ac</t>
  </si>
  <si>
    <t>gdp</t>
  </si>
  <si>
    <t>gmp</t>
  </si>
  <si>
    <t>ppgpp</t>
  </si>
  <si>
    <t>cit</t>
  </si>
  <si>
    <t>asp__L</t>
  </si>
  <si>
    <t>ala__D</t>
  </si>
  <si>
    <t>succ</t>
  </si>
  <si>
    <t>acgam1p</t>
  </si>
  <si>
    <t>uacgam</t>
  </si>
  <si>
    <t>uacgala; udpacgal</t>
  </si>
  <si>
    <t>ahdt</t>
  </si>
  <si>
    <t>HC01651</t>
  </si>
  <si>
    <t>gdptp</t>
  </si>
  <si>
    <t>26dap__M</t>
  </si>
  <si>
    <t>lys__L</t>
  </si>
  <si>
    <t>15dap</t>
  </si>
  <si>
    <t>4h2oglt</t>
  </si>
  <si>
    <t>glyclt</t>
  </si>
  <si>
    <t>4pasp</t>
  </si>
  <si>
    <t>iasp</t>
  </si>
  <si>
    <t>asn__L</t>
  </si>
  <si>
    <t>fum</t>
  </si>
  <si>
    <t>gal1p</t>
  </si>
  <si>
    <t>paps</t>
  </si>
  <si>
    <t>aps</t>
  </si>
  <si>
    <t>cmp</t>
  </si>
  <si>
    <t>cytd</t>
  </si>
  <si>
    <t>cdp</t>
  </si>
  <si>
    <t>Sfglutth</t>
  </si>
  <si>
    <t>pser__L</t>
  </si>
  <si>
    <t>acser</t>
  </si>
  <si>
    <t>2amac</t>
  </si>
  <si>
    <t>meoh</t>
  </si>
  <si>
    <t>fald</t>
  </si>
  <si>
    <t>thmmp</t>
  </si>
  <si>
    <t>HC01435</t>
  </si>
  <si>
    <t>ssaltpp</t>
  </si>
  <si>
    <t>2obut</t>
  </si>
  <si>
    <t>ch4s</t>
  </si>
  <si>
    <t>2pg</t>
  </si>
  <si>
    <t>uaccg</t>
  </si>
  <si>
    <t>indole</t>
  </si>
  <si>
    <t>trp__L</t>
  </si>
  <si>
    <t>indpyr</t>
  </si>
  <si>
    <t>trypta</t>
  </si>
  <si>
    <t>Largn</t>
  </si>
  <si>
    <t>phe__L</t>
  </si>
  <si>
    <t>phpyr</t>
  </si>
  <si>
    <t>peamn</t>
  </si>
  <si>
    <t>icit</t>
  </si>
  <si>
    <t>itp</t>
  </si>
  <si>
    <t>idp</t>
  </si>
  <si>
    <t>imp</t>
  </si>
  <si>
    <t>tyr__L</t>
  </si>
  <si>
    <t>34hpp</t>
  </si>
  <si>
    <t>tym</t>
  </si>
  <si>
    <t>hco3</t>
  </si>
  <si>
    <t>etoh</t>
  </si>
  <si>
    <t>acald</t>
  </si>
  <si>
    <t>fdp</t>
  </si>
  <si>
    <t>gam6p</t>
  </si>
  <si>
    <t>allphn</t>
  </si>
  <si>
    <t>cys__L</t>
  </si>
  <si>
    <t>h2s</t>
  </si>
  <si>
    <t>no2</t>
  </si>
  <si>
    <t>6pgl</t>
  </si>
  <si>
    <t>glyc3p</t>
  </si>
  <si>
    <t>dhap</t>
  </si>
  <si>
    <t>glyc</t>
  </si>
  <si>
    <t>mercppyr</t>
  </si>
  <si>
    <t>cgly</t>
  </si>
  <si>
    <t>ppcoa</t>
  </si>
  <si>
    <t>ppap</t>
  </si>
  <si>
    <t>2maacoa</t>
  </si>
  <si>
    <t>dhf</t>
  </si>
  <si>
    <t>thfglu</t>
  </si>
  <si>
    <t>hcys__L</t>
  </si>
  <si>
    <t>adpglc</t>
  </si>
  <si>
    <t>uri</t>
  </si>
  <si>
    <t>orot5p</t>
  </si>
  <si>
    <t>ura</t>
  </si>
  <si>
    <t>anth</t>
  </si>
  <si>
    <t>r3mmal</t>
  </si>
  <si>
    <t>thr__L</t>
  </si>
  <si>
    <t>dha</t>
  </si>
  <si>
    <t>g3p</t>
  </si>
  <si>
    <t>chol</t>
  </si>
  <si>
    <t>cholp</t>
  </si>
  <si>
    <t>g3pc</t>
  </si>
  <si>
    <t>glyald</t>
  </si>
  <si>
    <t>rib__D</t>
  </si>
  <si>
    <t>ru5p__D</t>
  </si>
  <si>
    <t>r1p</t>
  </si>
  <si>
    <t>13dpg</t>
  </si>
  <si>
    <t>2dh3dgal6p</t>
  </si>
  <si>
    <t>2dr5p</t>
  </si>
  <si>
    <t>xu5p__D</t>
  </si>
  <si>
    <t>e4p</t>
  </si>
  <si>
    <t>prbatp</t>
  </si>
  <si>
    <t>pram</t>
  </si>
  <si>
    <t>pran</t>
  </si>
  <si>
    <t>btamp</t>
  </si>
  <si>
    <t>dcamp</t>
  </si>
  <si>
    <t>argsuc</t>
  </si>
  <si>
    <t>arg__L</t>
  </si>
  <si>
    <t>leu__L</t>
  </si>
  <si>
    <t>4mop</t>
  </si>
  <si>
    <t>gal</t>
  </si>
  <si>
    <t>acnam</t>
  </si>
  <si>
    <t>cmpacna</t>
  </si>
  <si>
    <t>ipdp</t>
  </si>
  <si>
    <t>dmpp</t>
  </si>
  <si>
    <t>ins</t>
  </si>
  <si>
    <t>fprica</t>
  </si>
  <si>
    <t>xmp</t>
  </si>
  <si>
    <t>hxan</t>
  </si>
  <si>
    <t>dadp</t>
  </si>
  <si>
    <t>alaala</t>
  </si>
  <si>
    <t>4abutn</t>
  </si>
  <si>
    <t>histd</t>
  </si>
  <si>
    <t>his__L</t>
  </si>
  <si>
    <t>ala_B</t>
  </si>
  <si>
    <t>hista</t>
  </si>
  <si>
    <t>btcoa</t>
  </si>
  <si>
    <t>3ohcoa</t>
  </si>
  <si>
    <t>mi1p__D</t>
  </si>
  <si>
    <t>inost</t>
  </si>
  <si>
    <t>mi4p__D</t>
  </si>
  <si>
    <t>mi3p__D</t>
  </si>
  <si>
    <t>g3pi</t>
  </si>
  <si>
    <t>acgam6p</t>
  </si>
  <si>
    <t>3mob</t>
  </si>
  <si>
    <t>ibcoa</t>
  </si>
  <si>
    <t>3c3hmp</t>
  </si>
  <si>
    <t>val__L</t>
  </si>
  <si>
    <t>methf</t>
  </si>
  <si>
    <t>gsn</t>
  </si>
  <si>
    <t>gua</t>
  </si>
  <si>
    <t>pro__L</t>
  </si>
  <si>
    <t>1pyr5c</t>
  </si>
  <si>
    <t>pmtcoa</t>
  </si>
  <si>
    <t>hdca</t>
  </si>
  <si>
    <t>man</t>
  </si>
  <si>
    <t>man6p</t>
  </si>
  <si>
    <t>gcald</t>
  </si>
  <si>
    <t>2pglyc</t>
  </si>
  <si>
    <t>acac</t>
  </si>
  <si>
    <t>pphn</t>
  </si>
  <si>
    <t>glyc__R</t>
  </si>
  <si>
    <t>hpyr</t>
  </si>
  <si>
    <t>orn; orn__L</t>
  </si>
  <si>
    <t>cbp</t>
  </si>
  <si>
    <t>citr__L</t>
  </si>
  <si>
    <t>5mtr</t>
  </si>
  <si>
    <t>5mdr1p</t>
  </si>
  <si>
    <t>xyl__D</t>
  </si>
  <si>
    <t>xylu__D</t>
  </si>
  <si>
    <t>lald__L</t>
  </si>
  <si>
    <t>phom</t>
  </si>
  <si>
    <t>g3pe</t>
  </si>
  <si>
    <t>etha</t>
  </si>
  <si>
    <t>udparab</t>
  </si>
  <si>
    <t>udpxyl</t>
  </si>
  <si>
    <t>3pg</t>
  </si>
  <si>
    <t>3php</t>
  </si>
  <si>
    <t>23dpg</t>
  </si>
  <si>
    <t>6pgc</t>
  </si>
  <si>
    <t>ara5p</t>
  </si>
  <si>
    <t>udcpp</t>
  </si>
  <si>
    <t>2ddglcn</t>
  </si>
  <si>
    <t>2ddg6p</t>
  </si>
  <si>
    <t>damp</t>
  </si>
  <si>
    <t>thymd</t>
  </si>
  <si>
    <t>dtmp</t>
  </si>
  <si>
    <t>arab__D</t>
  </si>
  <si>
    <t>rbl__D</t>
  </si>
  <si>
    <t>g6p_B</t>
  </si>
  <si>
    <t>s7p</t>
  </si>
  <si>
    <t>ivcoa</t>
  </si>
  <si>
    <t>grdp</t>
  </si>
  <si>
    <t>dcmp</t>
  </si>
  <si>
    <t>dcyt</t>
  </si>
  <si>
    <t>dcdp</t>
  </si>
  <si>
    <t>Lcyst</t>
  </si>
  <si>
    <t>taur</t>
  </si>
  <si>
    <t>dhlam</t>
  </si>
  <si>
    <t>lpam</t>
  </si>
  <si>
    <t>HC00682; adhlam</t>
  </si>
  <si>
    <t>HC00695; sdhlam</t>
  </si>
  <si>
    <t>pydxn</t>
  </si>
  <si>
    <t>pydam</t>
  </si>
  <si>
    <t>3psme</t>
  </si>
  <si>
    <t>4adcho</t>
  </si>
  <si>
    <t>ichor</t>
  </si>
  <si>
    <t>lgt__S</t>
  </si>
  <si>
    <t>hom__L</t>
  </si>
  <si>
    <t>aspsa</t>
  </si>
  <si>
    <t>achms</t>
  </si>
  <si>
    <t>suchms</t>
  </si>
  <si>
    <t>acmana</t>
  </si>
  <si>
    <t>man1p</t>
  </si>
  <si>
    <t>4per</t>
  </si>
  <si>
    <t>2dda7p</t>
  </si>
  <si>
    <t>s17bp</t>
  </si>
  <si>
    <t>dgmp</t>
  </si>
  <si>
    <t>dgdp</t>
  </si>
  <si>
    <t>orot</t>
  </si>
  <si>
    <t>cdpchol</t>
  </si>
  <si>
    <t>xylt</t>
  </si>
  <si>
    <t>xylu__L</t>
  </si>
  <si>
    <t>gtspmd</t>
  </si>
  <si>
    <t>cyan</t>
  </si>
  <si>
    <t>tsul</t>
  </si>
  <si>
    <t>so3</t>
  </si>
  <si>
    <t>tcynt</t>
  </si>
  <si>
    <t>2oxoadp</t>
  </si>
  <si>
    <t>glutcoa</t>
  </si>
  <si>
    <t>HC01712; S_gtrdhdlp</t>
  </si>
  <si>
    <t>dgsn</t>
  </si>
  <si>
    <t>2dr1p</t>
  </si>
  <si>
    <t>3hbcoa; 3hbycoa</t>
  </si>
  <si>
    <t>HC00576; hcarn</t>
  </si>
  <si>
    <t>4abut</t>
  </si>
  <si>
    <t>frdp</t>
  </si>
  <si>
    <t>gam1p</t>
  </si>
  <si>
    <t>ggdp</t>
  </si>
  <si>
    <t>f1p</t>
  </si>
  <si>
    <t>dopa</t>
  </si>
  <si>
    <t>mev__R</t>
  </si>
  <si>
    <t>acmanap</t>
  </si>
  <si>
    <t>dad_2</t>
  </si>
  <si>
    <t>dtdp</t>
  </si>
  <si>
    <t>dump</t>
  </si>
  <si>
    <t>dudp</t>
  </si>
  <si>
    <t>duri</t>
  </si>
  <si>
    <t>dutp</t>
  </si>
  <si>
    <t>retinol</t>
  </si>
  <si>
    <t>retinal</t>
  </si>
  <si>
    <t>thm</t>
  </si>
  <si>
    <t>xan</t>
  </si>
  <si>
    <t>ile__L</t>
  </si>
  <si>
    <t>3mop</t>
  </si>
  <si>
    <t>fol</t>
  </si>
  <si>
    <t>dhpt</t>
  </si>
  <si>
    <t>fc1p</t>
  </si>
  <si>
    <t>5aptn</t>
  </si>
  <si>
    <t>oxptn</t>
  </si>
  <si>
    <t>rnam</t>
  </si>
  <si>
    <t>ncam</t>
  </si>
  <si>
    <t>nicrns</t>
  </si>
  <si>
    <t>nac</t>
  </si>
  <si>
    <t>csn</t>
  </si>
  <si>
    <t>xtsn</t>
  </si>
  <si>
    <t>5fthf</t>
  </si>
  <si>
    <t>3ig3p</t>
  </si>
  <si>
    <t>nebari</t>
  </si>
  <si>
    <t>purine</t>
  </si>
  <si>
    <t>udpglcur</t>
  </si>
  <si>
    <t>estrone</t>
  </si>
  <si>
    <t>ppal</t>
  </si>
  <si>
    <t>ppoh</t>
  </si>
  <si>
    <t>bilirub</t>
  </si>
  <si>
    <t>itacon</t>
  </si>
  <si>
    <t>itaccoa</t>
  </si>
  <si>
    <t>cysi__L</t>
  </si>
  <si>
    <t>thcys</t>
  </si>
  <si>
    <t>skm</t>
  </si>
  <si>
    <t>skm5p</t>
  </si>
  <si>
    <t>3dhsk</t>
  </si>
  <si>
    <t>3spyr</t>
  </si>
  <si>
    <t>hxdcal</t>
  </si>
  <si>
    <t>pant__R</t>
  </si>
  <si>
    <t>2dhp</t>
  </si>
  <si>
    <t>b2coa</t>
  </si>
  <si>
    <t>fadh2</t>
  </si>
  <si>
    <t>mthgxl</t>
  </si>
  <si>
    <t>din</t>
  </si>
  <si>
    <t>2phetoh</t>
  </si>
  <si>
    <t>pacald</t>
  </si>
  <si>
    <t>3sala</t>
  </si>
  <si>
    <t>2mpdhl</t>
  </si>
  <si>
    <t>3hanthrn</t>
  </si>
  <si>
    <t>srtn</t>
  </si>
  <si>
    <t>xtp</t>
  </si>
  <si>
    <t>sl26da</t>
  </si>
  <si>
    <t>26dap_LL</t>
  </si>
  <si>
    <t>Rtotal; Rtotal2; Rtotal3</t>
  </si>
  <si>
    <t>drib</t>
  </si>
  <si>
    <t>dtdpglu</t>
  </si>
  <si>
    <t>dtdp4d6dg</t>
  </si>
  <si>
    <t>uama</t>
  </si>
  <si>
    <t>uamag</t>
  </si>
  <si>
    <t>uAgl</t>
  </si>
  <si>
    <t>HC00955</t>
  </si>
  <si>
    <t>pser__D</t>
  </si>
  <si>
    <t>ser__D</t>
  </si>
  <si>
    <t>retn</t>
  </si>
  <si>
    <t>ptth</t>
  </si>
  <si>
    <t>pan4p</t>
  </si>
  <si>
    <t>dnad</t>
  </si>
  <si>
    <t>nicrnt</t>
  </si>
  <si>
    <t>hisp</t>
  </si>
  <si>
    <t>HC01104</t>
  </si>
  <si>
    <t>galctn__D</t>
  </si>
  <si>
    <t>2dh3dgal</t>
  </si>
  <si>
    <t>4abz</t>
  </si>
  <si>
    <t>6hmhpt</t>
  </si>
  <si>
    <t>2ahhmd</t>
  </si>
  <si>
    <t>3dhq</t>
  </si>
  <si>
    <t>estradiol</t>
  </si>
  <si>
    <t>scys__L; slfcys</t>
  </si>
  <si>
    <t>HC00832; fcl__L</t>
  </si>
  <si>
    <t>2mbcoa</t>
  </si>
  <si>
    <t>2mbdhl; HC01376</t>
  </si>
  <si>
    <t>dann</t>
  </si>
  <si>
    <t>dtbt</t>
  </si>
  <si>
    <t>uamr</t>
  </si>
  <si>
    <t>pmcoa</t>
  </si>
  <si>
    <t>8aonn</t>
  </si>
  <si>
    <t>4mpetz</t>
  </si>
  <si>
    <t>2mahmp</t>
  </si>
  <si>
    <t>amob</t>
  </si>
  <si>
    <t>tag6p__D</t>
  </si>
  <si>
    <t>tagdp__D</t>
  </si>
  <si>
    <t>imacp</t>
  </si>
  <si>
    <t>kdo8p</t>
  </si>
  <si>
    <t>4ppcys</t>
  </si>
  <si>
    <t>4hpro_LT</t>
  </si>
  <si>
    <t>1p3h5c</t>
  </si>
  <si>
    <t>glu5sa</t>
  </si>
  <si>
    <t>34hpl</t>
  </si>
  <si>
    <t>ckdo</t>
  </si>
  <si>
    <t>inoshp; minohp</t>
  </si>
  <si>
    <t>mi12356p</t>
  </si>
  <si>
    <t>eig3p</t>
  </si>
  <si>
    <t>5aprbu</t>
  </si>
  <si>
    <t>5apru</t>
  </si>
  <si>
    <t>4ahmmp</t>
  </si>
  <si>
    <t>4ampm</t>
  </si>
  <si>
    <t>ga2_cho</t>
  </si>
  <si>
    <t>acgal</t>
  </si>
  <si>
    <t>HC01361; dhnpt</t>
  </si>
  <si>
    <t>2cpr5p</t>
  </si>
  <si>
    <t>didp</t>
  </si>
  <si>
    <t>ditp</t>
  </si>
  <si>
    <t>dimp</t>
  </si>
  <si>
    <t>seln</t>
  </si>
  <si>
    <t>selnp</t>
  </si>
  <si>
    <t>selcys</t>
  </si>
  <si>
    <t>occoa</t>
  </si>
  <si>
    <t>3odcoa</t>
  </si>
  <si>
    <t>citac</t>
  </si>
  <si>
    <t>2ippm</t>
  </si>
  <si>
    <t>tdcoa</t>
  </si>
  <si>
    <t>3ohdcoa</t>
  </si>
  <si>
    <t>3c2hmp</t>
  </si>
  <si>
    <t>ibt</t>
  </si>
  <si>
    <t>sucbz</t>
  </si>
  <si>
    <t>sbzcoa</t>
  </si>
  <si>
    <t>2shchc</t>
  </si>
  <si>
    <t>prbamp</t>
  </si>
  <si>
    <t>prfp</t>
  </si>
  <si>
    <t>2dglcn</t>
  </si>
  <si>
    <t>3ddgc</t>
  </si>
  <si>
    <t>3mbdhl; HC01377</t>
  </si>
  <si>
    <t>acmam</t>
  </si>
  <si>
    <t>3mb2coa</t>
  </si>
  <si>
    <t>3mgcoa</t>
  </si>
  <si>
    <t>gar</t>
  </si>
  <si>
    <t>dhna</t>
  </si>
  <si>
    <t>thcrm_cho</t>
  </si>
  <si>
    <t>gbside_cho</t>
  </si>
  <si>
    <t>thdp</t>
  </si>
  <si>
    <t>HC01115</t>
  </si>
  <si>
    <t>cmpglna</t>
  </si>
  <si>
    <t>glu1sa</t>
  </si>
  <si>
    <t>4hoxpacd</t>
  </si>
  <si>
    <t>fgam</t>
  </si>
  <si>
    <t>ahandrostan</t>
  </si>
  <si>
    <t>C05299</t>
  </si>
  <si>
    <t>C05302</t>
  </si>
  <si>
    <t>sl2a6o</t>
  </si>
  <si>
    <t>aicar</t>
  </si>
  <si>
    <t>C04051</t>
  </si>
  <si>
    <t>HC01231; ptcys</t>
  </si>
  <si>
    <t>mhpglu</t>
  </si>
  <si>
    <t>hpglu</t>
  </si>
  <si>
    <t>5mdru1p</t>
  </si>
  <si>
    <t>3c4mop</t>
  </si>
  <si>
    <t>3hmoa</t>
  </si>
  <si>
    <t>4mhetz</t>
  </si>
  <si>
    <t>db4p</t>
  </si>
  <si>
    <t>u23ga</t>
  </si>
  <si>
    <t>lipidX</t>
  </si>
  <si>
    <t>prlp</t>
  </si>
  <si>
    <t>uAgla</t>
  </si>
  <si>
    <t>u3aga</t>
  </si>
  <si>
    <t>u3hga</t>
  </si>
  <si>
    <t>5aizc</t>
  </si>
  <si>
    <t>lipidAds</t>
  </si>
  <si>
    <t>ugmda</t>
  </si>
  <si>
    <t>HC01710</t>
  </si>
  <si>
    <t>lipidA</t>
  </si>
  <si>
    <t>kdolipid4</t>
  </si>
  <si>
    <t>estriol</t>
  </si>
  <si>
    <t>3hhdcoa</t>
  </si>
  <si>
    <t>3hddcoa</t>
  </si>
  <si>
    <t>3oddcoa</t>
  </si>
  <si>
    <t>dccoa</t>
  </si>
  <si>
    <t>3hdcoa</t>
  </si>
  <si>
    <t>3hocoa</t>
  </si>
  <si>
    <t>3oocoa</t>
  </si>
  <si>
    <t>3hhcoa</t>
  </si>
  <si>
    <t>selmeth</t>
  </si>
  <si>
    <t>seasmet</t>
  </si>
  <si>
    <t>HC01459</t>
  </si>
  <si>
    <t>34dhoxpeg</t>
  </si>
  <si>
    <t>34dhmald</t>
  </si>
  <si>
    <t>5hxkynam</t>
  </si>
  <si>
    <t>sel</t>
  </si>
  <si>
    <t>selcyst</t>
  </si>
  <si>
    <t>selhcys</t>
  </si>
  <si>
    <t>uagmda</t>
  </si>
  <si>
    <t>uaagmda</t>
  </si>
  <si>
    <t>HC01652</t>
  </si>
  <si>
    <t>3hmop</t>
  </si>
  <si>
    <t>kdo2lipid4</t>
  </si>
  <si>
    <t>phthr</t>
  </si>
  <si>
    <t>ohpb</t>
  </si>
  <si>
    <t>4hthr</t>
  </si>
  <si>
    <t>gd1b_cho</t>
  </si>
  <si>
    <t>gt1b_cho</t>
  </si>
  <si>
    <t>acgal6p</t>
  </si>
  <si>
    <t>galam6p</t>
  </si>
  <si>
    <t>adphep_DD</t>
  </si>
  <si>
    <t>adphep_LD</t>
  </si>
  <si>
    <t>benzcoa</t>
  </si>
  <si>
    <t>hmpscoa</t>
  </si>
  <si>
    <t>mana</t>
  </si>
  <si>
    <t>dtpcudcpp</t>
  </si>
  <si>
    <t>uaGgla</t>
  </si>
  <si>
    <t>2me4p</t>
  </si>
  <si>
    <t>4c2me</t>
  </si>
  <si>
    <t>2p4c2me</t>
  </si>
  <si>
    <t>dxyl5p</t>
  </si>
  <si>
    <t>2mecdp</t>
  </si>
  <si>
    <t>gmhep1p</t>
  </si>
  <si>
    <t>gmhep7p</t>
  </si>
  <si>
    <t>2saa</t>
  </si>
  <si>
    <t>uaaGgla</t>
  </si>
  <si>
    <t>iamoh</t>
  </si>
  <si>
    <t>3mbald</t>
  </si>
  <si>
    <t>h2mb4p</t>
  </si>
  <si>
    <t>sph1p</t>
  </si>
  <si>
    <t>sphgn</t>
  </si>
  <si>
    <t>crmp_cho</t>
  </si>
  <si>
    <t>crm_cho</t>
  </si>
  <si>
    <t>3hadpcoa</t>
  </si>
  <si>
    <t>oxadpcoa</t>
  </si>
  <si>
    <t>24dab</t>
  </si>
  <si>
    <t>hmgth</t>
  </si>
  <si>
    <t>C14851</t>
  </si>
  <si>
    <t>octdp</t>
  </si>
  <si>
    <t>2kmb; 4met2obut</t>
  </si>
  <si>
    <t>5caiz</t>
  </si>
  <si>
    <t>CE1944</t>
  </si>
  <si>
    <t>HC02172; zn2</t>
  </si>
  <si>
    <t>no3</t>
  </si>
  <si>
    <t>trdrd</t>
  </si>
  <si>
    <t>trdox</t>
  </si>
  <si>
    <t>pnto__R</t>
  </si>
  <si>
    <t>but2eACP</t>
  </si>
  <si>
    <t>tmrs2eACP</t>
  </si>
  <si>
    <t>tddec2eACP</t>
  </si>
  <si>
    <t>toct2eACP</t>
  </si>
  <si>
    <t>thex2eACP</t>
  </si>
  <si>
    <t>tdec2eACP</t>
  </si>
  <si>
    <t>tpalm2eACP</t>
  </si>
  <si>
    <t>3hbutACP</t>
  </si>
  <si>
    <t>3hhexACP</t>
  </si>
  <si>
    <t>3hpalmACP</t>
  </si>
  <si>
    <t>3hdecACP</t>
  </si>
  <si>
    <t>3hoctACP</t>
  </si>
  <si>
    <t>3hmrsACP</t>
  </si>
  <si>
    <t>3opalmACP</t>
  </si>
  <si>
    <t>3ohexACP</t>
  </si>
  <si>
    <t>3odecACP</t>
  </si>
  <si>
    <t>actACP</t>
  </si>
  <si>
    <t>3hddecACP</t>
  </si>
  <si>
    <t>3oddecACP</t>
  </si>
  <si>
    <t>3ooctACP</t>
  </si>
  <si>
    <t>3omrsACP</t>
  </si>
  <si>
    <t>malACP</t>
  </si>
  <si>
    <t>ACP</t>
  </si>
  <si>
    <t>acACP</t>
  </si>
  <si>
    <t>aso3</t>
  </si>
  <si>
    <t>cd2</t>
  </si>
  <si>
    <t>cellb6p</t>
  </si>
  <si>
    <t>gam</t>
  </si>
  <si>
    <t>glcn; glcn__D</t>
  </si>
  <si>
    <t>glyb</t>
  </si>
  <si>
    <t>lcts</t>
  </si>
  <si>
    <t>malt6p</t>
  </si>
  <si>
    <t>malttr</t>
  </si>
  <si>
    <t>6dg</t>
  </si>
  <si>
    <t>mnl</t>
  </si>
  <si>
    <t>mnl1p</t>
  </si>
  <si>
    <t>pur</t>
  </si>
  <si>
    <t>rmn</t>
  </si>
  <si>
    <t>mqn7</t>
  </si>
  <si>
    <t>acoa</t>
  </si>
  <si>
    <t>3oacoa</t>
  </si>
  <si>
    <t>ficytb</t>
  </si>
  <si>
    <t>fdxrd</t>
  </si>
  <si>
    <t>dad_5</t>
  </si>
  <si>
    <t>fdxo_2_2; fdxox</t>
  </si>
  <si>
    <t>dhptd</t>
  </si>
  <si>
    <t>pchol_cho</t>
  </si>
  <si>
    <t>3hacoa</t>
  </si>
  <si>
    <t>pa_EC</t>
  </si>
  <si>
    <t>cdpdag_cho</t>
  </si>
  <si>
    <t>ps_cho</t>
  </si>
  <si>
    <t>pgp_EC</t>
  </si>
  <si>
    <t>pglyc_cho</t>
  </si>
  <si>
    <t>pe_hs</t>
  </si>
  <si>
    <t>starch</t>
  </si>
  <si>
    <t>dag_hs</t>
  </si>
  <si>
    <t>trnatyr</t>
  </si>
  <si>
    <t>tyrtrna</t>
  </si>
  <si>
    <t>trnaala</t>
  </si>
  <si>
    <t>ak2lgchol_hs</t>
  </si>
  <si>
    <t>trnaarg</t>
  </si>
  <si>
    <t>argtrna</t>
  </si>
  <si>
    <t>trnaasn</t>
  </si>
  <si>
    <t>asntrna</t>
  </si>
  <si>
    <t>trnacys</t>
  </si>
  <si>
    <t>cystrna</t>
  </si>
  <si>
    <t>trnagln</t>
  </si>
  <si>
    <t>glntrna</t>
  </si>
  <si>
    <t>trnagly</t>
  </si>
  <si>
    <t>glytrna</t>
  </si>
  <si>
    <t>trnahis</t>
  </si>
  <si>
    <t>histrna</t>
  </si>
  <si>
    <t>trnaile</t>
  </si>
  <si>
    <t>iletrna</t>
  </si>
  <si>
    <t>trnaleu</t>
  </si>
  <si>
    <t>leutrna</t>
  </si>
  <si>
    <t>trnamet</t>
  </si>
  <si>
    <t>mettrna</t>
  </si>
  <si>
    <t>trnaphe</t>
  </si>
  <si>
    <t>phetrna</t>
  </si>
  <si>
    <t>trnapro</t>
  </si>
  <si>
    <t>protrna</t>
  </si>
  <si>
    <t>trnaser</t>
  </si>
  <si>
    <t>sertrna</t>
  </si>
  <si>
    <t>trnathr</t>
  </si>
  <si>
    <t>thrtrna</t>
  </si>
  <si>
    <t>trnatrp</t>
  </si>
  <si>
    <t>trptrna</t>
  </si>
  <si>
    <t>trnaval</t>
  </si>
  <si>
    <t>valtrna</t>
  </si>
  <si>
    <t>dhlpro</t>
  </si>
  <si>
    <t>lpro</t>
  </si>
  <si>
    <t>ddcacoa</t>
  </si>
  <si>
    <t>3otdcoa</t>
  </si>
  <si>
    <t>ak2g_cho; ak2g_hs</t>
  </si>
  <si>
    <t>btnCCP</t>
  </si>
  <si>
    <t>cbtnCCP</t>
  </si>
  <si>
    <t>T_antigen</t>
  </si>
  <si>
    <t>3htdcoa</t>
  </si>
  <si>
    <t>trnaasp</t>
  </si>
  <si>
    <t>asptrna</t>
  </si>
  <si>
    <t>trnaglu</t>
  </si>
  <si>
    <t>glutrna</t>
  </si>
  <si>
    <t>protdt</t>
  </si>
  <si>
    <t>protds</t>
  </si>
  <si>
    <t>toctd2eACP</t>
  </si>
  <si>
    <t>3hcddec5eACP</t>
  </si>
  <si>
    <t>t3c5ddeceACP</t>
  </si>
  <si>
    <t>3hcmrs7eACP</t>
  </si>
  <si>
    <t>t3c7mrseACP</t>
  </si>
  <si>
    <t>3hcpalm9eACP</t>
  </si>
  <si>
    <t>t3c9palmeACP</t>
  </si>
  <si>
    <t>3hoctaACP</t>
  </si>
  <si>
    <t>3hcvac11eACP</t>
  </si>
  <si>
    <t>t3c11vaceACP</t>
  </si>
  <si>
    <t>3haACP</t>
  </si>
  <si>
    <t>3ocddec5eACP</t>
  </si>
  <si>
    <t>3ocmrs7eACP</t>
  </si>
  <si>
    <t>3ocpalm9eACP</t>
  </si>
  <si>
    <t>3ooctdACP</t>
  </si>
  <si>
    <t>3ocvac11eACP</t>
  </si>
  <si>
    <t>5drib</t>
  </si>
  <si>
    <t>octa</t>
  </si>
  <si>
    <t>unaga</t>
  </si>
  <si>
    <t>1ddecg3p</t>
  </si>
  <si>
    <t>pa120</t>
  </si>
  <si>
    <t>1tdecg3p</t>
  </si>
  <si>
    <t>pa140</t>
  </si>
  <si>
    <t>1tdec7eg3p</t>
  </si>
  <si>
    <t>pa141</t>
  </si>
  <si>
    <t>1hdecg3p</t>
  </si>
  <si>
    <t>pa160</t>
  </si>
  <si>
    <t>1hdec9eg3p</t>
  </si>
  <si>
    <t>pa161</t>
  </si>
  <si>
    <t>1odecg3p</t>
  </si>
  <si>
    <t>pa180</t>
  </si>
  <si>
    <t>1odec11eg3p</t>
  </si>
  <si>
    <t>pa181</t>
  </si>
  <si>
    <t>maltttr</t>
  </si>
  <si>
    <t>maltpt</t>
  </si>
  <si>
    <t>malthx</t>
  </si>
  <si>
    <t>malthp</t>
  </si>
  <si>
    <t>q8h2</t>
  </si>
  <si>
    <t>q8</t>
  </si>
  <si>
    <t>cdpdddecg</t>
  </si>
  <si>
    <t>cdpdtdecg</t>
  </si>
  <si>
    <t>cdpdtdec7eg</t>
  </si>
  <si>
    <t>cdpdhdecg</t>
  </si>
  <si>
    <t>cdpdhdec9eg</t>
  </si>
  <si>
    <t>cdpdodecg</t>
  </si>
  <si>
    <t>cdpdodec11eg</t>
  </si>
  <si>
    <t>dhor__S</t>
  </si>
  <si>
    <t>mqn8</t>
  </si>
  <si>
    <t>mql8</t>
  </si>
  <si>
    <t>stcoa; strcoa</t>
  </si>
  <si>
    <t>ocdca</t>
  </si>
  <si>
    <t>hxa</t>
  </si>
  <si>
    <t>2dmmq8</t>
  </si>
  <si>
    <t>gal_bD</t>
  </si>
  <si>
    <t>glycogen</t>
  </si>
  <si>
    <t>bglycogen</t>
  </si>
  <si>
    <t>g3ps</t>
  </si>
  <si>
    <t>g3pg</t>
  </si>
  <si>
    <t>h2</t>
  </si>
  <si>
    <t>3hodcoa</t>
  </si>
  <si>
    <t>3ohodcoa</t>
  </si>
  <si>
    <t>hg2</t>
  </si>
  <si>
    <t>LalaLglu</t>
  </si>
  <si>
    <t>2agpe180</t>
  </si>
  <si>
    <t>2ddecg3p</t>
  </si>
  <si>
    <t>2tdecg3p</t>
  </si>
  <si>
    <t>2tdec7eg3p</t>
  </si>
  <si>
    <t>2hdecg3p</t>
  </si>
  <si>
    <t>2hdec9eg3p</t>
  </si>
  <si>
    <t>2odecg3p</t>
  </si>
  <si>
    <t>2odec11eg3p</t>
  </si>
  <si>
    <t>2agpe160</t>
  </si>
  <si>
    <t>trnalys</t>
  </si>
  <si>
    <t>lystrna</t>
  </si>
  <si>
    <t>murein5px4p</t>
  </si>
  <si>
    <t>murein5px4px4p</t>
  </si>
  <si>
    <t>murein5p5p</t>
  </si>
  <si>
    <t>murein5p4p</t>
  </si>
  <si>
    <t>murein5p3p</t>
  </si>
  <si>
    <t>murein4p3p</t>
  </si>
  <si>
    <t>xdp</t>
  </si>
  <si>
    <t>pgp160</t>
  </si>
  <si>
    <t>pgp161</t>
  </si>
  <si>
    <t>pg161</t>
  </si>
  <si>
    <t>pgp180</t>
  </si>
  <si>
    <t>4ppan</t>
  </si>
  <si>
    <t>ps160</t>
  </si>
  <si>
    <t>ps180</t>
  </si>
  <si>
    <t>sertrna_sec</t>
  </si>
  <si>
    <t>sectrna</t>
  </si>
  <si>
    <t>2tpr3dpcoa</t>
  </si>
  <si>
    <t>q6</t>
  </si>
  <si>
    <t>q6h2</t>
  </si>
  <si>
    <t>2o3mpt</t>
  </si>
  <si>
    <t>dextrin</t>
  </si>
  <si>
    <t>fa5</t>
  </si>
  <si>
    <t>fa10</t>
  </si>
  <si>
    <t>fa9</t>
  </si>
  <si>
    <t>pg_EC</t>
  </si>
  <si>
    <t>ps_EC</t>
  </si>
  <si>
    <t>pe_EC</t>
  </si>
  <si>
    <t>S2hglut</t>
  </si>
  <si>
    <t>3hdgggp</t>
  </si>
  <si>
    <t>3hcdgggp</t>
  </si>
  <si>
    <t>3hdpgps</t>
  </si>
  <si>
    <t>3hdpgpe</t>
  </si>
  <si>
    <t>mql6</t>
  </si>
  <si>
    <t>mqn6</t>
  </si>
  <si>
    <t>decdp</t>
  </si>
  <si>
    <t>tre</t>
  </si>
  <si>
    <t>fmnh2</t>
  </si>
  <si>
    <t>2sephchc</t>
  </si>
  <si>
    <t>arach</t>
  </si>
  <si>
    <t>ocdce9coa</t>
  </si>
  <si>
    <t>ocdcea</t>
  </si>
  <si>
    <t>lnlccoa</t>
  </si>
  <si>
    <t>lnlc</t>
  </si>
  <si>
    <t>lnlncacoa</t>
  </si>
  <si>
    <t>lnlnca</t>
  </si>
  <si>
    <t>CE2516</t>
  </si>
  <si>
    <t>2hog</t>
  </si>
  <si>
    <t>5flura</t>
  </si>
  <si>
    <t>5flurimp</t>
  </si>
  <si>
    <t>6mpur</t>
  </si>
  <si>
    <t>6tins5mp</t>
  </si>
  <si>
    <t>6txan5mp</t>
  </si>
  <si>
    <t>6tgsnmp</t>
  </si>
  <si>
    <t>tgua</t>
  </si>
  <si>
    <t>focytc</t>
  </si>
  <si>
    <t>sprm</t>
  </si>
  <si>
    <t>na15dap</t>
  </si>
  <si>
    <t>bz</t>
  </si>
  <si>
    <t>ala_L_asp__L</t>
  </si>
  <si>
    <t>gly_met__L</t>
  </si>
  <si>
    <t>gly_asp__L</t>
  </si>
  <si>
    <t>ala_L_gln__L</t>
  </si>
  <si>
    <t>L_alagly</t>
  </si>
  <si>
    <t>CE5866; ala_L_leu__L</t>
  </si>
  <si>
    <t>gly_gln__L</t>
  </si>
  <si>
    <t>hexdp</t>
  </si>
  <si>
    <t>glcur</t>
  </si>
  <si>
    <t>hqn</t>
  </si>
  <si>
    <t>Glc_aD; glc__aD</t>
  </si>
  <si>
    <t>alac__S</t>
  </si>
  <si>
    <t>f6p; f6p_B</t>
  </si>
  <si>
    <t>fdp_B</t>
  </si>
  <si>
    <t>g6p_A</t>
  </si>
  <si>
    <t>r5p</t>
  </si>
  <si>
    <t>cyst__L</t>
  </si>
  <si>
    <t>cys__D</t>
  </si>
  <si>
    <t>fru_B</t>
  </si>
  <si>
    <t>23dhmb</t>
  </si>
  <si>
    <t>e4hglu</t>
  </si>
  <si>
    <t>mmtsa</t>
  </si>
  <si>
    <t>h4mpt</t>
  </si>
  <si>
    <t>3hpp</t>
  </si>
  <si>
    <t>msa</t>
  </si>
  <si>
    <t>dmso</t>
  </si>
  <si>
    <t>dms</t>
  </si>
  <si>
    <t>uaaAgla</t>
  </si>
  <si>
    <t>uaaAgtla</t>
  </si>
  <si>
    <t>uaagtmda</t>
  </si>
  <si>
    <t>ru5p__L</t>
  </si>
  <si>
    <t>xu5p__L</t>
  </si>
  <si>
    <t>dchac</t>
  </si>
  <si>
    <t>12ppd__R</t>
  </si>
  <si>
    <t>n2o</t>
  </si>
  <si>
    <t>tmao</t>
  </si>
  <si>
    <t>ch4</t>
  </si>
  <si>
    <t>co</t>
  </si>
  <si>
    <t>n2</t>
  </si>
  <si>
    <t>1btol; btoh</t>
  </si>
  <si>
    <t>acetone</t>
  </si>
  <si>
    <t>13ppd</t>
  </si>
  <si>
    <t>HC01161; apoACP</t>
  </si>
  <si>
    <t>adocbl</t>
  </si>
  <si>
    <t>dmbzid</t>
  </si>
  <si>
    <t>sheme</t>
  </si>
  <si>
    <t>colipa</t>
  </si>
  <si>
    <t>4crsol</t>
  </si>
  <si>
    <t>5aop</t>
  </si>
  <si>
    <t>ppbng</t>
  </si>
  <si>
    <t>hmbil</t>
  </si>
  <si>
    <t>glucys</t>
  </si>
  <si>
    <t>cbasp</t>
  </si>
  <si>
    <t>scl; srch</t>
  </si>
  <si>
    <t>uppg3</t>
  </si>
  <si>
    <t>dscl; shcl</t>
  </si>
  <si>
    <t>cpppg3</t>
  </si>
  <si>
    <t>pppg9</t>
  </si>
  <si>
    <t>quln</t>
  </si>
  <si>
    <t>5prdmbz</t>
  </si>
  <si>
    <t>rdmbzi</t>
  </si>
  <si>
    <t>adocbi</t>
  </si>
  <si>
    <t>adocbip</t>
  </si>
  <si>
    <t>agdpcbi</t>
  </si>
  <si>
    <t>lipa</t>
  </si>
  <si>
    <t>kdo2lipid4L</t>
  </si>
  <si>
    <t>gicolipa</t>
  </si>
  <si>
    <t>gagicolipa</t>
  </si>
  <si>
    <t>ggagicolipa</t>
  </si>
  <si>
    <t>gggagicolipa</t>
  </si>
  <si>
    <t>hhlipa</t>
  </si>
  <si>
    <t>phhlipa</t>
  </si>
  <si>
    <t>hphhlipa</t>
  </si>
  <si>
    <t>phphhlipa</t>
  </si>
  <si>
    <t>hlipa</t>
  </si>
  <si>
    <t>kphphhlipa</t>
  </si>
  <si>
    <t>dtdprmn</t>
  </si>
  <si>
    <t>cspmd</t>
  </si>
  <si>
    <t>dhgly</t>
  </si>
  <si>
    <t>HC01434</t>
  </si>
  <si>
    <t>acon_C</t>
  </si>
  <si>
    <t>ethamp</t>
  </si>
  <si>
    <t>HC00718</t>
  </si>
  <si>
    <t>HC01842</t>
  </si>
  <si>
    <t>3hmp</t>
  </si>
  <si>
    <t>3hibutcoa; hibcoa</t>
  </si>
  <si>
    <t>o2s</t>
  </si>
  <si>
    <t>25dhpp</t>
  </si>
  <si>
    <t>f6p</t>
  </si>
  <si>
    <t xml:space="preserve">no </t>
  </si>
  <si>
    <t xml:space="preserve">thf </t>
  </si>
  <si>
    <t>543/642</t>
  </si>
  <si>
    <t>ref</t>
  </si>
  <si>
    <t>test</t>
  </si>
  <si>
    <t>543/1460</t>
  </si>
  <si>
    <t>ttdcea</t>
  </si>
  <si>
    <t>SEED</t>
  </si>
  <si>
    <t>[test,bio1 ] = addReaction(test,'bio1', 'reactionFormula','0.000223 cpd15353[c0] + 0.000223 cpd00216[c0] + 0.000223 cpd00125[c0] +  0.00009826 cpd00078[c0] + 0.000031266 cpd00070[c0] + 0.000335 cpd00005[c0]  + 0.00004466 cpd00004[c0] + 0.01194649 cpd00013[c0] + 0.0002791 cpd00022[c0] + 48.95 cpd00001[c0] + 0.000223 cpd00056[c0] + 0.000223 cpd00220[c0] + 54.063155 cpd00002[c0] + 0.0017866 cpd00003[c0] + 0.0071678 cpd10515[c0] + 0.0071678 cpd10516[c0] + 0.000223 cpd00042[c0] + 0.00011166 cpd00006[c0] + 0.000168 cpd00010[c0] + 0.138955 cpd00062[c0] + 0.000223 cpd00015[c0] + 0.000223 cpd00016[c0] + 0.121941 cpd00060[c0] + 0.000223 cpd00017[c0] + 0.301779 cpd00054[c0] + 0.335594 cpd00023[c0] + 0.240848 cpd00053[c0] + 0.419109 cpd00035[c0] + 0.000223 cpd00028[c0] + 0.110449 cpd00038[c0] + 0.260278 cpd00041[c0] + 0.338156 cpd00033[c0] + 0.325347 cpd00039[c0] + 0.254642 cpd00132[c0] + 0.0039821 cpd00048[c0] + 0.158909 cpd00052[c0] + 0.058409 cpd00065[c0] + 0.227487 cpd00066[c0] + 0.161393 cpd00069[c0] + 0.05226 cpd00084[c0] + 0.000223 cpd00087[c0] + 0.000223 cpd00201[c0] + 0.000223 cpd00345[c0] + 0.266426 cpd00161[c0] + 0.230561 cpd00051[c0] + 0.533364 cpd00107[c0] + 0.034337 cpd00115[c0] + 0.0332704 cpd00118[c0] + 0.105033 cpd00119[c0] + 0.339693 cpd00156[c0] + 0.12906 cpd00129[c0] + 0.021189 cpd00241[c0] + 0.00674427 cpd00264[c0] + 0.034337 cpd00357[c0] + 0.363262 cpd00322[c0] + 0.021189 cpd00356[c0] + 0.00477859 cpd00099[c0] + 0.000055352 cpd02229[c0] + 0.0031857 cpd00030[c0] + 0.0031857 cpd00034[c0] + 0.0031857 cpd00149[c0] + 0.00394667 cpd11493[c0] + 0.00477859 cpd00063[c0] + 0.0031857 cpd00058[c0] + 0.1791974 cpd00205[c0] + 0.00796433 cpd00254[c0] + 0.0068808 cpd15540[c0] + 0.0085781 cpd15533[c0] + 0.0104045 cpd15695[c0] + 0.0104045 cpd15696[c0] + 0.05226 cpd00547[c0] + 0.0104045 cpd15722[c0] + 0.0104045 cpd15723[c0] + 0.00394667 cpd00166[c0] + 0.00394667 cpd00557[c0] + 0.0104045 cpd15793[c0] + 0.0104045 cpd15794[c0] + 0.0104045 cpd15795[c0] + 0.0137989 cpd15432[c0] + 0.0137989 cpd15665[c0]  -&gt; 0.6121 cpd00012[c0] + 53.9461 cpd00009[c0] + 53.95 cpd00067[c0] + 53.95 cpd00008[c0] + 0.00394667 cpd12370[c0] + 0.00394667 cpd01997[c0] + 0.00394667 cpd03422[c0] + 0.0137989 cpd15666[c0] + cpd11416[c0]')</t>
  </si>
  <si>
    <t>'NADH-c0'</t>
  </si>
  <si>
    <t>'NADPH-c0'</t>
  </si>
  <si>
    <t>'NH3-c0'</t>
  </si>
  <si>
    <t>'Acetyl-CoA-c0'</t>
  </si>
  <si>
    <t>'GSH-c0'</t>
  </si>
  <si>
    <t>'Malonyl-CoA-c0'</t>
  </si>
  <si>
    <t>'Succinyl-CoA-c0'</t>
  </si>
  <si>
    <t>'L-Cysteine-c0'</t>
  </si>
  <si>
    <t>'BIOT-c0'</t>
  </si>
  <si>
    <t>'Putrescine-c0'</t>
  </si>
  <si>
    <t>'Chorismate-c0'</t>
  </si>
  <si>
    <t>'Ni2+-c0'</t>
  </si>
  <si>
    <t>'Spermidine-e0'</t>
  </si>
  <si>
    <t>'5-Methyltetrahydrofolate-c0'</t>
  </si>
  <si>
    <t>lipoate</t>
  </si>
  <si>
    <t>'Bactoprenyl diphosphate-c0'</t>
  </si>
  <si>
    <t>lgtC</t>
  </si>
  <si>
    <t>pg160_c + prolpp_c → 2agpg160_c + glyceryl_prolpp_c</t>
  </si>
  <si>
    <t>pep_c + cellb_e → pyr_c + 6pgg_c</t>
  </si>
  <si>
    <t>BSU38570</t>
  </si>
  <si>
    <t>licA</t>
  </si>
  <si>
    <t>oafA</t>
  </si>
  <si>
    <t>STM2232</t>
  </si>
  <si>
    <t>accoa_c + udcpo4_c → coa_c + udcpo5_c</t>
  </si>
  <si>
    <t>Phospatidylcholine</t>
  </si>
  <si>
    <t>ompP5</t>
  </si>
  <si>
    <t>17 unique</t>
  </si>
  <si>
    <t>BIGG Reaction id</t>
  </si>
  <si>
    <t>lgtC (STM3002)</t>
  </si>
  <si>
    <t>PROLPPGT160</t>
  </si>
  <si>
    <t>L-lactate dehydrogenase</t>
  </si>
  <si>
    <t>Protein E</t>
  </si>
  <si>
    <t>Protein F</t>
  </si>
  <si>
    <t>Protein D</t>
  </si>
  <si>
    <t>lipoprotein P6</t>
  </si>
  <si>
    <t>omp P4</t>
  </si>
  <si>
    <t xml:space="preserve">Adhesins </t>
  </si>
  <si>
    <t>HMW1</t>
  </si>
  <si>
    <t xml:space="preserve">DNABII proteins </t>
  </si>
  <si>
    <t>lic1A</t>
  </si>
  <si>
    <t>lic2A</t>
  </si>
  <si>
    <t>lic3A</t>
  </si>
  <si>
    <t>lic3B</t>
  </si>
  <si>
    <t xml:space="preserve">lex2A </t>
  </si>
  <si>
    <t>LOS structure expressed by genes controlled by phase variation</t>
  </si>
  <si>
    <t>lipooligosaccharide</t>
  </si>
  <si>
    <t>HMW2</t>
  </si>
  <si>
    <t>cpd813231</t>
  </si>
  <si>
    <t>cpd813232</t>
  </si>
  <si>
    <t>cpd414122</t>
  </si>
  <si>
    <t>HifA</t>
  </si>
  <si>
    <t>HifD</t>
  </si>
  <si>
    <t>HifE</t>
  </si>
  <si>
    <t xml:space="preserve">Pili proteins </t>
  </si>
  <si>
    <t>cpd8961</t>
  </si>
  <si>
    <t>cpd8964</t>
  </si>
  <si>
    <t>cpd8965</t>
  </si>
  <si>
    <t>fimbrial-P5</t>
  </si>
  <si>
    <t>rxn05487  </t>
  </si>
  <si>
    <t>rxn08051 </t>
  </si>
  <si>
    <t>cpd00067[1] + cpd00232[1] &lt;=&gt; cpd00067 + cpd00232</t>
  </si>
  <si>
    <t>cpd00232 &lt;=&gt; cpd00232[1]</t>
  </si>
  <si>
    <t>N-acetylneuraminate (Neu5Ac)</t>
  </si>
  <si>
    <t>N-acetylneuraminate proton symport (periplasm)</t>
  </si>
  <si>
    <t>N-acetylneuraminate transport via diffusion (extracellular to periplasm)</t>
  </si>
  <si>
    <t>HMW1/HMW2</t>
  </si>
  <si>
    <t>Adhesins</t>
  </si>
  <si>
    <t>Otitis media in children, bronchitis in patients of COPD</t>
  </si>
  <si>
    <t xml:space="preserve">Outer membrane proteins </t>
  </si>
  <si>
    <t>chronic form of some H. infl uenzae caused infections</t>
  </si>
  <si>
    <t xml:space="preserve">Outer part of P2 protein is highly variable </t>
  </si>
  <si>
    <t>inactivates human immunoglobulin A1</t>
  </si>
  <si>
    <t xml:space="preserve">IgA1 protease   </t>
  </si>
  <si>
    <t>facilitates the colonization of mucosae</t>
  </si>
  <si>
    <t>ligosaccharide</t>
  </si>
  <si>
    <t>helps to evade opsonisation and phagocytosis by imitating molecular structures present in the macroorganism</t>
  </si>
  <si>
    <t>Binds to ECM protein vironectin and laminin</t>
  </si>
  <si>
    <t>Proteins E,F,D, OmP P4, lipoprotein P6</t>
  </si>
  <si>
    <t xml:space="preserve">Attachment to glycoproteins and glycolipids on host cell surface, Increase ICAM1 expression </t>
  </si>
  <si>
    <t xml:space="preserve">fimbrial proteins prevent from destruction in cell export, increase in NTHi coinfections </t>
  </si>
  <si>
    <t xml:space="preserve">DNABII protein </t>
  </si>
  <si>
    <t xml:space="preserve">release of the extracellular DNA increases biofilm formation </t>
  </si>
  <si>
    <t xml:space="preserve">Found in otitis media model of chinchilla </t>
  </si>
  <si>
    <t>Phase variable genes</t>
  </si>
  <si>
    <t>Adaptation in the upper respiratory tract and blood</t>
  </si>
  <si>
    <t>expression frequently getting on and off</t>
  </si>
  <si>
    <t>decreased binding of IgM to the bacterial surface</t>
  </si>
  <si>
    <t>decreasing complement-mediated killing of NTHi</t>
  </si>
  <si>
    <t>N-Acetylneuraminic acid</t>
  </si>
  <si>
    <t>Reaction/Pathway</t>
  </si>
  <si>
    <t>hcsA</t>
  </si>
  <si>
    <t>hcsB</t>
  </si>
  <si>
    <t>SEED ID</t>
  </si>
  <si>
    <t>BiGG ID</t>
  </si>
  <si>
    <t>Not found in type B</t>
  </si>
  <si>
    <t>https://journals.asm.org/doi/full/10.1128/jcm.42.7.3065-3072.2004</t>
  </si>
  <si>
    <t>HifB</t>
  </si>
  <si>
    <t>HifC</t>
  </si>
  <si>
    <t>https://aiche.onlinelibrary.wiley.com/doi/10.1002/btpr.2546</t>
  </si>
  <si>
    <t>https://academic.oup.com/femspd/article/77/2/ftz015/5420469?login=true</t>
  </si>
  <si>
    <r>
      <rPr>
        <b/>
        <sz val="12"/>
        <color rgb="FF1C1D1E"/>
        <rFont val="Arial"/>
        <family val="2"/>
      </rPr>
      <t>Experimental design and metabolic flux analysis tools to optimize industrially relevant </t>
    </r>
    <r>
      <rPr>
        <b/>
        <i/>
        <sz val="12"/>
        <color rgb="FF1C1D1E"/>
        <rFont val="Arial"/>
        <family val="2"/>
      </rPr>
      <t>Haemophilus influenzae</t>
    </r>
    <r>
      <rPr>
        <b/>
        <sz val="12"/>
        <color rgb="FF1C1D1E"/>
        <rFont val="Arial"/>
        <family val="2"/>
      </rPr>
      <t> type b growth medium</t>
    </r>
  </si>
  <si>
    <r>
      <rPr>
        <b/>
        <sz val="12"/>
        <color rgb="FF2A2A2A"/>
        <rFont val="Arial"/>
        <family val="2"/>
      </rPr>
      <t>Metabolic analyses reveal common adaptations in two invasive </t>
    </r>
    <r>
      <rPr>
        <b/>
        <i/>
        <sz val="12"/>
        <color rgb="FF2A2A2A"/>
        <rFont val="Arial"/>
        <family val="2"/>
      </rPr>
      <t>Haemophilus influenzae</t>
    </r>
    <r>
      <rPr>
        <b/>
        <sz val="12"/>
        <color rgb="FF2A2A2A"/>
        <rFont val="Arial"/>
        <family val="2"/>
      </rPr>
      <t> strains</t>
    </r>
  </si>
  <si>
    <t>https://www.mdpi.com/2306-5354/9/9/415</t>
  </si>
  <si>
    <r>
      <rPr>
        <b/>
        <sz val="12"/>
        <color rgb="FF000000"/>
        <rFont val="Arial"/>
        <family val="2"/>
      </rPr>
      <t>Scale-Up of Capsular Polysaccharide Production Process by </t>
    </r>
    <r>
      <rPr>
        <b/>
        <i/>
        <sz val="12"/>
        <color rgb="FF000000"/>
        <rFont val="Arial"/>
        <family val="2"/>
      </rPr>
      <t>Haemophilus influenzae</t>
    </r>
    <r>
      <rPr>
        <b/>
        <sz val="12"/>
        <color rgb="FF000000"/>
        <rFont val="Arial"/>
        <family val="2"/>
      </rPr>
      <t> Type b Using kLa Criterion</t>
    </r>
  </si>
  <si>
    <t>NTHi 477</t>
  </si>
  <si>
    <t>hi467</t>
  </si>
  <si>
    <t>Total A count: 2376</t>
  </si>
  <si>
    <t>Total T count: 2126</t>
  </si>
  <si>
    <t>Total G count: 2904</t>
  </si>
  <si>
    <t>Total C count: 2216</t>
  </si>
  <si>
    <t>Total bases: 9622</t>
  </si>
  <si>
    <t>Rdkw20</t>
  </si>
  <si>
    <t>Total A count: 7800</t>
  </si>
  <si>
    <t>Total T count: 6223</t>
  </si>
  <si>
    <t>Total G count: 8791</t>
  </si>
  <si>
    <t>Total C count: 5859</t>
  </si>
  <si>
    <t>Total bases: 28673</t>
  </si>
  <si>
    <t>KR494</t>
  </si>
  <si>
    <t>Total A count: 8508</t>
  </si>
  <si>
    <t>Total T count: 6931</t>
  </si>
  <si>
    <t>Total G count: 9825</t>
  </si>
  <si>
    <t>Total C count: 6745</t>
  </si>
  <si>
    <t>Total bases: 32009</t>
  </si>
  <si>
    <t>M12125</t>
  </si>
  <si>
    <t>Total A count: 9080</t>
  </si>
  <si>
    <t>Total T count: 7382</t>
  </si>
  <si>
    <t>Total G count: 10333</t>
  </si>
  <si>
    <t>Total C count: 7195</t>
  </si>
  <si>
    <t>Total bases: 33990</t>
  </si>
  <si>
    <t>Total A count: 2524</t>
  </si>
  <si>
    <t>Total T count: 2251</t>
  </si>
  <si>
    <t>Total G count: 3085</t>
  </si>
  <si>
    <t>Total C count: 2371</t>
  </si>
  <si>
    <t>Total bases: 10231</t>
  </si>
  <si>
    <t>RdKW20</t>
  </si>
  <si>
    <t>Amino</t>
  </si>
  <si>
    <t>Acids:</t>
  </si>
  <si>
    <t>Unknown:</t>
  </si>
  <si>
    <t>rdkw20</t>
  </si>
  <si>
    <t>n477</t>
  </si>
  <si>
    <t>b10211</t>
  </si>
  <si>
    <t>kr494</t>
  </si>
  <si>
    <t>m12125</t>
  </si>
  <si>
    <t>glucose</t>
  </si>
  <si>
    <t>acetate</t>
  </si>
  <si>
    <t>maltose</t>
  </si>
  <si>
    <t>ATCC 10211</t>
  </si>
  <si>
    <t>O2</t>
  </si>
  <si>
    <t>Phosphate</t>
  </si>
  <si>
    <t>Mn2+</t>
  </si>
  <si>
    <t>Zn2+</t>
  </si>
  <si>
    <t>Sulfate</t>
  </si>
  <si>
    <t>Cu2+</t>
  </si>
  <si>
    <t>Ca2+</t>
  </si>
  <si>
    <t>H+</t>
  </si>
  <si>
    <t>Cl-</t>
  </si>
  <si>
    <t>Co2+</t>
  </si>
  <si>
    <t>K+</t>
  </si>
  <si>
    <t>Hg2+</t>
  </si>
  <si>
    <t>Na+</t>
  </si>
  <si>
    <t>Cd2+</t>
  </si>
  <si>
    <t>Arsenate</t>
  </si>
  <si>
    <t>Fe2+</t>
  </si>
  <si>
    <t>chromate</t>
  </si>
  <si>
    <t>NH3</t>
  </si>
  <si>
    <t>rxn18143 [IgA1 proteinase]</t>
  </si>
  <si>
    <t>rxn40592 []</t>
  </si>
  <si>
    <t>cpd00001 + cpd28499 &lt;=&gt;</t>
  </si>
  <si>
    <t>Polysaccharide</t>
  </si>
  <si>
    <t>Lipo-oligosaccharide</t>
  </si>
  <si>
    <t>Biomass</t>
  </si>
  <si>
    <t>experiemtal</t>
  </si>
  <si>
    <t>in silico</t>
  </si>
  <si>
    <t>Reactions</t>
  </si>
  <si>
    <t>JAc</t>
  </si>
  <si>
    <t>Jglu</t>
  </si>
  <si>
    <t>Jform</t>
  </si>
  <si>
    <t>Jasp</t>
  </si>
  <si>
    <t>Umax</t>
  </si>
  <si>
    <t>bio</t>
  </si>
  <si>
    <t>experimental</t>
  </si>
  <si>
    <t>sc1</t>
  </si>
  <si>
    <t>sc2</t>
  </si>
  <si>
    <t>ND</t>
  </si>
  <si>
    <t>Yac/x</t>
  </si>
  <si>
    <t>invivo-bio (g DCW/L)</t>
  </si>
  <si>
    <t>'rxn00249_c0'</t>
  </si>
  <si>
    <r>
      <t>KEGG:</t>
    </r>
    <r>
      <rPr>
        <sz val="11"/>
        <color theme="1"/>
        <rFont val="Arial"/>
        <family val="2"/>
      </rPr>
      <t> rn00620 (Pyruvate metabolism); rn00710 (Carbon fixation in photosynthetic organisms); rn01200 (Carbon metabolism)</t>
    </r>
  </si>
  <si>
    <r>
      <t>KEGG:</t>
    </r>
    <r>
      <rPr>
        <sz val="11"/>
        <color theme="1"/>
        <rFont val="Arial"/>
        <family val="2"/>
      </rPr>
      <t> rn00520 (Amino sugar and nucleotide sugar metabolism); rn01110 (Biosynthesis of secondary metabolites)</t>
    </r>
  </si>
  <si>
    <t>'rxn00292_c0'</t>
  </si>
  <si>
    <t>Cell-Wall-Biosynthesis</t>
  </si>
  <si>
    <t>'rxn00297_c0'</t>
  </si>
  <si>
    <t>Glyoxylate and dicarboxylate metabolism</t>
  </si>
  <si>
    <t>'rxn00324_c0'</t>
  </si>
  <si>
    <t>'rxn00634_c0'</t>
  </si>
  <si>
    <t>'rxn00927_c0'</t>
  </si>
  <si>
    <t>'rxn01226_c0'</t>
  </si>
  <si>
    <t>'rxn01299_c0'</t>
  </si>
  <si>
    <t>'rxn01308_c0'</t>
  </si>
  <si>
    <t>'rxn01385_c0'</t>
  </si>
  <si>
    <t>'rxn01390_c0'</t>
  </si>
  <si>
    <t>'rxn01459_c0'</t>
  </si>
  <si>
    <t>'rxn01683_c0'</t>
  </si>
  <si>
    <t>'rxn01953_c0'</t>
  </si>
  <si>
    <t>'rxn02058_c0'</t>
  </si>
  <si>
    <t>'rxn02719_c0'</t>
  </si>
  <si>
    <t>'rxn02911_c0'</t>
  </si>
  <si>
    <t>'rxn03886_c0'</t>
  </si>
  <si>
    <t>'rxn04662_c0'</t>
  </si>
  <si>
    <t>'rxn04861_c0'</t>
  </si>
  <si>
    <t>'rxn05525_c0'</t>
  </si>
  <si>
    <t>'rxn05909_c0'</t>
  </si>
  <si>
    <t>'rxn08289_c0'</t>
  </si>
  <si>
    <t>'rxn08971_c0'</t>
  </si>
  <si>
    <t>'rxn10054_c0'</t>
  </si>
  <si>
    <t>'rxn10919_c0'</t>
  </si>
  <si>
    <t>'rxn11196_c0'</t>
  </si>
  <si>
    <t>'rxn15219_c0'</t>
  </si>
  <si>
    <t>'rxn15229_c0'</t>
  </si>
  <si>
    <t>'rxn15307_c0'</t>
  </si>
  <si>
    <t>'rxn15319_c0'</t>
  </si>
  <si>
    <t>'rxn19872_c0'</t>
  </si>
  <si>
    <t>'rxn29051_c0'</t>
  </si>
  <si>
    <t>'rxn32434_c0'</t>
  </si>
  <si>
    <t>Fructose and mannose metabolism</t>
  </si>
  <si>
    <t>Purine Nucleotide Biosynthesis</t>
  </si>
  <si>
    <t>Purine metabolism</t>
  </si>
  <si>
    <t>Pentose and glucuronate interconversions</t>
  </si>
  <si>
    <t>Carbohydrate Degradation</t>
  </si>
  <si>
    <t>Arginine and proline metabolism</t>
  </si>
  <si>
    <t>Amino sugar and nucleotide sugar metabolism</t>
  </si>
  <si>
    <t>Fatty acid elongation); rn01212 (Fatty acid metabolism</t>
  </si>
  <si>
    <t>chorismate biosynthesis I); AROMATIC-COMPOUNDS-BIOSYN (Aromatic Compound Biosynthesis</t>
  </si>
  <si>
    <t>Linoleic acid metabolism</t>
  </si>
  <si>
    <t>hydrogen sulfide biosynthesis,Glycine, serine and threonine metabolism</t>
  </si>
  <si>
    <t>antibiotic, vitamin, lipid, terpenoid backbone</t>
  </si>
  <si>
    <t>Folate biosynthesis</t>
  </si>
  <si>
    <t xml:space="preserve">          Rdkw20</t>
  </si>
  <si>
    <t>'EX_cpd00573_e0'</t>
  </si>
  <si>
    <t>'rxn00198_c0'</t>
  </si>
  <si>
    <t>'rxn00621_c0'</t>
  </si>
  <si>
    <t>'rxn00657_c0'</t>
  </si>
  <si>
    <t>'rxn00858_c0'</t>
  </si>
  <si>
    <t>'rxn01176_c0'</t>
  </si>
  <si>
    <t>'rxn01276_c0'</t>
  </si>
  <si>
    <t>'rxn01340_c0'</t>
  </si>
  <si>
    <t>'rxn01691_c0'</t>
  </si>
  <si>
    <t>'rxn01809_c0'</t>
  </si>
  <si>
    <t>'rxn02014_c0'</t>
  </si>
  <si>
    <t>'rxn02215_c0'</t>
  </si>
  <si>
    <t>'rxn02639_c0'</t>
  </si>
  <si>
    <t>'rxn02764_c0'</t>
  </si>
  <si>
    <t>'rxn03023_c0'</t>
  </si>
  <si>
    <t>'rxn03660_c0'</t>
  </si>
  <si>
    <t>'rxn03953_c0'</t>
  </si>
  <si>
    <t>'rxn07905_c0'</t>
  </si>
  <si>
    <t>'rxn08742_c0'</t>
  </si>
  <si>
    <t>'rxn12000_c0'</t>
  </si>
  <si>
    <t>'rxn14289_c0'</t>
  </si>
  <si>
    <t>'rxn19029_c0'</t>
  </si>
  <si>
    <t>'rxn21854_c0'</t>
  </si>
  <si>
    <t>'rxn21855_c0'</t>
  </si>
  <si>
    <t>'rxn31335_c0'</t>
  </si>
  <si>
    <t>Carbon fixation pathways</t>
  </si>
  <si>
    <t>(Teichoic Acid Biosynthesis)</t>
  </si>
  <si>
    <t>rn00410 (beta-Alanine metabolism); rn00640 (Propanoate metabolism)</t>
  </si>
  <si>
    <t>Inositol phosphate metabolism</t>
  </si>
  <si>
    <t>ketogluconate metabolism, L-idonate degradation</t>
  </si>
  <si>
    <t>Steroid hormone biosynthesis</t>
  </si>
  <si>
    <t>Primary bile acid biosynthesis</t>
  </si>
  <si>
    <t xml:space="preserve">lipid and bile </t>
  </si>
  <si>
    <t>Fluorobenzoate degradation</t>
  </si>
  <si>
    <t>Degradation of aromatic compounds</t>
  </si>
  <si>
    <t>L-idonate degradation); KETOGLUCONMET-PWY (ketogluconate metabolism</t>
  </si>
  <si>
    <t>L-isoleucine Biosynthesis</t>
  </si>
  <si>
    <t>fatty,bile, steroid degradation</t>
  </si>
  <si>
    <t>Carbon fixation in photosynthetic organisms</t>
  </si>
  <si>
    <t xml:space="preserve">             M12125</t>
  </si>
  <si>
    <t>'rxn00346_c0'</t>
  </si>
  <si>
    <t>'rxn01313_c0'</t>
  </si>
  <si>
    <t>'rxn01314_c0'</t>
  </si>
  <si>
    <t>'rxn01491_c0'</t>
  </si>
  <si>
    <t>'rxn05970_c0'</t>
  </si>
  <si>
    <t>'rxn06376_c0'</t>
  </si>
  <si>
    <t>'rxn08973_c0'</t>
  </si>
  <si>
    <t>'rxn10123_c0'</t>
  </si>
  <si>
    <t>'rxn12221_c0'</t>
  </si>
  <si>
    <t>'rxn18917_c0'</t>
  </si>
  <si>
    <t>'rxn42818_c0'</t>
  </si>
  <si>
    <t>beta-Alanine metabolism</t>
  </si>
  <si>
    <t>Glycerophospholipid metabolism</t>
  </si>
  <si>
    <t>sirohydrochlorin ferrochelatase</t>
  </si>
  <si>
    <t>Glycolysis / Gluconeogenesis)</t>
  </si>
  <si>
    <t>Lipid-Biosynthesis</t>
  </si>
  <si>
    <t xml:space="preserve">         KR494</t>
  </si>
  <si>
    <t>'rxn00220_c0'</t>
  </si>
  <si>
    <t>'rxn00765_c0'</t>
  </si>
  <si>
    <t>'rxn01478_c0'</t>
  </si>
  <si>
    <t>'rxn03198_c0'</t>
  </si>
  <si>
    <t>'rxn03199_c0'</t>
  </si>
  <si>
    <t>'rxn03252_c0'</t>
  </si>
  <si>
    <t>'rxn09377_c0'</t>
  </si>
  <si>
    <t>'rxn15167_c0'</t>
  </si>
  <si>
    <t>'rxn33365_c0'</t>
  </si>
  <si>
    <t>'rxn38708_c0'</t>
  </si>
  <si>
    <t>'rxn38830_c0'</t>
  </si>
  <si>
    <t>Carbohydrate Biosynthesis); Gluconeogenesis </t>
  </si>
  <si>
    <t>Glycerolipid metabolism</t>
  </si>
  <si>
    <t>Choline glycerophospholipid</t>
  </si>
  <si>
    <t>Fatty acid metabolism</t>
  </si>
  <si>
    <t>Biosynthesis of amino acids</t>
  </si>
  <si>
    <t>Phenylalanine, tyrosine and tryptophan biosynthesis)</t>
  </si>
  <si>
    <t>Pyrimidine metabolism</t>
  </si>
  <si>
    <t xml:space="preserve">           NTHi 477</t>
  </si>
  <si>
    <t>'rxn01337_c0'</t>
  </si>
  <si>
    <t>'rxn01338_c0'</t>
  </si>
  <si>
    <t>'rxn01339_c0'</t>
  </si>
  <si>
    <t>'rxn05176_c0'</t>
  </si>
  <si>
    <t>'rxn05313_c0'</t>
  </si>
  <si>
    <t>'rxn08660_c0'</t>
  </si>
  <si>
    <t>'rxn09329_c0'</t>
  </si>
  <si>
    <t>'rxn09783_c0'</t>
  </si>
  <si>
    <t>'rxn10125_c0'</t>
  </si>
  <si>
    <t>'rxn10180_c0'</t>
  </si>
  <si>
    <t>'rxn10621_c0'</t>
  </si>
  <si>
    <t>'rxn10623_c0'</t>
  </si>
  <si>
    <t>'rxn15022_c0'</t>
  </si>
  <si>
    <t>'rxn15023_c0'</t>
  </si>
  <si>
    <t>'rxn15250_c0'</t>
  </si>
  <si>
    <t>'rxn15278_c0'</t>
  </si>
  <si>
    <t>'rxn15279_c0'</t>
  </si>
  <si>
    <t>'rxn19041_c0'</t>
  </si>
  <si>
    <t>'rxn34241_c0'</t>
  </si>
  <si>
    <t>Carbon fixation pathways in prokaryotes</t>
  </si>
  <si>
    <t>Glycolysis / Gluconeogenesis</t>
  </si>
  <si>
    <t>citrate cycle</t>
  </si>
  <si>
    <t>Cysteine and methionine metabolism); rn00920 (Sulfur metabolism)</t>
  </si>
  <si>
    <t>'rxn01217_c0'</t>
  </si>
  <si>
    <t>'rxn01275_c0'</t>
  </si>
  <si>
    <t>'rxn02021_c0'</t>
  </si>
  <si>
    <t>'rxn02089_c0'</t>
  </si>
  <si>
    <t>'rxn05240_c0'</t>
  </si>
  <si>
    <t>'rxn36810_c0'</t>
  </si>
  <si>
    <t>Pentose phosphate pathway</t>
  </si>
  <si>
    <t>Mercury-Detoxification (Mercury Detoxification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</si>
</sst>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
    <numFmt numFmtId="166" formatCode="0.0000"/>
  </numFmts>
  <fonts count="38">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alibri"/>
      <family val="2"/>
    </font>
    <font>
      <sz val="11"/>
      <color rgb="FF333333"/>
      <name val="Calibri"/>
      <family val="2"/>
      <scheme val="minor"/>
    </font>
    <font>
      <u/>
      <sz val="11"/>
      <color theme="10"/>
      <name val="Calibri"/>
      <family val="2"/>
      <scheme val="minor"/>
    </font>
    <font>
      <sz val="11"/>
      <color rgb="FF006100"/>
      <name val="Calibri"/>
      <family val="2"/>
      <scheme val="minor"/>
    </font>
    <font>
      <sz val="11"/>
      <color rgb="FF9C5700"/>
      <name val="Calibri"/>
      <family val="2"/>
      <scheme val="minor"/>
    </font>
    <font>
      <sz val="11"/>
      <color theme="1"/>
      <name val="Arial"/>
      <family val="2"/>
    </font>
    <font>
      <b/>
      <sz val="11"/>
      <color theme="1"/>
      <name val="Arial"/>
      <family val="2"/>
    </font>
    <font>
      <sz val="11"/>
      <color rgb="FF000000"/>
      <name val="Courier New"/>
      <family val="3"/>
    </font>
    <font>
      <sz val="10"/>
      <name val="Arial"/>
      <family val="2"/>
    </font>
    <font>
      <b/>
      <sz val="10"/>
      <name val="Arial"/>
      <family val="2"/>
    </font>
    <font>
      <sz val="10"/>
      <color indexed="10"/>
      <name val="Arial"/>
      <family val="2"/>
    </font>
    <font>
      <sz val="11"/>
      <name val="Arial"/>
      <family val="2"/>
    </font>
    <font>
      <i/>
      <sz val="11"/>
      <color theme="1"/>
      <name val="Arial"/>
      <family val="2"/>
    </font>
    <font>
      <sz val="11"/>
      <color rgb="FF9C0006"/>
      <name val="Calibri"/>
      <family val="2"/>
      <scheme val="minor"/>
    </font>
    <font>
      <sz val="9"/>
      <color rgb="FF000000"/>
      <name val="Arial"/>
      <family val="2"/>
    </font>
    <font>
      <sz val="10"/>
      <color rgb="FF000000"/>
      <name val="Docs-Calibri"/>
    </font>
    <font>
      <b/>
      <sz val="11"/>
      <color rgb="FFFA7D00"/>
      <name val="Calibri"/>
      <family val="2"/>
      <scheme val="minor"/>
    </font>
    <font>
      <sz val="11"/>
      <color rgb="FFFF0000"/>
      <name val="Calibri"/>
      <family val="2"/>
      <scheme val="minor"/>
    </font>
    <font>
      <sz val="11"/>
      <color rgb="FFFF0000"/>
      <name val="Arial"/>
      <family val="2"/>
    </font>
    <font>
      <sz val="11"/>
      <color rgb="FF000000"/>
      <name val="Calibri"/>
      <family val="2"/>
      <scheme val="minor"/>
    </font>
    <font>
      <sz val="11"/>
      <color rgb="FF000000"/>
      <name val="Docs-Calibri"/>
    </font>
    <font>
      <sz val="8"/>
      <name val="Calibri"/>
      <family val="2"/>
      <scheme val="minor"/>
    </font>
    <font>
      <b/>
      <sz val="12"/>
      <color theme="1"/>
      <name val="Calibri"/>
      <family val="2"/>
      <scheme val="minor"/>
    </font>
    <font>
      <sz val="12"/>
      <color theme="1"/>
      <name val="Calibri"/>
      <family val="2"/>
      <scheme val="minor"/>
    </font>
    <font>
      <u/>
      <sz val="12"/>
      <color theme="1"/>
      <name val="Calibri"/>
      <family val="2"/>
      <scheme val="minor"/>
    </font>
    <font>
      <b/>
      <sz val="11"/>
      <color theme="0"/>
      <name val="Calibri"/>
      <family val="2"/>
      <scheme val="minor"/>
    </font>
    <font>
      <sz val="11"/>
      <color rgb="FFBDC1C6"/>
      <name val="Arial"/>
      <family val="2"/>
    </font>
    <font>
      <b/>
      <sz val="12"/>
      <color rgb="FF1C1D1E"/>
      <name val="Arial"/>
      <family val="2"/>
    </font>
    <font>
      <b/>
      <i/>
      <sz val="12"/>
      <color rgb="FF1C1D1E"/>
      <name val="Arial"/>
      <family val="2"/>
    </font>
    <font>
      <b/>
      <sz val="12"/>
      <color rgb="FF2A2A2A"/>
      <name val="Arial"/>
      <family val="2"/>
    </font>
    <font>
      <b/>
      <i/>
      <sz val="12"/>
      <color rgb="FF2A2A2A"/>
      <name val="Arial"/>
      <family val="2"/>
    </font>
    <font>
      <b/>
      <sz val="12"/>
      <color rgb="FF000000"/>
      <name val="Arial"/>
      <family val="2"/>
    </font>
    <font>
      <b/>
      <i/>
      <sz val="12"/>
      <color rgb="FF000000"/>
      <name val="Arial"/>
      <family val="2"/>
    </font>
    <font>
      <b/>
      <sz val="11"/>
      <color rgb="FF006100"/>
      <name val="Calibri"/>
      <family val="2"/>
      <scheme val="minor"/>
    </font>
  </fonts>
  <fills count="43">
    <fill>
      <patternFill patternType="none"/>
    </fill>
    <fill>
      <patternFill patternType="gray125"/>
    </fill>
    <fill>
      <patternFill patternType="solid">
        <fgColor theme="6" tint="0.39997558519241921"/>
        <bgColor indexed="64"/>
      </patternFill>
    </fill>
    <fill>
      <patternFill patternType="solid">
        <fgColor theme="8"/>
        <bgColor indexed="64"/>
      </patternFill>
    </fill>
    <fill>
      <patternFill patternType="solid">
        <fgColor theme="6" tint="-0.249977111117893"/>
        <bgColor indexed="64"/>
      </patternFill>
    </fill>
    <fill>
      <patternFill patternType="solid">
        <fgColor rgb="FFFFFFFF"/>
        <bgColor indexed="64"/>
      </patternFill>
    </fill>
    <fill>
      <patternFill patternType="solid">
        <fgColor rgb="FFC6EFCE"/>
      </patternFill>
    </fill>
    <fill>
      <patternFill patternType="solid">
        <fgColor rgb="FFFFEB9C"/>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2"/>
        <bgColor indexed="64"/>
      </patternFill>
    </fill>
    <fill>
      <patternFill patternType="solid">
        <fgColor indexed="45"/>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rgb="FFA7D8E3"/>
        <bgColor indexed="64"/>
      </patternFill>
    </fill>
    <fill>
      <patternFill patternType="solid">
        <fgColor indexed="43"/>
        <bgColor indexed="64"/>
      </patternFill>
    </fill>
    <fill>
      <patternFill patternType="solid">
        <fgColor theme="8" tint="0.39997558519241921"/>
        <bgColor indexed="64"/>
      </patternFill>
    </fill>
    <fill>
      <patternFill patternType="solid">
        <fgColor indexed="10"/>
        <bgColor indexed="64"/>
      </patternFill>
    </fill>
    <fill>
      <patternFill patternType="solid">
        <fgColor rgb="FFFFC7CE"/>
      </patternFill>
    </fill>
    <fill>
      <patternFill patternType="solid">
        <fgColor theme="5" tint="0.39997558519241921"/>
        <bgColor indexed="65"/>
      </patternFill>
    </fill>
    <fill>
      <patternFill patternType="solid">
        <fgColor theme="8" tint="-0.249977111117893"/>
        <bgColor indexed="64"/>
      </patternFill>
    </fill>
    <fill>
      <patternFill patternType="solid">
        <fgColor theme="8" tint="0.79998168889431442"/>
        <bgColor indexed="64"/>
      </patternFill>
    </fill>
    <fill>
      <patternFill patternType="solid">
        <fgColor rgb="FFF2F2F2"/>
      </patternFill>
    </fill>
    <fill>
      <patternFill patternType="solid">
        <fgColor theme="4" tint="0.59999389629810485"/>
        <bgColor indexed="65"/>
      </patternFill>
    </fill>
    <fill>
      <patternFill patternType="solid">
        <fgColor theme="5" tint="-0.249977111117893"/>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A5A5A5"/>
      </patternFill>
    </fill>
    <fill>
      <patternFill patternType="solid">
        <fgColor theme="5" tint="0.79998168889431442"/>
        <bgColor indexed="65"/>
      </patternFill>
    </fill>
    <fill>
      <patternFill patternType="solid">
        <fgColor theme="9" tint="0.59999389629810485"/>
        <bgColor indexed="65"/>
      </patternFill>
    </fill>
    <fill>
      <patternFill patternType="solid">
        <fgColor theme="7" tint="0.39997558519241921"/>
        <bgColor indexed="65"/>
      </patternFill>
    </fill>
    <fill>
      <patternFill patternType="solid">
        <fgColor rgb="FFFFFFCC"/>
      </patternFill>
    </fill>
    <fill>
      <patternFill patternType="solid">
        <fgColor theme="5" tint="0.59999389629810485"/>
        <bgColor indexed="65"/>
      </patternFill>
    </fill>
    <fill>
      <patternFill patternType="solid">
        <fgColor rgb="FFF9F9F9"/>
        <bgColor indexed="64"/>
      </patternFill>
    </fill>
  </fills>
  <borders count="21">
    <border>
      <left/>
      <right/>
      <top/>
      <bottom/>
      <diagonal/>
    </border>
    <border>
      <left/>
      <right/>
      <top/>
      <bottom style="thin">
        <color theme="6" tint="0.39997558519241921"/>
      </bottom>
      <diagonal/>
    </border>
    <border>
      <left/>
      <right style="thin">
        <color theme="6" tint="0.39997558519241921"/>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ck">
        <color rgb="FF99CCFF"/>
      </left>
      <right style="thick">
        <color rgb="FF99CCFF"/>
      </right>
      <top style="thick">
        <color rgb="FF99CCFF"/>
      </top>
      <bottom style="thick">
        <color rgb="FF99CCFF"/>
      </bottom>
      <diagonal/>
    </border>
    <border>
      <left style="medium">
        <color rgb="FFCCCCCC"/>
      </left>
      <right style="medium">
        <color rgb="FFCCCCCC"/>
      </right>
      <top style="medium">
        <color rgb="FFCCCCCC"/>
      </top>
      <bottom style="medium">
        <color rgb="FFCCCCCC"/>
      </bottom>
      <diagonal/>
    </border>
    <border>
      <left style="thin">
        <color rgb="FFB2B2B2"/>
      </left>
      <right style="thin">
        <color rgb="FFB2B2B2"/>
      </right>
      <top style="thin">
        <color rgb="FFB2B2B2"/>
      </top>
      <bottom style="thin">
        <color rgb="FFB2B2B2"/>
      </bottom>
      <diagonal/>
    </border>
    <border>
      <left style="medium">
        <color rgb="FFDDDDDD"/>
      </left>
      <right style="medium">
        <color rgb="FFDDDDDD"/>
      </right>
      <top style="medium">
        <color rgb="FFDDDDDD"/>
      </top>
      <bottom style="medium">
        <color rgb="FFDDDDDD"/>
      </bottom>
      <diagonal/>
    </border>
  </borders>
  <cellStyleXfs count="14">
    <xf numFmtId="0" fontId="0" fillId="0" borderId="0"/>
    <xf numFmtId="0" fontId="6" fillId="0" borderId="0" applyNumberFormat="0" applyFill="0" applyBorder="0" applyAlignment="0" applyProtection="0"/>
    <xf numFmtId="0" fontId="7" fillId="6" borderId="0" applyNumberFormat="0" applyBorder="0" applyAlignment="0" applyProtection="0"/>
    <xf numFmtId="0" fontId="8" fillId="7" borderId="0" applyNumberFormat="0" applyBorder="0" applyAlignment="0" applyProtection="0"/>
    <xf numFmtId="0" fontId="17" fillId="19" borderId="0" applyNumberFormat="0" applyBorder="0" applyAlignment="0" applyProtection="0"/>
    <xf numFmtId="0" fontId="1" fillId="20" borderId="0" applyNumberFormat="0" applyBorder="0" applyAlignment="0" applyProtection="0"/>
    <xf numFmtId="0" fontId="20" fillId="23" borderId="15" applyNumberFormat="0" applyAlignment="0" applyProtection="0"/>
    <xf numFmtId="0" fontId="1" fillId="24" borderId="0" applyNumberFormat="0" applyBorder="0" applyAlignment="0" applyProtection="0"/>
    <xf numFmtId="0" fontId="29" fillId="36" borderId="16" applyNumberFormat="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19" applyNumberFormat="0" applyFont="0" applyAlignment="0" applyProtection="0"/>
    <xf numFmtId="0" fontId="1" fillId="41" borderId="0" applyNumberFormat="0" applyBorder="0" applyAlignment="0" applyProtection="0"/>
  </cellStyleXfs>
  <cellXfs count="27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2" borderId="0" xfId="0" applyFont="1" applyFill="1"/>
    <xf numFmtId="0" fontId="2" fillId="2" borderId="0" xfId="0" applyFont="1" applyFill="1" applyAlignment="1">
      <alignment horizontal="center"/>
    </xf>
    <xf numFmtId="2" fontId="1" fillId="0" borderId="0" xfId="0" applyNumberFormat="1" applyFont="1"/>
    <xf numFmtId="0" fontId="5" fillId="0" borderId="0" xfId="0" applyFont="1"/>
    <xf numFmtId="0" fontId="1" fillId="0" borderId="0" xfId="0" applyFont="1"/>
    <xf numFmtId="2" fontId="5" fillId="0" borderId="0" xfId="0" applyNumberFormat="1" applyFont="1"/>
    <xf numFmtId="0" fontId="1" fillId="3" borderId="0" xfId="0" applyFont="1" applyFill="1" applyAlignment="1">
      <alignment horizontal="center"/>
    </xf>
    <xf numFmtId="0" fontId="2" fillId="4" borderId="0" xfId="0" applyFont="1" applyFill="1"/>
    <xf numFmtId="0" fontId="0" fillId="4" borderId="0" xfId="0" applyFill="1"/>
    <xf numFmtId="0" fontId="0" fillId="4" borderId="1" xfId="0" applyFill="1" applyBorder="1"/>
    <xf numFmtId="0" fontId="1" fillId="4" borderId="0" xfId="0" applyFont="1" applyFill="1"/>
    <xf numFmtId="0" fontId="0" fillId="0" borderId="2" xfId="0" applyBorder="1"/>
    <xf numFmtId="0" fontId="6" fillId="5" borderId="3" xfId="1" applyFill="1" applyBorder="1" applyAlignment="1">
      <alignment horizontal="left" vertical="center" wrapText="1"/>
    </xf>
    <xf numFmtId="0" fontId="6" fillId="0" borderId="0" xfId="1"/>
    <xf numFmtId="0" fontId="8" fillId="7" borderId="0" xfId="3"/>
    <xf numFmtId="0" fontId="9" fillId="0" borderId="0" xfId="0" applyFont="1"/>
    <xf numFmtId="0" fontId="10" fillId="8" borderId="4" xfId="0" applyFont="1" applyFill="1" applyBorder="1" applyAlignment="1">
      <alignment horizontal="center"/>
    </xf>
    <xf numFmtId="0" fontId="10" fillId="8" borderId="5" xfId="0" applyFont="1" applyFill="1" applyBorder="1" applyAlignment="1">
      <alignment horizontal="center"/>
    </xf>
    <xf numFmtId="0" fontId="10" fillId="8" borderId="6" xfId="0" applyFont="1" applyFill="1" applyBorder="1" applyAlignment="1">
      <alignment horizontal="center"/>
    </xf>
    <xf numFmtId="0" fontId="10" fillId="8" borderId="4" xfId="0" applyFont="1" applyFill="1" applyBorder="1"/>
    <xf numFmtId="0" fontId="9" fillId="9" borderId="5" xfId="0" applyFont="1" applyFill="1" applyBorder="1" applyAlignment="1">
      <alignment vertical="center"/>
    </xf>
    <xf numFmtId="0" fontId="9" fillId="9" borderId="5" xfId="0" applyFont="1" applyFill="1" applyBorder="1"/>
    <xf numFmtId="0" fontId="9" fillId="8" borderId="6" xfId="0" applyFont="1" applyFill="1" applyBorder="1" applyAlignment="1">
      <alignment horizontal="right"/>
    </xf>
    <xf numFmtId="0" fontId="10" fillId="8" borderId="7" xfId="0" applyFont="1" applyFill="1" applyBorder="1"/>
    <xf numFmtId="0" fontId="9" fillId="9" borderId="0" xfId="0" applyFont="1" applyFill="1" applyAlignment="1">
      <alignment vertical="center"/>
    </xf>
    <xf numFmtId="0" fontId="9" fillId="9" borderId="0" xfId="0" applyFont="1" applyFill="1"/>
    <xf numFmtId="0" fontId="9" fillId="8" borderId="8" xfId="0" applyFont="1" applyFill="1" applyBorder="1" applyAlignment="1">
      <alignment horizontal="right"/>
    </xf>
    <xf numFmtId="0" fontId="10" fillId="8" borderId="9" xfId="0" applyFont="1" applyFill="1" applyBorder="1"/>
    <xf numFmtId="0" fontId="9" fillId="9" borderId="10" xfId="0" applyFont="1" applyFill="1" applyBorder="1" applyAlignment="1">
      <alignment vertical="center"/>
    </xf>
    <xf numFmtId="0" fontId="9" fillId="9" borderId="10" xfId="0" applyFont="1" applyFill="1" applyBorder="1"/>
    <xf numFmtId="0" fontId="9" fillId="8" borderId="11" xfId="0" applyFont="1" applyFill="1" applyBorder="1" applyAlignment="1">
      <alignment horizontal="right"/>
    </xf>
    <xf numFmtId="0" fontId="10" fillId="8" borderId="12" xfId="0" applyFont="1" applyFill="1" applyBorder="1"/>
    <xf numFmtId="0" fontId="9" fillId="8" borderId="13" xfId="0" applyFont="1" applyFill="1" applyBorder="1"/>
    <xf numFmtId="0" fontId="9" fillId="8" borderId="14" xfId="0" applyFont="1" applyFill="1" applyBorder="1"/>
    <xf numFmtId="0" fontId="0" fillId="0" borderId="0" xfId="0" applyAlignment="1">
      <alignment horizontal="left" vertical="center"/>
    </xf>
    <xf numFmtId="0" fontId="11" fillId="0" borderId="0" xfId="0" applyFont="1" applyAlignment="1">
      <alignment horizontal="left" vertical="center"/>
    </xf>
    <xf numFmtId="0" fontId="10" fillId="0" borderId="0" xfId="0" applyFont="1"/>
    <xf numFmtId="0" fontId="9" fillId="0" borderId="4" xfId="0" applyFont="1" applyBorder="1"/>
    <xf numFmtId="0" fontId="10" fillId="8" borderId="5" xfId="0" applyFont="1" applyFill="1" applyBorder="1"/>
    <xf numFmtId="0" fontId="10" fillId="8" borderId="6" xfId="0" applyFont="1" applyFill="1" applyBorder="1"/>
    <xf numFmtId="0" fontId="9" fillId="0" borderId="8" xfId="0" applyFont="1" applyBorder="1"/>
    <xf numFmtId="0" fontId="9" fillId="0" borderId="10" xfId="0" applyFont="1" applyBorder="1"/>
    <xf numFmtId="0" fontId="9" fillId="0" borderId="11" xfId="0" applyFont="1" applyBorder="1"/>
    <xf numFmtId="10" fontId="0" fillId="0" borderId="0" xfId="0" applyNumberFormat="1"/>
    <xf numFmtId="0" fontId="12" fillId="0" borderId="4" xfId="0" applyFont="1" applyBorder="1" applyAlignment="1">
      <alignment horizontal="center" vertical="center" wrapText="1"/>
    </xf>
    <xf numFmtId="0" fontId="9" fillId="0" borderId="5" xfId="0" applyFont="1" applyBorder="1" applyAlignment="1">
      <alignment horizontal="center" vertical="center" wrapText="1"/>
    </xf>
    <xf numFmtId="164" fontId="9" fillId="0" borderId="5" xfId="0" applyNumberFormat="1" applyFont="1" applyBorder="1" applyAlignment="1">
      <alignment horizontal="center" vertical="center" wrapText="1"/>
    </xf>
    <xf numFmtId="165" fontId="9" fillId="0" borderId="5" xfId="0" applyNumberFormat="1" applyFont="1" applyBorder="1" applyAlignment="1">
      <alignment horizontal="center" vertical="center" wrapText="1"/>
    </xf>
    <xf numFmtId="0" fontId="12" fillId="0" borderId="5" xfId="0" applyFont="1" applyBorder="1" applyAlignment="1">
      <alignment horizontal="center" vertical="center" wrapText="1"/>
    </xf>
    <xf numFmtId="0" fontId="9"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9" fillId="0" borderId="0" xfId="0" applyFont="1" applyAlignment="1">
      <alignment horizontal="center" vertical="center" wrapText="1"/>
    </xf>
    <xf numFmtId="164" fontId="9" fillId="0" borderId="0" xfId="0" applyNumberFormat="1" applyFont="1" applyAlignment="1">
      <alignment horizontal="center" vertical="center" wrapText="1"/>
    </xf>
    <xf numFmtId="165" fontId="9" fillId="0" borderId="0" xfId="0" applyNumberFormat="1" applyFont="1" applyAlignment="1">
      <alignment horizontal="center" vertical="center" wrapText="1"/>
    </xf>
    <xf numFmtId="0" fontId="12" fillId="0" borderId="0" xfId="0" applyFont="1" applyAlignment="1">
      <alignment horizontal="center" vertical="center" wrapText="1"/>
    </xf>
    <xf numFmtId="0" fontId="9" fillId="0" borderId="8" xfId="0" applyFont="1" applyBorder="1" applyAlignment="1">
      <alignment horizontal="center" vertical="center" wrapText="1"/>
    </xf>
    <xf numFmtId="0" fontId="9" fillId="10" borderId="7" xfId="0" applyFont="1" applyFill="1" applyBorder="1"/>
    <xf numFmtId="0" fontId="9" fillId="10" borderId="12" xfId="0" applyFont="1" applyFill="1" applyBorder="1"/>
    <xf numFmtId="165" fontId="9" fillId="10" borderId="14" xfId="0" applyNumberFormat="1" applyFont="1" applyFill="1" applyBorder="1"/>
    <xf numFmtId="165" fontId="9" fillId="10" borderId="0" xfId="0" applyNumberFormat="1" applyFont="1" applyFill="1"/>
    <xf numFmtId="164" fontId="9" fillId="10" borderId="0" xfId="0" applyNumberFormat="1" applyFont="1" applyFill="1"/>
    <xf numFmtId="0" fontId="12" fillId="10" borderId="0" xfId="0" applyFont="1" applyFill="1"/>
    <xf numFmtId="0" fontId="12" fillId="10" borderId="0" xfId="0" applyFont="1" applyFill="1" applyAlignment="1">
      <alignment horizontal="center"/>
    </xf>
    <xf numFmtId="0" fontId="9" fillId="10" borderId="0" xfId="0" applyFont="1" applyFill="1"/>
    <xf numFmtId="10" fontId="9" fillId="10" borderId="0" xfId="0" applyNumberFormat="1" applyFont="1" applyFill="1" applyAlignment="1">
      <alignment horizontal="right"/>
    </xf>
    <xf numFmtId="0" fontId="9" fillId="10" borderId="8" xfId="0" applyFont="1" applyFill="1" applyBorder="1"/>
    <xf numFmtId="165" fontId="12" fillId="10" borderId="0" xfId="0" quotePrefix="1" applyNumberFormat="1" applyFont="1" applyFill="1"/>
    <xf numFmtId="0" fontId="9" fillId="10" borderId="0" xfId="0" applyFont="1" applyFill="1" applyAlignment="1">
      <alignment horizontal="right"/>
    </xf>
    <xf numFmtId="0" fontId="12" fillId="10" borderId="0" xfId="0" applyFont="1" applyFill="1" applyAlignment="1">
      <alignment horizontal="right"/>
    </xf>
    <xf numFmtId="165" fontId="12" fillId="10" borderId="0" xfId="0" applyNumberFormat="1" applyFont="1" applyFill="1"/>
    <xf numFmtId="165" fontId="12" fillId="10" borderId="0" xfId="0" applyNumberFormat="1" applyFont="1" applyFill="1" applyAlignment="1">
      <alignment horizontal="right"/>
    </xf>
    <xf numFmtId="10" fontId="9" fillId="10" borderId="8" xfId="0" applyNumberFormat="1" applyFont="1" applyFill="1" applyBorder="1"/>
    <xf numFmtId="0" fontId="9" fillId="11" borderId="7" xfId="0" applyFont="1" applyFill="1" applyBorder="1"/>
    <xf numFmtId="0" fontId="9" fillId="11" borderId="12" xfId="0" applyFont="1" applyFill="1" applyBorder="1"/>
    <xf numFmtId="165" fontId="9" fillId="11" borderId="14" xfId="0" applyNumberFormat="1" applyFont="1" applyFill="1" applyBorder="1"/>
    <xf numFmtId="165" fontId="9" fillId="11" borderId="0" xfId="0" applyNumberFormat="1" applyFont="1" applyFill="1"/>
    <xf numFmtId="164" fontId="9" fillId="11" borderId="0" xfId="0" applyNumberFormat="1" applyFont="1" applyFill="1"/>
    <xf numFmtId="0" fontId="9" fillId="11" borderId="0" xfId="0" applyFont="1" applyFill="1"/>
    <xf numFmtId="0" fontId="9" fillId="11" borderId="0" xfId="0" applyFont="1" applyFill="1" applyAlignment="1">
      <alignment horizontal="center"/>
    </xf>
    <xf numFmtId="0" fontId="12" fillId="11" borderId="0" xfId="0" applyFont="1" applyFill="1"/>
    <xf numFmtId="10" fontId="9" fillId="11" borderId="0" xfId="0" applyNumberFormat="1" applyFont="1" applyFill="1" applyAlignment="1">
      <alignment horizontal="right"/>
    </xf>
    <xf numFmtId="166" fontId="9" fillId="11" borderId="0" xfId="0" applyNumberFormat="1" applyFont="1" applyFill="1"/>
    <xf numFmtId="0" fontId="9" fillId="11" borderId="0" xfId="0" applyFont="1" applyFill="1" applyAlignment="1">
      <alignment horizontal="right"/>
    </xf>
    <xf numFmtId="10" fontId="9" fillId="11" borderId="8" xfId="0" applyNumberFormat="1" applyFont="1" applyFill="1" applyBorder="1"/>
    <xf numFmtId="166" fontId="12" fillId="11" borderId="0" xfId="0" applyNumberFormat="1" applyFont="1" applyFill="1"/>
    <xf numFmtId="165" fontId="12" fillId="11" borderId="0" xfId="0" applyNumberFormat="1" applyFont="1" applyFill="1" applyAlignment="1">
      <alignment horizontal="right"/>
    </xf>
    <xf numFmtId="0" fontId="9" fillId="12" borderId="7" xfId="0" applyFont="1" applyFill="1" applyBorder="1"/>
    <xf numFmtId="0" fontId="9" fillId="12" borderId="12" xfId="0" applyFont="1" applyFill="1" applyBorder="1"/>
    <xf numFmtId="165" fontId="9" fillId="12" borderId="14" xfId="0" applyNumberFormat="1" applyFont="1" applyFill="1" applyBorder="1"/>
    <xf numFmtId="165" fontId="9" fillId="12" borderId="0" xfId="0" applyNumberFormat="1" applyFont="1" applyFill="1"/>
    <xf numFmtId="164" fontId="9" fillId="12" borderId="0" xfId="0" applyNumberFormat="1" applyFont="1" applyFill="1"/>
    <xf numFmtId="0" fontId="9" fillId="12" borderId="0" xfId="0" applyFont="1" applyFill="1"/>
    <xf numFmtId="0" fontId="9" fillId="12" borderId="0" xfId="0" applyFont="1" applyFill="1" applyAlignment="1">
      <alignment horizontal="center"/>
    </xf>
    <xf numFmtId="0" fontId="12" fillId="12" borderId="0" xfId="0" applyFont="1" applyFill="1"/>
    <xf numFmtId="10" fontId="9" fillId="12" borderId="0" xfId="0" applyNumberFormat="1" applyFont="1" applyFill="1" applyAlignment="1">
      <alignment horizontal="right"/>
    </xf>
    <xf numFmtId="166" fontId="9" fillId="12" borderId="0" xfId="0" applyNumberFormat="1" applyFont="1" applyFill="1"/>
    <xf numFmtId="0" fontId="9" fillId="12" borderId="0" xfId="0" applyFont="1" applyFill="1" applyAlignment="1">
      <alignment horizontal="right"/>
    </xf>
    <xf numFmtId="10" fontId="9" fillId="12" borderId="8" xfId="0" applyNumberFormat="1" applyFont="1" applyFill="1" applyBorder="1"/>
    <xf numFmtId="165" fontId="12" fillId="12" borderId="0" xfId="0" quotePrefix="1" applyNumberFormat="1" applyFont="1" applyFill="1"/>
    <xf numFmtId="166" fontId="12" fillId="12" borderId="0" xfId="0" applyNumberFormat="1" applyFont="1" applyFill="1"/>
    <xf numFmtId="165" fontId="12" fillId="12" borderId="0" xfId="0" applyNumberFormat="1" applyFont="1" applyFill="1" applyAlignment="1">
      <alignment horizontal="right"/>
    </xf>
    <xf numFmtId="0" fontId="9" fillId="13" borderId="7" xfId="0" applyFont="1" applyFill="1" applyBorder="1"/>
    <xf numFmtId="0" fontId="9" fillId="13" borderId="12" xfId="0" applyFont="1" applyFill="1" applyBorder="1"/>
    <xf numFmtId="165" fontId="12" fillId="13" borderId="14" xfId="0" applyNumberFormat="1" applyFont="1" applyFill="1" applyBorder="1" applyAlignment="1">
      <alignment horizontal="right"/>
    </xf>
    <xf numFmtId="0" fontId="9" fillId="13" borderId="0" xfId="0" applyFont="1" applyFill="1"/>
    <xf numFmtId="164" fontId="9" fillId="13" borderId="0" xfId="0" applyNumberFormat="1" applyFont="1" applyFill="1"/>
    <xf numFmtId="0" fontId="12" fillId="13" borderId="0" xfId="0" applyFont="1" applyFill="1"/>
    <xf numFmtId="0" fontId="9" fillId="13" borderId="0" xfId="0" applyFont="1" applyFill="1" applyAlignment="1">
      <alignment horizontal="center"/>
    </xf>
    <xf numFmtId="10" fontId="9" fillId="13" borderId="0" xfId="0" applyNumberFormat="1" applyFont="1" applyFill="1" applyAlignment="1">
      <alignment horizontal="right"/>
    </xf>
    <xf numFmtId="165" fontId="9" fillId="13" borderId="0" xfId="0" applyNumberFormat="1" applyFont="1" applyFill="1"/>
    <xf numFmtId="0" fontId="14" fillId="13" borderId="0" xfId="0" applyFont="1" applyFill="1"/>
    <xf numFmtId="0" fontId="9" fillId="13" borderId="0" xfId="0" applyFont="1" applyFill="1" applyAlignment="1">
      <alignment horizontal="right"/>
    </xf>
    <xf numFmtId="10" fontId="9" fillId="13" borderId="8" xfId="0" applyNumberFormat="1" applyFont="1" applyFill="1" applyBorder="1"/>
    <xf numFmtId="166" fontId="12" fillId="13" borderId="0" xfId="0" applyNumberFormat="1" applyFont="1" applyFill="1"/>
    <xf numFmtId="165" fontId="12" fillId="13" borderId="0" xfId="0" applyNumberFormat="1" applyFont="1" applyFill="1" applyAlignment="1">
      <alignment horizontal="right"/>
    </xf>
    <xf numFmtId="0" fontId="9" fillId="14" borderId="7" xfId="0" applyFont="1" applyFill="1" applyBorder="1"/>
    <xf numFmtId="0" fontId="9" fillId="14" borderId="12" xfId="0" applyFont="1" applyFill="1" applyBorder="1"/>
    <xf numFmtId="165" fontId="9" fillId="14" borderId="14" xfId="0" applyNumberFormat="1" applyFont="1" applyFill="1" applyBorder="1"/>
    <xf numFmtId="0" fontId="9" fillId="14" borderId="0" xfId="0" applyFont="1" applyFill="1"/>
    <xf numFmtId="164" fontId="9" fillId="14" borderId="0" xfId="0" applyNumberFormat="1" applyFont="1" applyFill="1"/>
    <xf numFmtId="0" fontId="9" fillId="14" borderId="0" xfId="0" applyFont="1" applyFill="1" applyAlignment="1">
      <alignment horizontal="center"/>
    </xf>
    <xf numFmtId="10" fontId="9" fillId="14" borderId="0" xfId="0" applyNumberFormat="1" applyFont="1" applyFill="1" applyAlignment="1">
      <alignment horizontal="right"/>
    </xf>
    <xf numFmtId="0" fontId="9" fillId="14" borderId="0" xfId="0" applyFont="1" applyFill="1" applyAlignment="1">
      <alignment horizontal="right"/>
    </xf>
    <xf numFmtId="10" fontId="9" fillId="14" borderId="8" xfId="0" applyNumberFormat="1" applyFont="1" applyFill="1" applyBorder="1"/>
    <xf numFmtId="0" fontId="9" fillId="15" borderId="7" xfId="0" applyFont="1" applyFill="1" applyBorder="1"/>
    <xf numFmtId="0" fontId="9" fillId="15" borderId="12" xfId="0" applyFont="1" applyFill="1" applyBorder="1"/>
    <xf numFmtId="165" fontId="9" fillId="15" borderId="14" xfId="0" applyNumberFormat="1" applyFont="1" applyFill="1" applyBorder="1"/>
    <xf numFmtId="0" fontId="9" fillId="15" borderId="0" xfId="0" applyFont="1" applyFill="1"/>
    <xf numFmtId="164" fontId="9" fillId="15" borderId="0" xfId="0" applyNumberFormat="1" applyFont="1" applyFill="1"/>
    <xf numFmtId="0" fontId="9" fillId="15" borderId="0" xfId="0" applyFont="1" applyFill="1" applyAlignment="1">
      <alignment horizontal="center"/>
    </xf>
    <xf numFmtId="10" fontId="9" fillId="15" borderId="0" xfId="0" applyNumberFormat="1" applyFont="1" applyFill="1" applyAlignment="1">
      <alignment horizontal="right"/>
    </xf>
    <xf numFmtId="165" fontId="9" fillId="15" borderId="0" xfId="0" applyNumberFormat="1" applyFont="1" applyFill="1"/>
    <xf numFmtId="0" fontId="9" fillId="15" borderId="0" xfId="0" applyFont="1" applyFill="1" applyAlignment="1">
      <alignment horizontal="right"/>
    </xf>
    <xf numFmtId="10" fontId="9" fillId="15" borderId="8" xfId="0" applyNumberFormat="1" applyFont="1" applyFill="1" applyBorder="1"/>
    <xf numFmtId="0" fontId="12" fillId="15" borderId="0" xfId="0" applyFont="1" applyFill="1"/>
    <xf numFmtId="165" fontId="12" fillId="15" borderId="0" xfId="0" quotePrefix="1" applyNumberFormat="1" applyFont="1" applyFill="1"/>
    <xf numFmtId="165" fontId="9" fillId="15" borderId="0" xfId="0" applyNumberFormat="1" applyFont="1" applyFill="1" applyAlignment="1">
      <alignment horizontal="center"/>
    </xf>
    <xf numFmtId="2" fontId="9" fillId="15" borderId="0" xfId="0" applyNumberFormat="1" applyFont="1" applyFill="1" applyAlignment="1">
      <alignment horizontal="center"/>
    </xf>
    <xf numFmtId="10" fontId="9" fillId="15" borderId="8" xfId="0" applyNumberFormat="1" applyFont="1" applyFill="1" applyBorder="1" applyAlignment="1">
      <alignment horizontal="center"/>
    </xf>
    <xf numFmtId="0" fontId="12" fillId="16" borderId="7" xfId="0" applyFont="1" applyFill="1" applyBorder="1"/>
    <xf numFmtId="0" fontId="9" fillId="16" borderId="12" xfId="0" applyFont="1" applyFill="1" applyBorder="1"/>
    <xf numFmtId="165" fontId="9" fillId="16" borderId="14" xfId="0" applyNumberFormat="1" applyFont="1" applyFill="1" applyBorder="1"/>
    <xf numFmtId="166" fontId="12" fillId="16" borderId="0" xfId="0" applyNumberFormat="1" applyFont="1" applyFill="1"/>
    <xf numFmtId="164" fontId="9" fillId="16" borderId="0" xfId="0" applyNumberFormat="1" applyFont="1" applyFill="1"/>
    <xf numFmtId="0" fontId="9" fillId="16" borderId="0" xfId="0" applyFont="1" applyFill="1"/>
    <xf numFmtId="0" fontId="9" fillId="16" borderId="0" xfId="0" applyFont="1" applyFill="1" applyAlignment="1">
      <alignment horizontal="center"/>
    </xf>
    <xf numFmtId="10" fontId="9" fillId="16" borderId="0" xfId="0" applyNumberFormat="1" applyFont="1" applyFill="1" applyAlignment="1">
      <alignment horizontal="right"/>
    </xf>
    <xf numFmtId="165" fontId="9" fillId="16" borderId="0" xfId="0" applyNumberFormat="1" applyFont="1" applyFill="1"/>
    <xf numFmtId="0" fontId="9" fillId="16" borderId="0" xfId="0" applyFont="1" applyFill="1" applyAlignment="1">
      <alignment horizontal="right"/>
    </xf>
    <xf numFmtId="10" fontId="9" fillId="16" borderId="8" xfId="0" applyNumberFormat="1" applyFont="1" applyFill="1" applyBorder="1"/>
    <xf numFmtId="0" fontId="12" fillId="16" borderId="0" xfId="0" applyFont="1" applyFill="1"/>
    <xf numFmtId="165" fontId="9" fillId="16" borderId="0" xfId="0" applyNumberFormat="1" applyFont="1" applyFill="1" applyAlignment="1">
      <alignment horizontal="right"/>
    </xf>
    <xf numFmtId="0" fontId="9" fillId="17" borderId="7" xfId="0" applyFont="1" applyFill="1" applyBorder="1" applyAlignment="1">
      <alignment horizontal="right"/>
    </xf>
    <xf numFmtId="0" fontId="9" fillId="17" borderId="12" xfId="0" applyFont="1" applyFill="1" applyBorder="1"/>
    <xf numFmtId="165" fontId="9" fillId="17" borderId="14" xfId="0" applyNumberFormat="1" applyFont="1" applyFill="1" applyBorder="1"/>
    <xf numFmtId="0" fontId="9" fillId="17" borderId="0" xfId="0" applyFont="1" applyFill="1"/>
    <xf numFmtId="164" fontId="9" fillId="17" borderId="0" xfId="0" applyNumberFormat="1" applyFont="1" applyFill="1"/>
    <xf numFmtId="0" fontId="9" fillId="17" borderId="0" xfId="0" applyFont="1" applyFill="1" applyAlignment="1">
      <alignment horizontal="center"/>
    </xf>
    <xf numFmtId="10" fontId="9" fillId="17" borderId="0" xfId="0" applyNumberFormat="1" applyFont="1" applyFill="1" applyAlignment="1">
      <alignment horizontal="right"/>
    </xf>
    <xf numFmtId="165" fontId="9" fillId="17" borderId="0" xfId="0" applyNumberFormat="1" applyFont="1" applyFill="1"/>
    <xf numFmtId="0" fontId="12" fillId="17" borderId="0" xfId="0" applyFont="1" applyFill="1"/>
    <xf numFmtId="10" fontId="9" fillId="17" borderId="8" xfId="0" applyNumberFormat="1" applyFont="1" applyFill="1" applyBorder="1"/>
    <xf numFmtId="0" fontId="9" fillId="17" borderId="8" xfId="0" applyFont="1" applyFill="1" applyBorder="1"/>
    <xf numFmtId="0" fontId="9" fillId="17" borderId="0" xfId="0" applyFont="1" applyFill="1" applyAlignment="1">
      <alignment horizontal="left"/>
    </xf>
    <xf numFmtId="0" fontId="9" fillId="17" borderId="0" xfId="0" applyFont="1" applyFill="1" applyAlignment="1">
      <alignment horizontal="right"/>
    </xf>
    <xf numFmtId="0" fontId="9" fillId="16" borderId="7" xfId="0" applyFont="1" applyFill="1" applyBorder="1"/>
    <xf numFmtId="0" fontId="9" fillId="16" borderId="8" xfId="0" applyFont="1" applyFill="1" applyBorder="1"/>
    <xf numFmtId="165" fontId="9" fillId="14" borderId="0" xfId="0" applyNumberFormat="1" applyFont="1" applyFill="1"/>
    <xf numFmtId="0" fontId="12" fillId="14" borderId="0" xfId="0" applyFont="1" applyFill="1"/>
    <xf numFmtId="0" fontId="9" fillId="14" borderId="8" xfId="0" applyFont="1" applyFill="1" applyBorder="1"/>
    <xf numFmtId="0" fontId="9" fillId="0" borderId="7" xfId="0" applyFont="1" applyBorder="1"/>
    <xf numFmtId="164" fontId="9" fillId="0" borderId="0" xfId="0" applyNumberFormat="1" applyFont="1"/>
    <xf numFmtId="0" fontId="9" fillId="0" borderId="0" xfId="0" applyFont="1" applyAlignment="1">
      <alignment horizontal="center"/>
    </xf>
    <xf numFmtId="0" fontId="12" fillId="0" borderId="0" xfId="0" applyFont="1"/>
    <xf numFmtId="165" fontId="9" fillId="0" borderId="0" xfId="0" applyNumberFormat="1" applyFont="1"/>
    <xf numFmtId="0" fontId="13" fillId="0" borderId="7" xfId="0" applyFont="1" applyBorder="1"/>
    <xf numFmtId="0" fontId="9" fillId="11" borderId="8" xfId="0" applyFont="1" applyFill="1" applyBorder="1"/>
    <xf numFmtId="0" fontId="9" fillId="12" borderId="8" xfId="0" applyFont="1" applyFill="1" applyBorder="1"/>
    <xf numFmtId="166" fontId="9" fillId="10" borderId="0" xfId="0" applyNumberFormat="1" applyFont="1" applyFill="1"/>
    <xf numFmtId="0" fontId="9" fillId="10" borderId="0" xfId="0" applyFont="1" applyFill="1" applyAlignment="1">
      <alignment horizontal="center"/>
    </xf>
    <xf numFmtId="0" fontId="9" fillId="14" borderId="9" xfId="0" applyFont="1" applyFill="1" applyBorder="1"/>
    <xf numFmtId="0" fontId="9" fillId="14" borderId="10" xfId="0" applyFont="1" applyFill="1" applyBorder="1"/>
    <xf numFmtId="164" fontId="9" fillId="14" borderId="10" xfId="0" applyNumberFormat="1" applyFont="1" applyFill="1" applyBorder="1"/>
    <xf numFmtId="0" fontId="9" fillId="14" borderId="10" xfId="0" applyFont="1" applyFill="1" applyBorder="1" applyAlignment="1">
      <alignment horizontal="center"/>
    </xf>
    <xf numFmtId="0" fontId="12" fillId="14" borderId="10" xfId="0" applyFont="1" applyFill="1" applyBorder="1"/>
    <xf numFmtId="165" fontId="9" fillId="14" borderId="10" xfId="0" applyNumberFormat="1" applyFont="1" applyFill="1" applyBorder="1"/>
    <xf numFmtId="0" fontId="9" fillId="14" borderId="11" xfId="0" applyFont="1" applyFill="1" applyBorder="1"/>
    <xf numFmtId="10" fontId="9" fillId="0" borderId="0" xfId="0" applyNumberFormat="1" applyFont="1"/>
    <xf numFmtId="0" fontId="15" fillId="0" borderId="4" xfId="0" applyFont="1" applyBorder="1"/>
    <xf numFmtId="164" fontId="9" fillId="0" borderId="6" xfId="0" applyNumberFormat="1" applyFont="1" applyBorder="1"/>
    <xf numFmtId="0" fontId="9" fillId="0" borderId="7" xfId="0" applyFont="1" applyBorder="1" applyAlignment="1">
      <alignment horizontal="right"/>
    </xf>
    <xf numFmtId="165" fontId="9" fillId="18" borderId="8" xfId="0" applyNumberFormat="1" applyFont="1" applyFill="1" applyBorder="1"/>
    <xf numFmtId="0" fontId="9" fillId="0" borderId="9" xfId="0" applyFont="1" applyBorder="1" applyAlignment="1">
      <alignment horizontal="right"/>
    </xf>
    <xf numFmtId="165" fontId="9" fillId="18" borderId="11" xfId="0" applyNumberFormat="1" applyFont="1" applyFill="1" applyBorder="1"/>
    <xf numFmtId="0" fontId="7" fillId="6" borderId="0" xfId="2" applyAlignment="1">
      <alignment horizontal="center" vertical="center"/>
    </xf>
    <xf numFmtId="0" fontId="0" fillId="0" borderId="0" xfId="0" applyAlignment="1">
      <alignment horizontal="left" vertical="top" wrapText="1"/>
    </xf>
    <xf numFmtId="0" fontId="7" fillId="6" borderId="0" xfId="2"/>
    <xf numFmtId="0" fontId="8" fillId="7" borderId="16" xfId="3" applyBorder="1" applyAlignment="1">
      <alignment horizontal="center" vertical="center"/>
    </xf>
    <xf numFmtId="0" fontId="17" fillId="19" borderId="0" xfId="4" applyAlignment="1">
      <alignment horizontal="center" vertical="center"/>
    </xf>
    <xf numFmtId="0" fontId="11" fillId="0" borderId="0" xfId="0" applyFont="1" applyAlignment="1">
      <alignment horizontal="center" vertical="center"/>
    </xf>
    <xf numFmtId="0" fontId="1" fillId="20" borderId="15" xfId="5" applyBorder="1" applyAlignment="1">
      <alignment horizontal="center" vertical="center"/>
    </xf>
    <xf numFmtId="0" fontId="18" fillId="5" borderId="17" xfId="0" applyFont="1" applyFill="1" applyBorder="1" applyAlignment="1">
      <alignment horizontal="left" vertical="center" wrapText="1"/>
    </xf>
    <xf numFmtId="0" fontId="7" fillId="6" borderId="5" xfId="2" applyBorder="1"/>
    <xf numFmtId="0" fontId="0" fillId="0" borderId="18" xfId="0" applyBorder="1" applyAlignment="1">
      <alignment vertical="center"/>
    </xf>
    <xf numFmtId="11" fontId="0" fillId="0" borderId="0" xfId="0" applyNumberFormat="1"/>
    <xf numFmtId="0" fontId="19" fillId="0" borderId="0" xfId="0" applyFont="1"/>
    <xf numFmtId="0" fontId="0" fillId="17" borderId="0" xfId="0" applyFill="1"/>
    <xf numFmtId="0" fontId="0" fillId="21" borderId="0" xfId="0" applyFill="1"/>
    <xf numFmtId="0" fontId="0" fillId="25" borderId="0" xfId="0" applyFill="1"/>
    <xf numFmtId="0" fontId="21" fillId="0" borderId="0" xfId="0" applyFont="1"/>
    <xf numFmtId="0" fontId="22" fillId="0" borderId="0" xfId="0" applyFont="1"/>
    <xf numFmtId="0" fontId="17" fillId="19" borderId="0" xfId="4"/>
    <xf numFmtId="0" fontId="0" fillId="17" borderId="0" xfId="0" applyFill="1" applyAlignment="1">
      <alignment horizontal="center"/>
    </xf>
    <xf numFmtId="0" fontId="0" fillId="21" borderId="0" xfId="0" applyFill="1" applyAlignment="1">
      <alignment horizontal="center"/>
    </xf>
    <xf numFmtId="0" fontId="0" fillId="22" borderId="0" xfId="0" applyFill="1" applyAlignment="1">
      <alignment horizontal="center"/>
    </xf>
    <xf numFmtId="11" fontId="0" fillId="0" borderId="0" xfId="0" applyNumberFormat="1" applyAlignment="1">
      <alignment horizontal="center"/>
    </xf>
    <xf numFmtId="0" fontId="0" fillId="25" borderId="0" xfId="0" applyFill="1" applyAlignment="1">
      <alignment horizontal="center"/>
    </xf>
    <xf numFmtId="0" fontId="0" fillId="26" borderId="0" xfId="0" applyFill="1" applyAlignment="1">
      <alignment horizontal="center"/>
    </xf>
    <xf numFmtId="0" fontId="0" fillId="27" borderId="0" xfId="0" applyFill="1"/>
    <xf numFmtId="0" fontId="20" fillId="23" borderId="15" xfId="6" applyAlignment="1">
      <alignment horizontal="left" vertical="center"/>
    </xf>
    <xf numFmtId="0" fontId="1" fillId="24" borderId="0" xfId="7" applyAlignment="1">
      <alignment horizontal="left" vertical="center"/>
    </xf>
    <xf numFmtId="0" fontId="0" fillId="0" borderId="0" xfId="0" quotePrefix="1"/>
    <xf numFmtId="0" fontId="23" fillId="0" borderId="0" xfId="0" applyFont="1"/>
    <xf numFmtId="0" fontId="24" fillId="0" borderId="0" xfId="0" applyFont="1"/>
    <xf numFmtId="0" fontId="20" fillId="23" borderId="15" xfId="6"/>
    <xf numFmtId="0" fontId="21" fillId="28" borderId="0" xfId="0" applyFont="1" applyFill="1"/>
    <xf numFmtId="0" fontId="0" fillId="28" borderId="0" xfId="0" applyFill="1"/>
    <xf numFmtId="0" fontId="0" fillId="30" borderId="0" xfId="0" applyFill="1"/>
    <xf numFmtId="0" fontId="0" fillId="31" borderId="0" xfId="0" applyFill="1"/>
    <xf numFmtId="0" fontId="26" fillId="29" borderId="0" xfId="0" applyFont="1" applyFill="1" applyAlignment="1">
      <alignment horizontal="center"/>
    </xf>
    <xf numFmtId="0" fontId="27" fillId="0" borderId="0" xfId="0" applyFont="1"/>
    <xf numFmtId="0" fontId="27" fillId="32" borderId="0" xfId="0" applyFont="1" applyFill="1"/>
    <xf numFmtId="0" fontId="27" fillId="27" borderId="0" xfId="0" applyFont="1" applyFill="1" applyAlignment="1">
      <alignment horizontal="center"/>
    </xf>
    <xf numFmtId="0" fontId="27" fillId="34" borderId="0" xfId="0" applyFont="1" applyFill="1" applyAlignment="1">
      <alignment horizontal="center"/>
    </xf>
    <xf numFmtId="0" fontId="28" fillId="0" borderId="0" xfId="1" applyFont="1"/>
    <xf numFmtId="0" fontId="26" fillId="0" borderId="0" xfId="0" applyFont="1" applyAlignment="1">
      <alignment vertical="center" wrapText="1"/>
    </xf>
    <xf numFmtId="0" fontId="26" fillId="27" borderId="0" xfId="0" applyFont="1" applyFill="1" applyAlignment="1">
      <alignment vertical="center" wrapText="1"/>
    </xf>
    <xf numFmtId="0" fontId="27" fillId="33" borderId="0" xfId="0" applyFont="1" applyFill="1"/>
    <xf numFmtId="0" fontId="26" fillId="34" borderId="0" xfId="0" applyFont="1" applyFill="1" applyAlignment="1">
      <alignment vertical="center" wrapText="1"/>
    </xf>
    <xf numFmtId="0" fontId="27" fillId="35" borderId="0" xfId="0" applyFont="1" applyFill="1"/>
    <xf numFmtId="0" fontId="29" fillId="36" borderId="16" xfId="8"/>
    <xf numFmtId="0" fontId="1" fillId="37" borderId="0" xfId="9"/>
    <xf numFmtId="0" fontId="1" fillId="38" borderId="0" xfId="10" applyAlignment="1">
      <alignment wrapText="1"/>
    </xf>
    <xf numFmtId="0" fontId="1" fillId="38" borderId="0" xfId="10"/>
    <xf numFmtId="0" fontId="1" fillId="39" borderId="0" xfId="11"/>
    <xf numFmtId="0" fontId="30" fillId="0" borderId="0" xfId="0" applyFont="1"/>
    <xf numFmtId="0" fontId="2" fillId="30" borderId="0" xfId="0" applyFont="1" applyFill="1"/>
    <xf numFmtId="0" fontId="2" fillId="31" borderId="0" xfId="0" applyFont="1" applyFill="1"/>
    <xf numFmtId="0" fontId="31" fillId="0" borderId="0" xfId="0" applyFont="1" applyAlignment="1">
      <alignment horizontal="center" vertical="center" wrapText="1"/>
    </xf>
    <xf numFmtId="0" fontId="6" fillId="0" borderId="0" xfId="1" applyAlignment="1">
      <alignment horizontal="center" vertical="center"/>
    </xf>
    <xf numFmtId="0" fontId="33" fillId="0" borderId="0" xfId="0" applyFont="1" applyAlignment="1">
      <alignment horizontal="center" vertical="center"/>
    </xf>
    <xf numFmtId="0" fontId="35" fillId="0" borderId="0" xfId="0" applyFont="1" applyAlignment="1">
      <alignment horizontal="center" vertical="center" wrapText="1"/>
    </xf>
    <xf numFmtId="0" fontId="2" fillId="0" borderId="0" xfId="0" applyFont="1"/>
    <xf numFmtId="0" fontId="7" fillId="6" borderId="0" xfId="2" applyAlignment="1">
      <alignment vertical="center" wrapText="1"/>
    </xf>
    <xf numFmtId="0" fontId="37" fillId="6" borderId="0" xfId="2" applyFont="1"/>
    <xf numFmtId="0" fontId="7" fillId="6" borderId="0" xfId="2" applyAlignment="1">
      <alignment horizontal="left"/>
    </xf>
    <xf numFmtId="0" fontId="2" fillId="2" borderId="0" xfId="0" applyFont="1" applyFill="1" applyAlignment="1">
      <alignment horizontal="center"/>
    </xf>
    <xf numFmtId="0" fontId="8" fillId="7" borderId="0" xfId="3" applyAlignment="1">
      <alignment horizontal="center" vertical="center"/>
    </xf>
    <xf numFmtId="0" fontId="27" fillId="0" borderId="0" xfId="0" applyFont="1" applyAlignment="1">
      <alignment horizontal="center" vertical="center"/>
    </xf>
    <xf numFmtId="0" fontId="10" fillId="42" borderId="20" xfId="0" applyFont="1" applyFill="1" applyBorder="1" applyAlignment="1">
      <alignment vertical="top" wrapText="1"/>
    </xf>
    <xf numFmtId="0" fontId="7" fillId="6" borderId="0" xfId="2" applyAlignment="1">
      <alignment horizontal="center"/>
    </xf>
    <xf numFmtId="0" fontId="8" fillId="7" borderId="0" xfId="3"/>
    <xf numFmtId="0" fontId="7" fillId="6" borderId="0" xfId="2"/>
    <xf numFmtId="0" fontId="9" fillId="40" borderId="19" xfId="12" applyFont="1"/>
    <xf numFmtId="0" fontId="1" fillId="41" borderId="0" xfId="13"/>
  </cellXfs>
  <cellStyles count="14">
    <cellStyle name="20% - Accent2" xfId="9" builtinId="34"/>
    <cellStyle name="40% - Accent1" xfId="7" builtinId="31"/>
    <cellStyle name="40% - Accent2" xfId="13" builtinId="35"/>
    <cellStyle name="40% - Accent6" xfId="10" builtinId="51"/>
    <cellStyle name="60% - Accent2" xfId="5" builtinId="36"/>
    <cellStyle name="60% - Accent4" xfId="11" builtinId="44"/>
    <cellStyle name="Bad" xfId="4" builtinId="27"/>
    <cellStyle name="Calculation" xfId="6" builtinId="22"/>
    <cellStyle name="Check Cell" xfId="8" builtinId="23"/>
    <cellStyle name="Good" xfId="2" builtinId="26"/>
    <cellStyle name="Hyperlink" xfId="1" builtinId="8"/>
    <cellStyle name="Neutral" xfId="3" builtinId="28"/>
    <cellStyle name="Normal" xfId="0" builtinId="0"/>
    <cellStyle name="Note" xfId="12" builtinId="1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9" Type="http://schemas.microsoft.com/office/2017/10/relationships/person" Target="persons/person18.xml"/><Relationship Id="rId21" Type="http://schemas.openxmlformats.org/officeDocument/2006/relationships/connections" Target="connections.xml"/><Relationship Id="rId34" Type="http://schemas.microsoft.com/office/2017/10/relationships/person" Target="persons/person3.xml"/><Relationship Id="rId42" Type="http://schemas.microsoft.com/office/2017/10/relationships/person" Target="persons/person22.xml"/><Relationship Id="rId47" Type="http://schemas.microsoft.com/office/2017/10/relationships/person" Target="persons/person24.xml"/><Relationship Id="rId50" Type="http://schemas.microsoft.com/office/2017/10/relationships/person" Target="persons/person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17/10/relationships/person" Target="persons/person4.xml"/><Relationship Id="rId11" Type="http://schemas.openxmlformats.org/officeDocument/2006/relationships/worksheet" Target="worksheets/sheet11.xml"/><Relationship Id="rId24" Type="http://schemas.microsoft.com/office/2017/10/relationships/person" Target="persons/person.xml"/><Relationship Id="rId40" Type="http://schemas.microsoft.com/office/2017/10/relationships/person" Target="persons/person5.xml"/><Relationship Id="rId32" Type="http://schemas.microsoft.com/office/2017/10/relationships/person" Target="persons/person11.xml"/><Relationship Id="rId37" Type="http://schemas.microsoft.com/office/2017/10/relationships/person" Target="persons/person15.xml"/><Relationship Id="rId45" Type="http://schemas.microsoft.com/office/2017/10/relationships/person" Target="persons/person25.xml"/><Relationship Id="rId53" Type="http://schemas.microsoft.com/office/2017/10/relationships/person" Target="persons/person0.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externalLink" Target="externalLinks/externalLink1.xml"/><Relationship Id="rId44" Type="http://schemas.microsoft.com/office/2017/10/relationships/person" Target="persons/person21.xml"/><Relationship Id="rId31" Type="http://schemas.microsoft.com/office/2017/10/relationships/person" Target="persons/person12.xml"/><Relationship Id="rId52" Type="http://schemas.microsoft.com/office/2017/10/relationships/person" Target="persons/pers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microsoft.com/office/2017/10/relationships/person" Target="persons/person1.xml"/><Relationship Id="rId48" Type="http://schemas.microsoft.com/office/2017/10/relationships/person" Target="persons/person8.xml"/><Relationship Id="rId43" Type="http://schemas.microsoft.com/office/2017/10/relationships/person" Target="persons/person2.xml"/><Relationship Id="rId35" Type="http://schemas.microsoft.com/office/2017/10/relationships/person" Target="persons/person19.xml"/><Relationship Id="rId30" Type="http://schemas.microsoft.com/office/2017/10/relationships/person" Target="persons/person13.xml"/><Relationship Id="rId8" Type="http://schemas.openxmlformats.org/officeDocument/2006/relationships/worksheet" Target="worksheets/sheet8.xml"/><Relationship Id="rId51" Type="http://schemas.microsoft.com/office/2017/10/relationships/person" Target="persons/person2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46" Type="http://schemas.microsoft.com/office/2017/10/relationships/person" Target="persons/person23.xml"/><Relationship Id="rId33" Type="http://schemas.microsoft.com/office/2017/10/relationships/person" Target="persons/person10.xml"/><Relationship Id="rId38" Type="http://schemas.microsoft.com/office/2017/10/relationships/person" Target="persons/person17.xml"/><Relationship Id="rId20" Type="http://schemas.openxmlformats.org/officeDocument/2006/relationships/theme" Target="theme/theme1.xml"/><Relationship Id="rId54" Type="http://schemas.microsoft.com/office/2017/10/relationships/person" Target="persons/person9.xml"/><Relationship Id="rId41" Type="http://schemas.microsoft.com/office/2017/10/relationships/person" Target="persons/person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sharedStrings" Target="sharedStrings.xml"/><Relationship Id="rId28" Type="http://schemas.microsoft.com/office/2017/10/relationships/person" Target="persons/person16.xml"/><Relationship Id="rId49" Type="http://schemas.microsoft.com/office/2017/10/relationships/person" Target="persons/person6.xml"/><Relationship Id="rId36" Type="http://schemas.microsoft.com/office/2017/10/relationships/person" Target="persons/person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ubasree\Downloads\msystems.01459-21-sd001%20(1).xlsx" TargetMode="External"/><Relationship Id="rId1" Type="http://schemas.openxmlformats.org/officeDocument/2006/relationships/externalLinkPath" Target="msystems.01459-21-sd0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cromolecular composition"/>
      <sheetName val="Biomass WT"/>
      <sheetName val="Maintenance"/>
      <sheetName val="Soluble pool"/>
      <sheetName val="Ions"/>
      <sheetName val="Murein"/>
      <sheetName val="Lipids"/>
      <sheetName val="RNA"/>
      <sheetName val="DNA"/>
      <sheetName val="Amino acids"/>
    </sheetNames>
    <sheetDataSet>
      <sheetData sheetId="0">
        <row r="4">
          <cell r="D4">
            <v>0.57314962265457303</v>
          </cell>
        </row>
        <row r="5">
          <cell r="D5">
            <v>3.414803018763414E-2</v>
          </cell>
        </row>
        <row r="6">
          <cell r="D6">
            <v>0.16589351242816586</v>
          </cell>
        </row>
        <row r="7">
          <cell r="D7">
            <v>2.7175794502527172E-2</v>
          </cell>
        </row>
        <row r="8">
          <cell r="D8">
            <v>4.3481271204043478E-2</v>
          </cell>
        </row>
        <row r="9">
          <cell r="D9">
            <v>0.11375752959911373</v>
          </cell>
        </row>
        <row r="10">
          <cell r="D10">
            <v>1.087031780101087E-2</v>
          </cell>
        </row>
        <row r="11">
          <cell r="D11">
            <v>3.1523921622931515E-2</v>
          </cell>
        </row>
      </sheetData>
      <sheetData sheetId="1"/>
      <sheetData sheetId="2">
        <row r="9">
          <cell r="G9">
            <v>22.553351925940913</v>
          </cell>
        </row>
      </sheetData>
      <sheetData sheetId="3">
        <row r="5">
          <cell r="H5">
            <v>3.3270489076189416E-2</v>
          </cell>
        </row>
        <row r="6">
          <cell r="H6">
            <v>6.744270742004667E-3</v>
          </cell>
        </row>
        <row r="8">
          <cell r="H8">
            <v>2.7916666666666671E-4</v>
          </cell>
        </row>
        <row r="9">
          <cell r="H9">
            <v>1.6750000000000003E-4</v>
          </cell>
        </row>
        <row r="10">
          <cell r="H10">
            <v>9.8266666666666679E-5</v>
          </cell>
        </row>
        <row r="11">
          <cell r="H11">
            <v>3.126666666666667E-5</v>
          </cell>
        </row>
        <row r="12">
          <cell r="H12">
            <v>1.7866666666666671E-3</v>
          </cell>
        </row>
        <row r="13">
          <cell r="H13">
            <v>4.4666666666666677E-5</v>
          </cell>
        </row>
        <row r="14">
          <cell r="H14">
            <v>1.1166666666666669E-4</v>
          </cell>
        </row>
        <row r="15">
          <cell r="H15">
            <v>3.3500000000000007E-4</v>
          </cell>
        </row>
        <row r="16">
          <cell r="H16">
            <v>1.9999999999999999E-6</v>
          </cell>
        </row>
        <row r="17">
          <cell r="H17">
            <v>5.535259603675412E-5</v>
          </cell>
        </row>
        <row r="18">
          <cell r="H18">
            <v>2.2333333333333339E-4</v>
          </cell>
        </row>
        <row r="19">
          <cell r="H19">
            <v>2.2333333333333339E-4</v>
          </cell>
        </row>
        <row r="20">
          <cell r="H20">
            <v>2.2333333333333339E-4</v>
          </cell>
        </row>
        <row r="21">
          <cell r="H21">
            <v>2.2333333333333339E-4</v>
          </cell>
        </row>
        <row r="22">
          <cell r="H22">
            <v>2.2333333333333339E-4</v>
          </cell>
        </row>
        <row r="23">
          <cell r="H23">
            <v>2.2333333333333339E-4</v>
          </cell>
        </row>
        <row r="24">
          <cell r="H24">
            <v>2.2333333333333339E-4</v>
          </cell>
        </row>
        <row r="25">
          <cell r="H25">
            <v>2.2333333333333339E-4</v>
          </cell>
        </row>
        <row r="26">
          <cell r="H26">
            <v>2.2333333333333339E-4</v>
          </cell>
        </row>
        <row r="27">
          <cell r="H27">
            <v>2.2333333333333339E-4</v>
          </cell>
        </row>
        <row r="28">
          <cell r="H28">
            <v>2.2333333333333339E-4</v>
          </cell>
        </row>
        <row r="29">
          <cell r="H29">
            <v>2.2333333333333339E-4</v>
          </cell>
        </row>
        <row r="30">
          <cell r="H30">
            <v>2.2333333333333339E-4</v>
          </cell>
        </row>
        <row r="31">
          <cell r="H31">
            <v>2.2333333333333339E-4</v>
          </cell>
        </row>
        <row r="32">
          <cell r="H32">
            <v>2.2333333333333339E-4</v>
          </cell>
        </row>
        <row r="33">
          <cell r="H33">
            <v>2.2333333333333339E-4</v>
          </cell>
        </row>
        <row r="34">
          <cell r="H34">
            <v>2.2333333333333339E-4</v>
          </cell>
        </row>
      </sheetData>
      <sheetData sheetId="4">
        <row r="4">
          <cell r="G4">
            <v>0.70532915360501569</v>
          </cell>
        </row>
        <row r="5">
          <cell r="G5">
            <v>2.8213166144200628E-2</v>
          </cell>
        </row>
        <row r="6">
          <cell r="G6">
            <v>2.8213166144200628E-2</v>
          </cell>
        </row>
        <row r="7">
          <cell r="G7">
            <v>3.1347962382445138E-2</v>
          </cell>
        </row>
        <row r="8">
          <cell r="G8">
            <v>1.8808777429467086E-2</v>
          </cell>
        </row>
        <row r="9">
          <cell r="G9">
            <v>1.8808777429467086E-2</v>
          </cell>
        </row>
        <row r="10">
          <cell r="G10">
            <v>1.5673981191222569E-2</v>
          </cell>
        </row>
        <row r="11">
          <cell r="G11">
            <v>1.5673981191222569E-2</v>
          </cell>
        </row>
        <row r="12">
          <cell r="G12">
            <v>1.2539184952978056E-2</v>
          </cell>
        </row>
        <row r="13">
          <cell r="G13">
            <v>1.2539184952978056E-2</v>
          </cell>
        </row>
        <row r="14">
          <cell r="G14">
            <v>1.2539184952978056E-2</v>
          </cell>
        </row>
        <row r="15">
          <cell r="G15">
            <v>1.2539184952978056E-2</v>
          </cell>
        </row>
        <row r="16">
          <cell r="G16">
            <v>1.2539184952978056E-2</v>
          </cell>
        </row>
        <row r="17">
          <cell r="G17">
            <v>1.2539184952978056E-2</v>
          </cell>
        </row>
        <row r="18">
          <cell r="G18">
            <v>4.7021943573667714E-2</v>
          </cell>
        </row>
        <row r="19">
          <cell r="G19">
            <v>1.5673981191222569E-2</v>
          </cell>
        </row>
      </sheetData>
      <sheetData sheetId="5">
        <row r="8">
          <cell r="G8">
            <v>0.38640000000000002</v>
          </cell>
        </row>
        <row r="9">
          <cell r="G9">
            <v>9.6600000000000005E-2</v>
          </cell>
        </row>
        <row r="10">
          <cell r="G10">
            <v>0.43290000000000001</v>
          </cell>
        </row>
        <row r="11">
          <cell r="G11">
            <v>4.8100000000000004E-2</v>
          </cell>
        </row>
        <row r="12">
          <cell r="G12">
            <v>3.7000000000000002E-3</v>
          </cell>
        </row>
      </sheetData>
      <sheetData sheetId="6">
        <row r="30">
          <cell r="E30">
            <v>0.19550000000000001</v>
          </cell>
        </row>
        <row r="31">
          <cell r="E31">
            <v>0.14450000000000002</v>
          </cell>
        </row>
        <row r="32">
          <cell r="E32">
            <v>0.46750000000000003</v>
          </cell>
        </row>
        <row r="33">
          <cell r="E33">
            <v>4.2500000000000003E-2</v>
          </cell>
        </row>
        <row r="34">
          <cell r="E34">
            <v>0.11590909090909091</v>
          </cell>
        </row>
        <row r="35">
          <cell r="E35">
            <v>3.4090909090909088E-2</v>
          </cell>
        </row>
      </sheetData>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16.xml><?xml version="1.0" encoding="utf-8"?>
<personList xmlns="http://schemas.microsoft.com/office/spreadsheetml/2018/threadedcomments" xmlns:x="http://schemas.openxmlformats.org/spreadsheetml/2006/main"/>
</file>

<file path=xl/persons/person17.xml><?xml version="1.0" encoding="utf-8"?>
<personList xmlns="http://schemas.microsoft.com/office/spreadsheetml/2018/threadedcomments" xmlns:x="http://schemas.openxmlformats.org/spreadsheetml/2006/main"/>
</file>

<file path=xl/persons/person18.xml><?xml version="1.0" encoding="utf-8"?>
<personList xmlns="http://schemas.microsoft.com/office/spreadsheetml/2018/threadedcomments" xmlns:x="http://schemas.openxmlformats.org/spreadsheetml/2006/main"/>
</file>

<file path=xl/persons/person19.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20.xml><?xml version="1.0" encoding="utf-8"?>
<personList xmlns="http://schemas.microsoft.com/office/spreadsheetml/2018/threadedcomments" xmlns:x="http://schemas.openxmlformats.org/spreadsheetml/2006/main"/>
</file>

<file path=xl/persons/person21.xml><?xml version="1.0" encoding="utf-8"?>
<personList xmlns="http://schemas.microsoft.com/office/spreadsheetml/2018/threadedcomments" xmlns:x="http://schemas.openxmlformats.org/spreadsheetml/2006/main"/>
</file>

<file path=xl/persons/person22.xml><?xml version="1.0" encoding="utf-8"?>
<personList xmlns="http://schemas.microsoft.com/office/spreadsheetml/2018/threadedcomments" xmlns:x="http://schemas.openxmlformats.org/spreadsheetml/2006/main"/>
</file>

<file path=xl/persons/person23.xml><?xml version="1.0" encoding="utf-8"?>
<personList xmlns="http://schemas.microsoft.com/office/spreadsheetml/2018/threadedcomments" xmlns:x="http://schemas.openxmlformats.org/spreadsheetml/2006/main"/>
</file>

<file path=xl/persons/person24.xml><?xml version="1.0" encoding="utf-8"?>
<personList xmlns="http://schemas.microsoft.com/office/spreadsheetml/2018/threadedcomments" xmlns:x="http://schemas.openxmlformats.org/spreadsheetml/2006/main"/>
</file>

<file path=xl/persons/person25.xml><?xml version="1.0" encoding="utf-8"?>
<personList xmlns="http://schemas.microsoft.com/office/spreadsheetml/2018/threadedcomments" xmlns:x="http://schemas.openxmlformats.org/spreadsheetml/2006/main"/>
</file>

<file path=xl/persons/person26.xml><?xml version="1.0" encoding="utf-8"?>
<personList xmlns="http://schemas.microsoft.com/office/spreadsheetml/2018/threadedcomments" xmlns:x="http://schemas.openxmlformats.org/spreadsheetml/2006/main"/>
</file>

<file path=xl/persons/person27.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hyperlink" Target="https://journals.asm.org/doi/full/10.1128/jcm.42.7.3065-3072.2004" TargetMode="External"/><Relationship Id="rId2" Type="http://schemas.openxmlformats.org/officeDocument/2006/relationships/hyperlink" Target="https://modelseed.org/biochem/reactions/rxn08051" TargetMode="External"/><Relationship Id="rId1" Type="http://schemas.openxmlformats.org/officeDocument/2006/relationships/hyperlink" Target="https://modelseed.org/biochem/reactions/rxn05487" TargetMode="External"/><Relationship Id="rId4"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mdpi.com/2306-5354/9/9/415" TargetMode="External"/><Relationship Id="rId2" Type="http://schemas.openxmlformats.org/officeDocument/2006/relationships/hyperlink" Target="https://academic.oup.com/femspd/article/77/2/ftz015/5420469?login=true" TargetMode="External"/><Relationship Id="rId1" Type="http://schemas.openxmlformats.org/officeDocument/2006/relationships/hyperlink" Target="https://aiche.onlinelibrary.wiley.com/doi/10.1002/btpr.2546"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47DA3-E20C-411E-8923-BC6BBBEFCE31}">
  <dimension ref="A7:X148"/>
  <sheetViews>
    <sheetView topLeftCell="A88" workbookViewId="0">
      <selection activeCell="K109" sqref="K109:K112"/>
    </sheetView>
  </sheetViews>
  <sheetFormatPr defaultRowHeight="15"/>
  <cols>
    <col min="2" max="2" width="11" bestFit="1" customWidth="1"/>
    <col min="3" max="3" width="31.42578125" customWidth="1"/>
  </cols>
  <sheetData>
    <row r="7" spans="1:7" ht="20.25" customHeight="1">
      <c r="D7" s="2" t="s">
        <v>7</v>
      </c>
      <c r="E7" s="2" t="s">
        <v>8</v>
      </c>
      <c r="F7" s="2" t="s">
        <v>9</v>
      </c>
      <c r="G7" s="2" t="s">
        <v>10</v>
      </c>
    </row>
    <row r="8" spans="1:7" ht="29.25" customHeight="1">
      <c r="A8" t="s">
        <v>0</v>
      </c>
      <c r="B8" s="3">
        <v>2687078213</v>
      </c>
      <c r="C8" s="4" t="s">
        <v>1</v>
      </c>
      <c r="D8">
        <f>LEN(C8)-LEN(SUBSTITUTE(C8,"A",""))</f>
        <v>26</v>
      </c>
      <c r="E8">
        <f>LEN(C8)-LEN(SUBSTITUTE(C8,"T",""))</f>
        <v>23</v>
      </c>
      <c r="F8">
        <f>LEN(C8)-LEN(SUBSTITUTE(C8,"G",""))</f>
        <v>39</v>
      </c>
      <c r="G8">
        <f>LEN(C8)-LEN(SUBSTITUTE(C8,"C",""))</f>
        <v>28</v>
      </c>
    </row>
    <row r="9" spans="1:7" ht="39" customHeight="1">
      <c r="B9" s="3">
        <v>2687078245</v>
      </c>
      <c r="C9" s="4" t="s">
        <v>2</v>
      </c>
      <c r="D9">
        <f t="shared" ref="D9:D14" si="0">LEN(C9)-LEN(SUBSTITUTE(C9,"A",""))</f>
        <v>33</v>
      </c>
      <c r="E9">
        <f t="shared" ref="E9:E14" si="1">LEN(C9)-LEN(SUBSTITUTE(C9,"T",""))</f>
        <v>29</v>
      </c>
      <c r="F9">
        <f t="shared" ref="F9:F14" si="2">LEN(C9)-LEN(SUBSTITUTE(C9,"G",""))</f>
        <v>31</v>
      </c>
      <c r="G9">
        <f t="shared" ref="G9:G14" si="3">LEN(C9)-LEN(SUBSTITUTE(C9,"C",""))</f>
        <v>23</v>
      </c>
    </row>
    <row r="10" spans="1:7" ht="25.5" customHeight="1">
      <c r="B10" s="5">
        <v>2687078486</v>
      </c>
      <c r="C10" s="6" t="s">
        <v>3</v>
      </c>
      <c r="D10">
        <f t="shared" si="0"/>
        <v>27</v>
      </c>
      <c r="E10">
        <f t="shared" si="1"/>
        <v>20</v>
      </c>
      <c r="F10">
        <f t="shared" si="2"/>
        <v>39</v>
      </c>
      <c r="G10">
        <f t="shared" si="3"/>
        <v>30</v>
      </c>
    </row>
    <row r="11" spans="1:7" ht="28.5" customHeight="1">
      <c r="B11" s="5">
        <v>2687078946</v>
      </c>
      <c r="C11" s="6" t="s">
        <v>4</v>
      </c>
      <c r="D11">
        <f t="shared" si="0"/>
        <v>27</v>
      </c>
      <c r="E11">
        <f t="shared" si="1"/>
        <v>23</v>
      </c>
      <c r="F11">
        <f t="shared" si="2"/>
        <v>39</v>
      </c>
      <c r="G11">
        <f t="shared" si="3"/>
        <v>27</v>
      </c>
    </row>
    <row r="12" spans="1:7" ht="24.75" customHeight="1">
      <c r="B12" s="5">
        <v>2687079061</v>
      </c>
      <c r="C12" s="6" t="s">
        <v>5</v>
      </c>
      <c r="D12">
        <f t="shared" si="0"/>
        <v>26</v>
      </c>
      <c r="E12">
        <f t="shared" si="1"/>
        <v>23</v>
      </c>
      <c r="F12">
        <f t="shared" si="2"/>
        <v>39</v>
      </c>
      <c r="G12">
        <f t="shared" si="3"/>
        <v>28</v>
      </c>
    </row>
    <row r="13" spans="1:7" ht="21.75" customHeight="1">
      <c r="B13" s="5">
        <v>2687078371</v>
      </c>
      <c r="C13" s="6" t="s">
        <v>6</v>
      </c>
      <c r="D13">
        <f t="shared" si="0"/>
        <v>26</v>
      </c>
      <c r="E13">
        <f t="shared" si="1"/>
        <v>21</v>
      </c>
      <c r="F13">
        <f t="shared" si="2"/>
        <v>40</v>
      </c>
      <c r="G13">
        <f t="shared" si="3"/>
        <v>29</v>
      </c>
    </row>
    <row r="14" spans="1:7" ht="31.5" customHeight="1">
      <c r="B14" s="5">
        <v>2687078246</v>
      </c>
      <c r="C14" s="6" t="s">
        <v>5</v>
      </c>
      <c r="D14">
        <f t="shared" si="0"/>
        <v>26</v>
      </c>
      <c r="E14">
        <f t="shared" si="1"/>
        <v>23</v>
      </c>
      <c r="F14">
        <f t="shared" si="2"/>
        <v>39</v>
      </c>
      <c r="G14">
        <f t="shared" si="3"/>
        <v>28</v>
      </c>
    </row>
    <row r="17" spans="1:21" ht="21.75" customHeight="1">
      <c r="A17" t="s">
        <v>11</v>
      </c>
      <c r="B17">
        <v>2687078250</v>
      </c>
      <c r="C17" s="1" t="s">
        <v>12</v>
      </c>
      <c r="D17">
        <f>LEN(C17)-LEN(SUBSTITUTE(C17,"A",""))</f>
        <v>401</v>
      </c>
      <c r="E17">
        <f>LEN(C17)-LEN(SUBSTITUTE(C17,"T",""))</f>
        <v>338</v>
      </c>
      <c r="F17">
        <f>LEN(C17)-LEN(SUBSTITUTE(C17,"G",""))</f>
        <v>487</v>
      </c>
      <c r="G17">
        <f>LEN(C17)-LEN(SUBSTITUTE(C17,"C",""))</f>
        <v>318</v>
      </c>
    </row>
    <row r="18" spans="1:21" ht="23.25" customHeight="1">
      <c r="B18">
        <v>2687078374</v>
      </c>
      <c r="C18" s="1" t="s">
        <v>13</v>
      </c>
      <c r="D18">
        <f t="shared" ref="D18:D28" si="4">LEN(C18)-LEN(SUBSTITUTE(C18,"A",""))</f>
        <v>399</v>
      </c>
      <c r="E18">
        <f t="shared" ref="E18:E28" si="5">LEN(C18)-LEN(SUBSTITUTE(C18,"T",""))</f>
        <v>339</v>
      </c>
      <c r="F18">
        <f t="shared" ref="F18:F28" si="6">LEN(C18)-LEN(SUBSTITUTE(C18,"G",""))</f>
        <v>488</v>
      </c>
      <c r="G18">
        <f t="shared" ref="G18:G28" si="7">LEN(C18)-LEN(SUBSTITUTE(C18,"C",""))</f>
        <v>318</v>
      </c>
    </row>
    <row r="19" spans="1:21" ht="24" customHeight="1">
      <c r="B19">
        <v>2687078489</v>
      </c>
      <c r="C19" s="1" t="s">
        <v>14</v>
      </c>
      <c r="D19">
        <f t="shared" si="4"/>
        <v>401</v>
      </c>
      <c r="E19">
        <f t="shared" si="5"/>
        <v>340</v>
      </c>
      <c r="F19">
        <f t="shared" si="6"/>
        <v>486</v>
      </c>
      <c r="G19">
        <f t="shared" si="7"/>
        <v>317</v>
      </c>
    </row>
    <row r="20" spans="1:21" ht="22.5" customHeight="1">
      <c r="B20">
        <v>2687078943</v>
      </c>
      <c r="C20" s="1" t="s">
        <v>15</v>
      </c>
      <c r="D20">
        <f t="shared" si="4"/>
        <v>401</v>
      </c>
      <c r="E20">
        <f t="shared" si="5"/>
        <v>340</v>
      </c>
      <c r="F20">
        <f t="shared" si="6"/>
        <v>486</v>
      </c>
      <c r="G20">
        <f t="shared" si="7"/>
        <v>317</v>
      </c>
    </row>
    <row r="21" spans="1:21" ht="18.75" customHeight="1">
      <c r="B21">
        <v>2687079057</v>
      </c>
      <c r="C21" s="1" t="s">
        <v>16</v>
      </c>
      <c r="D21">
        <f t="shared" si="4"/>
        <v>400</v>
      </c>
      <c r="E21">
        <f t="shared" si="5"/>
        <v>339</v>
      </c>
      <c r="F21">
        <f t="shared" si="6"/>
        <v>487</v>
      </c>
      <c r="G21">
        <f t="shared" si="7"/>
        <v>318</v>
      </c>
    </row>
    <row r="22" spans="1:21" ht="16.5" customHeight="1">
      <c r="B22">
        <v>2687078217</v>
      </c>
      <c r="C22" s="1" t="s">
        <v>16</v>
      </c>
      <c r="D22">
        <f t="shared" si="4"/>
        <v>400</v>
      </c>
      <c r="E22">
        <f t="shared" si="5"/>
        <v>339</v>
      </c>
      <c r="F22">
        <f t="shared" si="6"/>
        <v>487</v>
      </c>
      <c r="G22">
        <f t="shared" si="7"/>
        <v>318</v>
      </c>
    </row>
    <row r="23" spans="1:21" ht="19.5" customHeight="1">
      <c r="A23" t="s">
        <v>17</v>
      </c>
      <c r="B23">
        <v>2687078214</v>
      </c>
      <c r="C23" s="1" t="s">
        <v>18</v>
      </c>
      <c r="D23">
        <f t="shared" si="4"/>
        <v>907</v>
      </c>
      <c r="E23">
        <f t="shared" si="5"/>
        <v>673</v>
      </c>
      <c r="F23">
        <f t="shared" si="6"/>
        <v>925</v>
      </c>
      <c r="G23">
        <f t="shared" si="7"/>
        <v>613</v>
      </c>
    </row>
    <row r="24" spans="1:21" ht="20.25" customHeight="1">
      <c r="B24">
        <v>2687078247</v>
      </c>
      <c r="C24" s="1" t="s">
        <v>18</v>
      </c>
      <c r="D24">
        <f t="shared" si="4"/>
        <v>907</v>
      </c>
      <c r="E24">
        <f t="shared" si="5"/>
        <v>673</v>
      </c>
      <c r="F24">
        <f t="shared" si="6"/>
        <v>925</v>
      </c>
      <c r="G24">
        <f t="shared" si="7"/>
        <v>613</v>
      </c>
    </row>
    <row r="25" spans="1:21" ht="19.5" customHeight="1">
      <c r="B25">
        <v>2687078372</v>
      </c>
      <c r="C25" s="1" t="s">
        <v>19</v>
      </c>
      <c r="D25">
        <f t="shared" si="4"/>
        <v>835</v>
      </c>
      <c r="E25">
        <f t="shared" si="5"/>
        <v>630</v>
      </c>
      <c r="F25">
        <f t="shared" si="6"/>
        <v>868</v>
      </c>
      <c r="G25">
        <f t="shared" si="7"/>
        <v>566</v>
      </c>
    </row>
    <row r="26" spans="1:21" ht="19.5" customHeight="1">
      <c r="B26">
        <v>2687078487</v>
      </c>
      <c r="C26" s="1" t="s">
        <v>20</v>
      </c>
      <c r="D26">
        <f t="shared" si="4"/>
        <v>904</v>
      </c>
      <c r="E26">
        <f t="shared" si="5"/>
        <v>668</v>
      </c>
      <c r="F26">
        <f t="shared" si="6"/>
        <v>927</v>
      </c>
      <c r="G26">
        <f t="shared" si="7"/>
        <v>617</v>
      </c>
    </row>
    <row r="27" spans="1:21" ht="22.5" customHeight="1">
      <c r="B27">
        <v>2687078945</v>
      </c>
      <c r="C27" s="1" t="s">
        <v>21</v>
      </c>
      <c r="D27">
        <f t="shared" si="4"/>
        <v>907</v>
      </c>
      <c r="E27">
        <f t="shared" si="5"/>
        <v>674</v>
      </c>
      <c r="F27">
        <f t="shared" si="6"/>
        <v>926</v>
      </c>
      <c r="G27">
        <f t="shared" si="7"/>
        <v>613</v>
      </c>
      <c r="P27" s="13" t="s">
        <v>10</v>
      </c>
      <c r="Q27" s="13" t="s">
        <v>26</v>
      </c>
      <c r="R27" s="13" t="s">
        <v>27</v>
      </c>
      <c r="S27" s="13" t="s">
        <v>28</v>
      </c>
      <c r="T27" s="13" t="s">
        <v>29</v>
      </c>
      <c r="U27" s="13" t="s">
        <v>30</v>
      </c>
    </row>
    <row r="28" spans="1:21" ht="18" customHeight="1">
      <c r="B28">
        <v>2687079060</v>
      </c>
      <c r="C28" s="1" t="s">
        <v>22</v>
      </c>
      <c r="D28">
        <f t="shared" si="4"/>
        <v>907</v>
      </c>
      <c r="E28">
        <f t="shared" si="5"/>
        <v>674</v>
      </c>
      <c r="F28">
        <f t="shared" si="6"/>
        <v>926</v>
      </c>
      <c r="G28">
        <f t="shared" si="7"/>
        <v>613</v>
      </c>
      <c r="P28" s="9">
        <v>12.010999999999999</v>
      </c>
      <c r="Q28" s="9">
        <v>1.008</v>
      </c>
      <c r="R28" s="9">
        <v>15.999000000000001</v>
      </c>
      <c r="S28" s="9">
        <v>14.007</v>
      </c>
      <c r="T28" s="9">
        <v>30.972999999999999</v>
      </c>
      <c r="U28" s="9">
        <v>32.06</v>
      </c>
    </row>
    <row r="30" spans="1:21">
      <c r="C30" s="1" t="s">
        <v>23</v>
      </c>
      <c r="D30">
        <f>SUM(D8:D28)</f>
        <v>7960</v>
      </c>
      <c r="E30">
        <f>SUM(E8:E28)</f>
        <v>6189</v>
      </c>
      <c r="F30">
        <f>SUM(F8:F28)</f>
        <v>8684</v>
      </c>
      <c r="G30">
        <f>SUM(G8:G28)</f>
        <v>5734</v>
      </c>
      <c r="H30">
        <f>SUM(D30:G30)</f>
        <v>28567</v>
      </c>
    </row>
    <row r="31" spans="1:21">
      <c r="D31">
        <f>D30/H30</f>
        <v>0.27864318969440266</v>
      </c>
      <c r="E31">
        <f>E30/H30</f>
        <v>0.21664858052998215</v>
      </c>
      <c r="F31">
        <f>F30/H30</f>
        <v>0.30398711800329054</v>
      </c>
      <c r="G31">
        <f>G30/H30</f>
        <v>0.20072111177232471</v>
      </c>
    </row>
    <row r="32" spans="1:21">
      <c r="D32" t="s">
        <v>46</v>
      </c>
      <c r="E32" t="s">
        <v>7</v>
      </c>
      <c r="F32" t="s">
        <v>10</v>
      </c>
      <c r="G32" t="s">
        <v>9</v>
      </c>
    </row>
    <row r="34" spans="1:24" ht="18">
      <c r="A34" s="7"/>
      <c r="B34" s="7" t="s">
        <v>24</v>
      </c>
      <c r="C34" s="7" t="s">
        <v>25</v>
      </c>
      <c r="D34" s="8" t="s">
        <v>10</v>
      </c>
      <c r="E34" s="8" t="s">
        <v>26</v>
      </c>
      <c r="F34" s="8" t="s">
        <v>27</v>
      </c>
      <c r="G34" s="8" t="s">
        <v>28</v>
      </c>
      <c r="H34" s="8" t="s">
        <v>29</v>
      </c>
      <c r="I34" s="8" t="s">
        <v>30</v>
      </c>
      <c r="J34" s="8" t="s">
        <v>31</v>
      </c>
      <c r="K34" s="8"/>
      <c r="L34" s="263" t="s">
        <v>32</v>
      </c>
      <c r="M34" s="263"/>
      <c r="N34" s="8"/>
      <c r="O34" s="8" t="s">
        <v>10</v>
      </c>
      <c r="P34" s="8" t="s">
        <v>26</v>
      </c>
      <c r="Q34" s="8" t="s">
        <v>27</v>
      </c>
      <c r="R34" s="8" t="s">
        <v>28</v>
      </c>
      <c r="S34" s="8" t="s">
        <v>29</v>
      </c>
      <c r="T34" s="8" t="s">
        <v>30</v>
      </c>
      <c r="U34" s="8" t="s">
        <v>31</v>
      </c>
      <c r="V34" s="8"/>
      <c r="W34" s="7" t="s">
        <v>33</v>
      </c>
      <c r="X34" s="7" t="s">
        <v>34</v>
      </c>
    </row>
    <row r="35" spans="1:24" ht="18">
      <c r="A35" t="s">
        <v>35</v>
      </c>
      <c r="B35" s="9">
        <f>E31*10</f>
        <v>2.1664858052998213</v>
      </c>
      <c r="C35" s="10" t="s">
        <v>36</v>
      </c>
      <c r="D35" s="11">
        <v>10</v>
      </c>
      <c r="E35" s="11">
        <v>12</v>
      </c>
      <c r="F35" s="11">
        <v>13</v>
      </c>
      <c r="G35" s="11">
        <v>5</v>
      </c>
      <c r="H35" s="11">
        <v>3</v>
      </c>
      <c r="I35" s="11">
        <v>0</v>
      </c>
      <c r="J35" s="11">
        <v>-4</v>
      </c>
      <c r="K35" s="11"/>
      <c r="L35" s="12">
        <f>SUMPRODUCT(D35:I35,$P$28:$U$28)</f>
        <v>503.14699999999993</v>
      </c>
      <c r="M35" s="9">
        <f>L35*B35</f>
        <v>1090.0608334791891</v>
      </c>
      <c r="N35" s="9"/>
      <c r="O35" s="9">
        <f>D35*B35</f>
        <v>21.664858052998213</v>
      </c>
      <c r="P35" s="9">
        <f>E35*B35</f>
        <v>25.997829663597855</v>
      </c>
      <c r="Q35" s="9">
        <f>F35*B35</f>
        <v>28.164315468897676</v>
      </c>
      <c r="R35" s="9">
        <f>G35*B35</f>
        <v>10.832429026499106</v>
      </c>
      <c r="S35" s="9">
        <f>H35*B35</f>
        <v>6.4994574158994638</v>
      </c>
      <c r="T35" s="11">
        <f>I35*B35</f>
        <v>0</v>
      </c>
      <c r="U35" s="9">
        <f>J35*B35</f>
        <v>-8.6659432211992851</v>
      </c>
      <c r="V35" s="9"/>
      <c r="W35" s="11">
        <f>(4*D35+E35-2*F35-3*G35+5*H35+6*I35-J35)</f>
        <v>30</v>
      </c>
      <c r="X35" s="9">
        <f>IF(D35=0,W35,W35/D35)</f>
        <v>3</v>
      </c>
    </row>
    <row r="36" spans="1:24" ht="18">
      <c r="A36" t="s">
        <v>37</v>
      </c>
      <c r="B36" s="9">
        <f>F31*10</f>
        <v>3.0398711800329052</v>
      </c>
      <c r="C36" s="10" t="s">
        <v>38</v>
      </c>
      <c r="D36" s="11">
        <v>9</v>
      </c>
      <c r="E36" s="11">
        <v>12</v>
      </c>
      <c r="F36" s="11">
        <v>14</v>
      </c>
      <c r="G36" s="11">
        <v>3</v>
      </c>
      <c r="H36" s="11">
        <v>3</v>
      </c>
      <c r="I36" s="11">
        <v>0</v>
      </c>
      <c r="J36" s="11">
        <v>-4</v>
      </c>
      <c r="K36" s="11"/>
      <c r="L36" s="12">
        <f>SUMPRODUCT(D36:I36,$P$28:$U$28)</f>
        <v>479.12100000000004</v>
      </c>
      <c r="M36" s="9">
        <f>L36*B36</f>
        <v>1456.4661196485456</v>
      </c>
      <c r="N36" s="9"/>
      <c r="O36" s="9">
        <f>D36*B36</f>
        <v>27.358840620296146</v>
      </c>
      <c r="P36" s="9">
        <f>E36*B36</f>
        <v>36.478454160394861</v>
      </c>
      <c r="Q36" s="9">
        <f>F36*B36</f>
        <v>42.558196520460676</v>
      </c>
      <c r="R36" s="9">
        <f>G36*B36</f>
        <v>9.1196135400987153</v>
      </c>
      <c r="S36" s="9">
        <f>H36*B36</f>
        <v>9.1196135400987153</v>
      </c>
      <c r="T36" s="11">
        <f>I36*B36</f>
        <v>0</v>
      </c>
      <c r="U36" s="9">
        <f>J36*B36</f>
        <v>-12.159484720131621</v>
      </c>
      <c r="V36" s="9"/>
      <c r="W36" s="11">
        <f>(4*D36+E36-2*F36-3*G36+5*H36+6*I36-J36)</f>
        <v>30</v>
      </c>
      <c r="X36" s="9">
        <f>IF(D36=0,W36,W36/D36)</f>
        <v>3.3333333333333335</v>
      </c>
    </row>
    <row r="37" spans="1:24" ht="18">
      <c r="A37" t="s">
        <v>39</v>
      </c>
      <c r="B37" s="9">
        <f>G31*10</f>
        <v>2.007211117723247</v>
      </c>
      <c r="C37" s="10" t="s">
        <v>40</v>
      </c>
      <c r="D37" s="11">
        <v>10</v>
      </c>
      <c r="E37" s="11">
        <v>12</v>
      </c>
      <c r="F37" s="11">
        <v>14</v>
      </c>
      <c r="G37" s="11">
        <v>5</v>
      </c>
      <c r="H37" s="11">
        <v>3</v>
      </c>
      <c r="I37" s="11">
        <v>0</v>
      </c>
      <c r="J37" s="11">
        <v>-4</v>
      </c>
      <c r="K37" s="11"/>
      <c r="L37" s="12">
        <f>SUMPRODUCT(D37:I37,$P$28:$U$28)</f>
        <v>519.14599999999996</v>
      </c>
      <c r="M37" s="9">
        <f>L37*B37</f>
        <v>1042.0356229215527</v>
      </c>
      <c r="N37" s="9"/>
      <c r="O37" s="9">
        <f>D37*B37</f>
        <v>20.072111177232472</v>
      </c>
      <c r="P37" s="9">
        <f>E37*B37</f>
        <v>24.086533412678964</v>
      </c>
      <c r="Q37" s="9">
        <f>F37*B37</f>
        <v>28.100955648125456</v>
      </c>
      <c r="R37" s="9">
        <f>G37*B37</f>
        <v>10.036055588616236</v>
      </c>
      <c r="S37" s="9">
        <f>H37*B37</f>
        <v>6.021633353169741</v>
      </c>
      <c r="T37" s="11">
        <f>I37*B37</f>
        <v>0</v>
      </c>
      <c r="U37" s="9">
        <f>J37*B37</f>
        <v>-8.028844470892988</v>
      </c>
      <c r="V37" s="9"/>
      <c r="W37" s="11">
        <f>(4*D37+E37-2*F37-3*G37+5*H37+6*I37-J37)</f>
        <v>28</v>
      </c>
      <c r="X37" s="9">
        <f>IF(D37=0,W37,W37/D37)</f>
        <v>2.8</v>
      </c>
    </row>
    <row r="38" spans="1:24" ht="18">
      <c r="A38" t="s">
        <v>41</v>
      </c>
      <c r="B38" s="9">
        <f>D31*10</f>
        <v>2.7864318969440265</v>
      </c>
      <c r="C38" s="10" t="s">
        <v>42</v>
      </c>
      <c r="D38" s="11">
        <v>9</v>
      </c>
      <c r="E38" s="11">
        <v>11</v>
      </c>
      <c r="F38" s="11">
        <v>15</v>
      </c>
      <c r="G38" s="11">
        <v>2</v>
      </c>
      <c r="H38" s="11">
        <v>3</v>
      </c>
      <c r="I38" s="11">
        <v>0</v>
      </c>
      <c r="J38" s="11">
        <v>-4</v>
      </c>
      <c r="K38" s="11"/>
      <c r="L38" s="12">
        <f>SUMPRODUCT(D38:I38,$P$28:$U$28)</f>
        <v>480.10500000000002</v>
      </c>
      <c r="M38" s="9">
        <f>L38*B38</f>
        <v>1337.7798858823119</v>
      </c>
      <c r="N38" s="9"/>
      <c r="O38" s="9">
        <f>D38*B38</f>
        <v>25.077887072496239</v>
      </c>
      <c r="P38" s="9">
        <f>E38*B38</f>
        <v>30.650750866384293</v>
      </c>
      <c r="Q38" s="9">
        <f>F38*B38</f>
        <v>41.7964784541604</v>
      </c>
      <c r="R38" s="9">
        <f>G38*B38</f>
        <v>5.572863793888053</v>
      </c>
      <c r="S38" s="9">
        <f>H38*B38</f>
        <v>8.359295690832079</v>
      </c>
      <c r="T38" s="11">
        <f>I38*B38</f>
        <v>0</v>
      </c>
      <c r="U38" s="9">
        <f>J38*B38</f>
        <v>-11.145727587776106</v>
      </c>
      <c r="V38" s="9"/>
      <c r="W38" s="11">
        <f>(4*D38+E38-2*F38-3*G38+5*H38+6*I38-J38)</f>
        <v>30</v>
      </c>
      <c r="X38" s="9">
        <f>IF(D38=0,W38,W38/D38)</f>
        <v>3.3333333333333335</v>
      </c>
    </row>
    <row r="39" spans="1:24" ht="18">
      <c r="A39" t="s">
        <v>43</v>
      </c>
      <c r="B39" s="11">
        <v>10</v>
      </c>
      <c r="C39" s="10" t="s">
        <v>44</v>
      </c>
      <c r="D39" s="11">
        <v>0</v>
      </c>
      <c r="E39" s="11">
        <v>1</v>
      </c>
      <c r="F39" s="11">
        <v>7</v>
      </c>
      <c r="G39" s="11">
        <v>0</v>
      </c>
      <c r="H39" s="11">
        <v>2</v>
      </c>
      <c r="I39" s="11">
        <v>0</v>
      </c>
      <c r="J39" s="11">
        <v>-3</v>
      </c>
      <c r="K39" s="11"/>
      <c r="L39" s="12">
        <f>SUMPRODUCT(D39:I39,$P$28:$U$28)</f>
        <v>174.947</v>
      </c>
      <c r="M39" s="9">
        <f>L39*B39</f>
        <v>1749.47</v>
      </c>
      <c r="N39" s="9"/>
      <c r="O39" s="9">
        <f>D39*B39</f>
        <v>0</v>
      </c>
      <c r="P39" s="9">
        <f>E39*B39</f>
        <v>10</v>
      </c>
      <c r="Q39" s="9">
        <f>F39*B39</f>
        <v>70</v>
      </c>
      <c r="R39" s="9">
        <f>G39*B39</f>
        <v>0</v>
      </c>
      <c r="S39" s="9">
        <f>H39*B39</f>
        <v>20</v>
      </c>
      <c r="T39" s="11">
        <f>I39*B39</f>
        <v>0</v>
      </c>
      <c r="U39" s="9">
        <f>J39*B39</f>
        <v>-30</v>
      </c>
      <c r="V39" s="11"/>
      <c r="W39" s="11">
        <f>(4*D39+E39-2*F39-3*G39+5*H39+6*I39-J39)</f>
        <v>0</v>
      </c>
      <c r="X39" s="11">
        <f>IF(D39=0,W39,W39/D39)</f>
        <v>0</v>
      </c>
    </row>
    <row r="40" spans="1:24">
      <c r="A40" s="11"/>
      <c r="B40" s="11"/>
      <c r="C40" s="11"/>
      <c r="D40" s="11"/>
      <c r="E40" s="11"/>
      <c r="F40" s="11"/>
      <c r="G40" s="11"/>
      <c r="H40" s="11"/>
      <c r="I40" s="11"/>
      <c r="J40" s="11"/>
      <c r="K40" s="11"/>
      <c r="L40" s="11"/>
      <c r="M40" s="11"/>
      <c r="N40" s="11"/>
      <c r="O40" s="11"/>
      <c r="P40" s="11"/>
      <c r="Q40" s="11"/>
      <c r="R40" s="11"/>
      <c r="S40" s="11"/>
      <c r="T40" s="11"/>
      <c r="U40" s="11"/>
      <c r="V40" s="11"/>
      <c r="W40" s="11"/>
      <c r="X40" s="11"/>
    </row>
    <row r="41" spans="1:24" ht="18">
      <c r="A41" t="s">
        <v>45</v>
      </c>
      <c r="B41" s="11"/>
      <c r="C41" s="10" t="s">
        <v>47</v>
      </c>
      <c r="D41" s="11"/>
      <c r="E41" s="11"/>
      <c r="F41" s="11"/>
      <c r="G41" s="11"/>
      <c r="H41" s="11"/>
      <c r="I41" s="11"/>
      <c r="J41" s="11"/>
      <c r="K41" s="11"/>
      <c r="L41" s="11"/>
      <c r="M41" s="11">
        <f>M35+M36+M37+M38-(M39)</f>
        <v>3176.872461931599</v>
      </c>
      <c r="N41" s="11"/>
      <c r="O41" s="9">
        <f t="shared" ref="O41:U41" si="8">O35+O36+O37+O38-(O39)</f>
        <v>94.173696923023073</v>
      </c>
      <c r="P41" s="9">
        <f t="shared" si="8"/>
        <v>107.21356810305596</v>
      </c>
      <c r="Q41" s="9">
        <f t="shared" si="8"/>
        <v>70.619946091644209</v>
      </c>
      <c r="R41" s="9">
        <f t="shared" si="8"/>
        <v>35.560961949102108</v>
      </c>
      <c r="S41" s="11">
        <f t="shared" si="8"/>
        <v>10</v>
      </c>
      <c r="T41" s="11">
        <f t="shared" si="8"/>
        <v>0</v>
      </c>
      <c r="U41" s="11">
        <f t="shared" si="8"/>
        <v>-10</v>
      </c>
      <c r="V41" s="11"/>
      <c r="W41" s="9">
        <f>(4*O41+P41-2*Q41-3*R41+5*S41+6*T41-U41)</f>
        <v>295.98557776455357</v>
      </c>
      <c r="X41" s="9">
        <f>IF(O41=0,W41,W41/O41)</f>
        <v>3.1429750284359139</v>
      </c>
    </row>
    <row r="46" spans="1:24" s="21" customFormat="1">
      <c r="I46" s="21" t="s">
        <v>61</v>
      </c>
    </row>
    <row r="48" spans="1:24" ht="15.75" thickBot="1">
      <c r="A48" s="43" t="s">
        <v>83</v>
      </c>
      <c r="B48" s="22"/>
      <c r="C48" s="22"/>
      <c r="D48" s="22"/>
      <c r="E48" s="22"/>
      <c r="F48" s="22"/>
      <c r="G48" s="22"/>
      <c r="H48" s="22"/>
      <c r="I48" s="22"/>
      <c r="J48" s="22"/>
      <c r="K48" s="22"/>
      <c r="L48" s="22"/>
      <c r="Q48" s="42" t="s">
        <v>73</v>
      </c>
      <c r="T48" t="s">
        <v>46</v>
      </c>
      <c r="U48" s="42" t="s">
        <v>740</v>
      </c>
    </row>
    <row r="49" spans="1:21">
      <c r="A49" s="44"/>
      <c r="B49" s="45" t="s">
        <v>84</v>
      </c>
      <c r="C49" s="45" t="s">
        <v>85</v>
      </c>
      <c r="D49" s="45" t="s">
        <v>86</v>
      </c>
      <c r="E49" s="45" t="s">
        <v>87</v>
      </c>
      <c r="F49" s="46" t="s">
        <v>88</v>
      </c>
      <c r="G49" s="22"/>
      <c r="H49" s="22"/>
      <c r="I49" s="22"/>
      <c r="J49" s="22"/>
      <c r="K49" s="22"/>
      <c r="L49" s="22"/>
      <c r="P49" t="s">
        <v>46</v>
      </c>
      <c r="Q49" s="42" t="s">
        <v>74</v>
      </c>
      <c r="T49" t="s">
        <v>7</v>
      </c>
      <c r="U49" s="42" t="s">
        <v>741</v>
      </c>
    </row>
    <row r="50" spans="1:21">
      <c r="A50" s="30" t="s">
        <v>10</v>
      </c>
      <c r="B50" s="22">
        <v>9867</v>
      </c>
      <c r="C50" s="22">
        <f>B50*0.05</f>
        <v>493.35</v>
      </c>
      <c r="D50" s="22">
        <f>B50*0.8</f>
        <v>7893.6</v>
      </c>
      <c r="E50" s="22">
        <f>B50*0.15</f>
        <v>1480.05</v>
      </c>
      <c r="F50" s="47">
        <f>SUM(C50:E50)</f>
        <v>9867</v>
      </c>
      <c r="G50" s="22"/>
      <c r="H50" s="22"/>
      <c r="I50" s="22"/>
      <c r="J50" s="22"/>
      <c r="K50" s="22"/>
      <c r="L50" s="22"/>
      <c r="P50" t="s">
        <v>7</v>
      </c>
      <c r="Q50" s="42" t="s">
        <v>75</v>
      </c>
      <c r="T50" t="s">
        <v>10</v>
      </c>
      <c r="U50" s="42" t="s">
        <v>742</v>
      </c>
    </row>
    <row r="51" spans="1:21">
      <c r="A51" s="30" t="s">
        <v>9</v>
      </c>
      <c r="B51" s="22">
        <v>6858</v>
      </c>
      <c r="C51" s="22">
        <f>B51*0.05</f>
        <v>342.90000000000003</v>
      </c>
      <c r="D51" s="22">
        <f>B51*0.8</f>
        <v>5486.4000000000005</v>
      </c>
      <c r="E51" s="22">
        <f>B51*0.15</f>
        <v>1028.7</v>
      </c>
      <c r="F51" s="47">
        <f>SUM(C51:E51)</f>
        <v>6858</v>
      </c>
      <c r="G51" s="22"/>
      <c r="H51" s="22"/>
      <c r="I51" s="22"/>
      <c r="J51" s="22"/>
      <c r="K51" s="22"/>
      <c r="L51" s="22"/>
      <c r="P51" t="s">
        <v>10</v>
      </c>
      <c r="Q51" s="42" t="s">
        <v>76</v>
      </c>
      <c r="T51" t="s">
        <v>9</v>
      </c>
      <c r="U51" s="42" t="s">
        <v>743</v>
      </c>
    </row>
    <row r="52" spans="1:21">
      <c r="A52" s="30" t="s">
        <v>46</v>
      </c>
      <c r="B52" s="22">
        <v>8628</v>
      </c>
      <c r="C52" s="22">
        <f>B52*0.05</f>
        <v>431.40000000000003</v>
      </c>
      <c r="D52" s="22">
        <f>B52*0.8</f>
        <v>6902.4000000000005</v>
      </c>
      <c r="E52" s="22">
        <f>B52*0.15</f>
        <v>1294.2</v>
      </c>
      <c r="F52" s="47">
        <f>SUM(C52:E52)</f>
        <v>8628</v>
      </c>
      <c r="G52" s="22"/>
      <c r="H52" s="22"/>
      <c r="I52" s="22"/>
      <c r="J52" s="22"/>
      <c r="K52" s="22"/>
      <c r="L52" s="22"/>
      <c r="P52" t="s">
        <v>9</v>
      </c>
      <c r="Q52" s="42" t="s">
        <v>77</v>
      </c>
      <c r="U52" s="42" t="s">
        <v>744</v>
      </c>
    </row>
    <row r="53" spans="1:21" ht="15.75" thickBot="1">
      <c r="A53" s="34" t="s">
        <v>7</v>
      </c>
      <c r="B53" s="48">
        <v>7026</v>
      </c>
      <c r="C53" s="48">
        <f>B53*0.05</f>
        <v>351.3</v>
      </c>
      <c r="D53" s="48">
        <f>B53*0.8</f>
        <v>5620.8</v>
      </c>
      <c r="E53" s="48">
        <f>B53*0.15</f>
        <v>1053.8999999999999</v>
      </c>
      <c r="F53" s="49">
        <f>SUM(C53:E53)</f>
        <v>7026</v>
      </c>
      <c r="G53" s="22"/>
      <c r="H53" s="22"/>
      <c r="I53" s="22"/>
      <c r="J53" s="48"/>
      <c r="K53" s="22"/>
      <c r="L53" s="22"/>
      <c r="Q53" s="41"/>
    </row>
    <row r="54" spans="1:21">
      <c r="A54" s="22"/>
      <c r="B54" s="22">
        <f>SUM(B50:B53)</f>
        <v>32379</v>
      </c>
      <c r="C54" s="22"/>
      <c r="D54" s="22"/>
      <c r="E54" s="22"/>
      <c r="F54" s="22"/>
      <c r="G54" s="22"/>
      <c r="H54" s="22"/>
      <c r="I54" s="22"/>
      <c r="J54" s="22"/>
      <c r="K54" s="22"/>
      <c r="L54" s="22"/>
      <c r="Q54" s="42" t="s">
        <v>78</v>
      </c>
    </row>
    <row r="55" spans="1:21">
      <c r="A55" s="22"/>
      <c r="B55" s="22"/>
      <c r="C55" s="22"/>
      <c r="D55" s="22"/>
      <c r="E55" s="22"/>
      <c r="F55" s="22"/>
      <c r="G55" s="22"/>
      <c r="H55" s="22"/>
      <c r="I55" s="22"/>
      <c r="J55" s="22"/>
      <c r="K55" s="22"/>
      <c r="L55" s="22"/>
      <c r="P55" t="s">
        <v>46</v>
      </c>
      <c r="Q55" s="42" t="s">
        <v>79</v>
      </c>
    </row>
    <row r="56" spans="1:21" ht="15.75" thickBot="1">
      <c r="A56" s="22"/>
      <c r="B56" s="22" t="s">
        <v>3087</v>
      </c>
      <c r="C56" s="22"/>
      <c r="D56" s="22"/>
      <c r="E56" s="22"/>
      <c r="F56" s="22"/>
      <c r="G56" s="22"/>
      <c r="H56" s="22"/>
      <c r="I56" s="22"/>
      <c r="J56" s="22"/>
      <c r="K56" s="22"/>
      <c r="L56" s="22"/>
      <c r="P56" t="s">
        <v>7</v>
      </c>
      <c r="Q56" s="42" t="s">
        <v>80</v>
      </c>
    </row>
    <row r="57" spans="1:21" ht="15.75" thickBot="1">
      <c r="A57" s="22"/>
      <c r="B57" s="23" t="s">
        <v>62</v>
      </c>
      <c r="C57" s="24" t="s">
        <v>63</v>
      </c>
      <c r="D57" s="24"/>
      <c r="E57" s="24" t="s">
        <v>64</v>
      </c>
      <c r="F57" s="24" t="s">
        <v>63</v>
      </c>
      <c r="G57" s="24"/>
      <c r="H57" s="24" t="s">
        <v>65</v>
      </c>
      <c r="I57" s="24" t="s">
        <v>63</v>
      </c>
      <c r="J57" s="24"/>
      <c r="K57" s="24" t="s">
        <v>66</v>
      </c>
      <c r="L57" s="25" t="s">
        <v>67</v>
      </c>
      <c r="P57" t="s">
        <v>10</v>
      </c>
      <c r="Q57" s="42" t="s">
        <v>81</v>
      </c>
    </row>
    <row r="58" spans="1:21" ht="15.75" thickBot="1">
      <c r="A58" s="26" t="s">
        <v>10</v>
      </c>
      <c r="B58" s="22">
        <v>7893.6</v>
      </c>
      <c r="C58" s="28">
        <f>B58/B62</f>
        <v>0.30473455017140738</v>
      </c>
      <c r="D58" s="28">
        <f>C58*0.8</f>
        <v>0.24378764013712592</v>
      </c>
      <c r="E58" s="27">
        <v>1480.05</v>
      </c>
      <c r="F58" s="28">
        <f>E58/E62</f>
        <v>0.30473455017140738</v>
      </c>
      <c r="G58" s="28">
        <f>F58*0.15</f>
        <v>4.5710182525711109E-2</v>
      </c>
      <c r="H58" s="28">
        <v>493.35</v>
      </c>
      <c r="I58" s="28">
        <f>H58/H62</f>
        <v>0.30473455017140738</v>
      </c>
      <c r="J58" s="28">
        <f>I58*0.05</f>
        <v>1.523672750857037E-2</v>
      </c>
      <c r="K58" s="209">
        <f>SUM(D58+G58+J58)</f>
        <v>0.30473455017140738</v>
      </c>
      <c r="L58" s="29" t="s">
        <v>68</v>
      </c>
      <c r="M58">
        <v>0.109235</v>
      </c>
      <c r="P58" t="s">
        <v>9</v>
      </c>
      <c r="Q58" s="42" t="s">
        <v>82</v>
      </c>
    </row>
    <row r="59" spans="1:21" ht="15.75" thickBot="1">
      <c r="A59" s="30" t="s">
        <v>9</v>
      </c>
      <c r="B59" s="22">
        <v>5486.4</v>
      </c>
      <c r="C59" s="32">
        <f>B59/B62</f>
        <v>0.2118039470026869</v>
      </c>
      <c r="D59" s="32">
        <f>C59*0.8</f>
        <v>0.16944315760214954</v>
      </c>
      <c r="E59" s="31">
        <v>1028.7</v>
      </c>
      <c r="F59" s="32">
        <f>E59/E62</f>
        <v>0.21180394700268693</v>
      </c>
      <c r="G59" s="32">
        <f>F59*0.15</f>
        <v>3.1770592050403036E-2</v>
      </c>
      <c r="H59" s="32">
        <v>342.9</v>
      </c>
      <c r="I59" s="32">
        <f>H59/H62</f>
        <v>0.2118039470026869</v>
      </c>
      <c r="J59" s="28">
        <f>I59*0.05</f>
        <v>1.0590197350134346E-2</v>
      </c>
      <c r="K59" s="203">
        <f>SUM(D59+G59+J59)</f>
        <v>0.2118039470026869</v>
      </c>
      <c r="L59" s="33" t="s">
        <v>69</v>
      </c>
      <c r="M59">
        <v>9.2427999999999996E-2</v>
      </c>
    </row>
    <row r="60" spans="1:21" ht="15.75" thickBot="1">
      <c r="A60" s="30" t="s">
        <v>46</v>
      </c>
      <c r="B60" s="22">
        <v>6902.4</v>
      </c>
      <c r="C60" s="32">
        <f>B60/B62</f>
        <v>0.26646900769016951</v>
      </c>
      <c r="D60" s="32">
        <f>C60*0.8</f>
        <v>0.21317520615213562</v>
      </c>
      <c r="E60" s="31">
        <v>1294.2</v>
      </c>
      <c r="F60" s="32">
        <f>E60/E62</f>
        <v>0.26646900769016957</v>
      </c>
      <c r="G60" s="32">
        <f>F60*0.15</f>
        <v>3.9970351153525437E-2</v>
      </c>
      <c r="H60" s="32">
        <v>431.4</v>
      </c>
      <c r="I60" s="32">
        <f>H60/H62</f>
        <v>0.26646900769016951</v>
      </c>
      <c r="J60" s="28">
        <f>I60*0.05</f>
        <v>1.3323450384508476E-2</v>
      </c>
      <c r="K60" s="203">
        <f>SUM(D60+G60+J60)</f>
        <v>0.26646900769016957</v>
      </c>
      <c r="L60" s="33" t="s">
        <v>70</v>
      </c>
      <c r="M60">
        <v>0.164215</v>
      </c>
    </row>
    <row r="61" spans="1:21" ht="15.75" thickBot="1">
      <c r="A61" s="34" t="s">
        <v>7</v>
      </c>
      <c r="B61" s="48">
        <v>5620.8</v>
      </c>
      <c r="C61" s="32">
        <f>B61/B62</f>
        <v>0.21699249513573612</v>
      </c>
      <c r="D61" s="32">
        <f>C61*0.8</f>
        <v>0.17359399610858892</v>
      </c>
      <c r="E61" s="35">
        <v>1053.9000000000001</v>
      </c>
      <c r="F61" s="32">
        <f>E61/E62</f>
        <v>0.21699249513573612</v>
      </c>
      <c r="G61" s="32">
        <f>F61*0.15</f>
        <v>3.254887427036042E-2</v>
      </c>
      <c r="H61" s="36">
        <v>351.3</v>
      </c>
      <c r="I61" s="32">
        <f>H61/H62</f>
        <v>0.21699249513573612</v>
      </c>
      <c r="J61" s="28">
        <f>I61*0.05</f>
        <v>1.0849624756786807E-2</v>
      </c>
      <c r="K61" s="203">
        <f>SUM(D61+G61+J61)</f>
        <v>0.21699249513573615</v>
      </c>
      <c r="L61" s="37" t="s">
        <v>71</v>
      </c>
      <c r="M61">
        <v>54.104599999999998</v>
      </c>
    </row>
    <row r="62" spans="1:21" ht="15.75" thickBot="1">
      <c r="A62" s="38" t="s">
        <v>72</v>
      </c>
      <c r="B62" s="39">
        <f t="shared" ref="B62:H62" si="9">SUM(B58:B61)</f>
        <v>25903.200000000001</v>
      </c>
      <c r="C62" s="39">
        <f t="shared" si="9"/>
        <v>0.99999999999999989</v>
      </c>
      <c r="D62" s="39">
        <f t="shared" si="9"/>
        <v>0.8</v>
      </c>
      <c r="E62" s="39">
        <f t="shared" si="9"/>
        <v>4856.8500000000004</v>
      </c>
      <c r="F62" s="39">
        <f t="shared" si="9"/>
        <v>1</v>
      </c>
      <c r="G62" s="39">
        <f t="shared" si="9"/>
        <v>0.15000000000000002</v>
      </c>
      <c r="H62" s="39">
        <f t="shared" si="9"/>
        <v>1618.95</v>
      </c>
      <c r="I62" s="39">
        <f>SUM(I58:I61)</f>
        <v>0.99999999999999989</v>
      </c>
      <c r="J62" s="39">
        <f>SUM(J58:J61)</f>
        <v>0.05</v>
      </c>
      <c r="K62" s="40">
        <f>SUM(K58:K61)</f>
        <v>1</v>
      </c>
      <c r="L62" s="22"/>
    </row>
    <row r="63" spans="1:21">
      <c r="A63" s="203"/>
      <c r="B63" s="203"/>
      <c r="C63" s="203"/>
      <c r="D63" s="203"/>
      <c r="E63" s="203"/>
      <c r="F63" s="203"/>
      <c r="G63" s="203"/>
      <c r="H63" s="203"/>
      <c r="I63" s="203"/>
      <c r="J63" s="203"/>
      <c r="K63" s="203"/>
      <c r="L63" s="203"/>
      <c r="M63" s="203"/>
      <c r="N63" s="203"/>
      <c r="O63" s="203"/>
      <c r="P63" s="203"/>
      <c r="Q63" s="203"/>
      <c r="R63" s="203"/>
      <c r="S63" s="203"/>
      <c r="T63" s="203"/>
    </row>
    <row r="64" spans="1:21" ht="15.75" thickBot="1">
      <c r="A64" s="203"/>
      <c r="B64" s="203" t="s">
        <v>3088</v>
      </c>
      <c r="C64" s="203"/>
      <c r="D64" s="203"/>
      <c r="E64" s="203"/>
      <c r="F64" s="203"/>
      <c r="G64" s="203"/>
      <c r="H64" s="203"/>
      <c r="I64" s="203"/>
      <c r="J64" s="203"/>
      <c r="K64" s="203"/>
      <c r="L64" s="203"/>
      <c r="M64" s="203"/>
      <c r="N64" s="203"/>
      <c r="O64" s="203"/>
      <c r="P64" s="203"/>
      <c r="Q64" s="203"/>
      <c r="R64" s="203"/>
      <c r="S64" s="203"/>
      <c r="T64" s="203"/>
    </row>
    <row r="65" spans="1:20">
      <c r="A65" s="44"/>
      <c r="B65" s="45" t="s">
        <v>84</v>
      </c>
      <c r="C65" s="45" t="s">
        <v>85</v>
      </c>
      <c r="D65" s="45" t="s">
        <v>86</v>
      </c>
      <c r="E65" s="45" t="s">
        <v>87</v>
      </c>
      <c r="F65" s="46" t="s">
        <v>88</v>
      </c>
      <c r="G65" s="22"/>
      <c r="H65" s="22"/>
      <c r="I65" s="22"/>
      <c r="J65" s="22"/>
      <c r="K65" s="22"/>
      <c r="L65" s="22"/>
      <c r="P65" t="s">
        <v>46</v>
      </c>
      <c r="Q65" s="42" t="s">
        <v>3089</v>
      </c>
    </row>
    <row r="66" spans="1:20">
      <c r="A66" s="30" t="s">
        <v>10</v>
      </c>
      <c r="B66" s="22">
        <v>2904</v>
      </c>
      <c r="C66" s="22">
        <f>B66*0.05</f>
        <v>145.20000000000002</v>
      </c>
      <c r="D66" s="22">
        <f>B66*0.8</f>
        <v>2323.2000000000003</v>
      </c>
      <c r="E66" s="22">
        <f>B66*0.15</f>
        <v>435.59999999999997</v>
      </c>
      <c r="F66" s="47">
        <f>SUM(C66:E66)</f>
        <v>2904</v>
      </c>
      <c r="G66" s="22"/>
      <c r="H66" s="22"/>
      <c r="I66" s="22"/>
      <c r="J66" s="22"/>
      <c r="K66" s="22"/>
      <c r="L66" s="22"/>
      <c r="P66" t="s">
        <v>7</v>
      </c>
      <c r="Q66" s="42" t="s">
        <v>3090</v>
      </c>
    </row>
    <row r="67" spans="1:20">
      <c r="A67" s="30" t="s">
        <v>9</v>
      </c>
      <c r="B67" s="22">
        <v>2216</v>
      </c>
      <c r="C67" s="22">
        <f>B67*0.05</f>
        <v>110.80000000000001</v>
      </c>
      <c r="D67" s="22">
        <f>B67*0.8</f>
        <v>1772.8000000000002</v>
      </c>
      <c r="E67" s="22">
        <f>B67*0.15</f>
        <v>332.4</v>
      </c>
      <c r="F67" s="47">
        <f>SUM(C67:E67)</f>
        <v>2216</v>
      </c>
      <c r="G67" s="22"/>
      <c r="H67" s="22"/>
      <c r="I67" s="22"/>
      <c r="J67" s="22"/>
      <c r="K67" s="22"/>
      <c r="L67" s="22"/>
      <c r="P67" t="s">
        <v>10</v>
      </c>
      <c r="Q67" s="42" t="s">
        <v>3091</v>
      </c>
    </row>
    <row r="68" spans="1:20">
      <c r="A68" s="30" t="s">
        <v>46</v>
      </c>
      <c r="B68" s="22">
        <v>2376</v>
      </c>
      <c r="C68" s="22">
        <f>B68*0.05</f>
        <v>118.80000000000001</v>
      </c>
      <c r="D68" s="22">
        <f>B68*0.8</f>
        <v>1900.8000000000002</v>
      </c>
      <c r="E68" s="22">
        <f>B68*0.15</f>
        <v>356.4</v>
      </c>
      <c r="F68" s="47">
        <f>SUM(C68:E68)</f>
        <v>2376</v>
      </c>
      <c r="G68" s="22"/>
      <c r="H68" s="22"/>
      <c r="I68" s="22"/>
      <c r="J68" s="22"/>
      <c r="K68" s="22"/>
      <c r="L68" s="22"/>
      <c r="P68" t="s">
        <v>9</v>
      </c>
      <c r="Q68" s="42" t="s">
        <v>3092</v>
      </c>
    </row>
    <row r="69" spans="1:20" ht="15.75" thickBot="1">
      <c r="A69" s="34" t="s">
        <v>7</v>
      </c>
      <c r="B69" s="48">
        <v>2126</v>
      </c>
      <c r="C69" s="48">
        <f>B69*0.05</f>
        <v>106.30000000000001</v>
      </c>
      <c r="D69" s="48">
        <f>B69*0.8</f>
        <v>1700.8000000000002</v>
      </c>
      <c r="E69" s="48">
        <f>B69*0.15</f>
        <v>318.89999999999998</v>
      </c>
      <c r="F69" s="49">
        <f>SUM(C69:E69)</f>
        <v>2126</v>
      </c>
      <c r="G69" s="22"/>
      <c r="H69" s="22"/>
      <c r="I69" s="22"/>
      <c r="K69" s="22"/>
      <c r="L69" s="22"/>
      <c r="Q69" s="42" t="s">
        <v>3093</v>
      </c>
    </row>
    <row r="70" spans="1:20">
      <c r="A70" s="22"/>
      <c r="B70" s="22">
        <f>SUM(B66:B69)</f>
        <v>9622</v>
      </c>
      <c r="C70" s="22"/>
      <c r="D70" s="22"/>
      <c r="E70" s="22"/>
      <c r="F70" s="22"/>
      <c r="G70" s="22"/>
      <c r="H70" s="22"/>
      <c r="I70" s="22"/>
      <c r="J70" s="22"/>
      <c r="K70" s="22"/>
      <c r="L70" s="22"/>
    </row>
    <row r="71" spans="1:20">
      <c r="A71" s="22"/>
      <c r="B71" s="22"/>
      <c r="C71" s="22"/>
      <c r="D71" s="22"/>
      <c r="E71" s="22"/>
      <c r="F71" s="22"/>
      <c r="G71" s="22"/>
      <c r="H71" s="22"/>
      <c r="I71" s="22"/>
      <c r="J71" s="22"/>
      <c r="K71" s="22"/>
      <c r="L71" s="22"/>
    </row>
    <row r="72" spans="1:20" ht="15.75" thickBot="1">
      <c r="A72" s="22"/>
      <c r="B72" s="22"/>
      <c r="C72" s="22"/>
      <c r="D72" s="22"/>
      <c r="E72" s="22"/>
      <c r="F72" s="22"/>
      <c r="G72" s="22"/>
      <c r="H72" s="22"/>
      <c r="I72" s="22"/>
      <c r="J72" s="22"/>
      <c r="K72" s="22"/>
      <c r="L72" s="22"/>
    </row>
    <row r="73" spans="1:20" ht="15.75" thickBot="1">
      <c r="A73" s="22"/>
      <c r="B73" s="23" t="s">
        <v>62</v>
      </c>
      <c r="C73" s="24" t="s">
        <v>63</v>
      </c>
      <c r="D73" s="24"/>
      <c r="E73" s="24" t="s">
        <v>64</v>
      </c>
      <c r="F73" s="24" t="s">
        <v>63</v>
      </c>
      <c r="G73" s="24"/>
      <c r="H73" s="24" t="s">
        <v>65</v>
      </c>
      <c r="I73" s="24" t="s">
        <v>63</v>
      </c>
      <c r="J73" s="24"/>
      <c r="K73" s="24" t="s">
        <v>66</v>
      </c>
      <c r="L73" s="25" t="s">
        <v>67</v>
      </c>
    </row>
    <row r="74" spans="1:20" ht="15.75" thickBot="1">
      <c r="A74" s="26" t="s">
        <v>10</v>
      </c>
      <c r="B74" s="22">
        <v>2323.2000000000003</v>
      </c>
      <c r="C74" s="28">
        <f>B74/B78</f>
        <v>0.30180835585117444</v>
      </c>
      <c r="D74" s="28">
        <f>C74*0.8</f>
        <v>0.24144668468093955</v>
      </c>
      <c r="E74" s="27">
        <v>435.59999999999997</v>
      </c>
      <c r="F74" s="28">
        <f>E74/E78</f>
        <v>0.30180835585117433</v>
      </c>
      <c r="G74" s="28">
        <f>F74*0.15</f>
        <v>4.5271253377676145E-2</v>
      </c>
      <c r="H74" s="22">
        <v>145.20000000000002</v>
      </c>
      <c r="I74" s="28">
        <f>H74/H78</f>
        <v>0.30180835585117444</v>
      </c>
      <c r="J74" s="28">
        <f>I74*0.05</f>
        <v>1.5090417792558722E-2</v>
      </c>
      <c r="K74" s="209">
        <f>SUM(D74+G74+J74)</f>
        <v>0.30180835585117438</v>
      </c>
      <c r="L74" s="29" t="s">
        <v>68</v>
      </c>
    </row>
    <row r="75" spans="1:20" ht="15.75" thickBot="1">
      <c r="A75" s="30" t="s">
        <v>9</v>
      </c>
      <c r="B75" s="22">
        <v>1772.8000000000002</v>
      </c>
      <c r="C75" s="32">
        <f>B75/B78</f>
        <v>0.23030554978175016</v>
      </c>
      <c r="D75" s="32">
        <f>C75*0.8</f>
        <v>0.18424443982540015</v>
      </c>
      <c r="E75" s="31">
        <v>332.4</v>
      </c>
      <c r="F75" s="32">
        <f>E75/E78</f>
        <v>0.23030554978175011</v>
      </c>
      <c r="G75" s="32">
        <f>F75*0.15</f>
        <v>3.4545832467262512E-2</v>
      </c>
      <c r="H75" s="22">
        <v>110.80000000000001</v>
      </c>
      <c r="I75" s="32">
        <f>H75/H78</f>
        <v>0.23030554978175016</v>
      </c>
      <c r="J75" s="28">
        <f>I75*0.05</f>
        <v>1.1515277489087509E-2</v>
      </c>
      <c r="K75" s="203">
        <f>SUM(D75+G75+J75)</f>
        <v>0.23030554978175016</v>
      </c>
      <c r="L75" s="33" t="s">
        <v>69</v>
      </c>
    </row>
    <row r="76" spans="1:20" ht="15.75" thickBot="1">
      <c r="A76" s="30" t="s">
        <v>46</v>
      </c>
      <c r="B76" s="22">
        <v>1900.8000000000002</v>
      </c>
      <c r="C76" s="32">
        <f>B76/B78</f>
        <v>0.24693410933277907</v>
      </c>
      <c r="D76" s="32">
        <f>C76*0.8</f>
        <v>0.19754728746622327</v>
      </c>
      <c r="E76" s="31">
        <v>356.4</v>
      </c>
      <c r="F76" s="32">
        <f>E76/E78</f>
        <v>0.24693410933277901</v>
      </c>
      <c r="G76" s="32">
        <f>F76*0.15</f>
        <v>3.7040116399916848E-2</v>
      </c>
      <c r="H76" s="22">
        <v>118.80000000000001</v>
      </c>
      <c r="I76" s="32">
        <f>H76/H78</f>
        <v>0.24693410933277907</v>
      </c>
      <c r="J76" s="28">
        <f>I76*0.05</f>
        <v>1.2346705466638954E-2</v>
      </c>
      <c r="K76" s="203">
        <f>SUM(D76+G76+J76)</f>
        <v>0.24693410933277909</v>
      </c>
      <c r="L76" s="33" t="s">
        <v>70</v>
      </c>
    </row>
    <row r="77" spans="1:20" ht="15.75" thickBot="1">
      <c r="A77" s="34" t="s">
        <v>7</v>
      </c>
      <c r="B77" s="48">
        <v>1700.8000000000002</v>
      </c>
      <c r="C77" s="32">
        <f>B77/B78</f>
        <v>0.22095198503429642</v>
      </c>
      <c r="D77" s="32">
        <f>C77*0.8</f>
        <v>0.17676158802743713</v>
      </c>
      <c r="E77" s="35">
        <v>318.89999999999998</v>
      </c>
      <c r="F77" s="32">
        <f>E77/E78</f>
        <v>0.22095198503429636</v>
      </c>
      <c r="G77" s="32">
        <f>F77*0.15</f>
        <v>3.3142797755144456E-2</v>
      </c>
      <c r="H77" s="48">
        <v>106.30000000000001</v>
      </c>
      <c r="I77" s="32">
        <f>H77/H78</f>
        <v>0.22095198503429642</v>
      </c>
      <c r="J77" s="28">
        <f>I77*0.05</f>
        <v>1.1047599251714821E-2</v>
      </c>
      <c r="K77" s="203">
        <f>SUM(D77+G77+J77)</f>
        <v>0.22095198503429642</v>
      </c>
      <c r="L77" s="37" t="s">
        <v>71</v>
      </c>
    </row>
    <row r="78" spans="1:20" ht="15.75" thickBot="1">
      <c r="A78" s="38" t="s">
        <v>72</v>
      </c>
      <c r="B78" s="39">
        <f t="shared" ref="B78:H78" si="10">SUM(B74:B77)</f>
        <v>7697.6</v>
      </c>
      <c r="C78" s="39">
        <f t="shared" si="10"/>
        <v>1</v>
      </c>
      <c r="D78" s="39">
        <f t="shared" si="10"/>
        <v>0.80000000000000016</v>
      </c>
      <c r="E78" s="39">
        <f t="shared" si="10"/>
        <v>1443.3000000000002</v>
      </c>
      <c r="F78" s="39">
        <f t="shared" si="10"/>
        <v>0.99999999999999989</v>
      </c>
      <c r="G78" s="39">
        <f t="shared" si="10"/>
        <v>0.14999999999999997</v>
      </c>
      <c r="H78" s="39">
        <f t="shared" si="10"/>
        <v>481.1</v>
      </c>
      <c r="I78" s="39">
        <f>SUM(I74:I77)</f>
        <v>1</v>
      </c>
      <c r="J78" s="39">
        <f>SUM(J74:J77)</f>
        <v>5.000000000000001E-2</v>
      </c>
      <c r="K78" s="40">
        <f>SUM(K74:K77)</f>
        <v>1</v>
      </c>
      <c r="L78" s="22"/>
    </row>
    <row r="80" spans="1:20">
      <c r="A80" s="203"/>
      <c r="B80" s="260" t="s">
        <v>3094</v>
      </c>
      <c r="C80" s="203"/>
      <c r="D80" s="203"/>
      <c r="E80" s="203"/>
      <c r="F80" s="203"/>
      <c r="G80" s="203"/>
      <c r="H80" s="203"/>
      <c r="I80" s="203"/>
      <c r="J80" s="203"/>
      <c r="K80" s="203"/>
      <c r="L80" s="203"/>
      <c r="M80" s="203"/>
      <c r="N80" s="203"/>
      <c r="O80" s="203"/>
      <c r="P80" s="203"/>
      <c r="Q80" s="203"/>
      <c r="R80" s="203"/>
      <c r="S80" s="203"/>
      <c r="T80" s="203"/>
    </row>
    <row r="81" spans="1:17" ht="15.75" thickBot="1"/>
    <row r="82" spans="1:17">
      <c r="A82" s="44"/>
      <c r="B82" s="45" t="s">
        <v>84</v>
      </c>
      <c r="C82" s="45" t="s">
        <v>85</v>
      </c>
      <c r="D82" s="45" t="s">
        <v>86</v>
      </c>
      <c r="E82" s="45" t="s">
        <v>87</v>
      </c>
      <c r="F82" s="46" t="s">
        <v>88</v>
      </c>
      <c r="G82" s="22"/>
      <c r="H82" s="22"/>
      <c r="I82" s="22"/>
      <c r="J82" s="22"/>
      <c r="K82" s="22"/>
      <c r="L82" s="22"/>
      <c r="P82" t="s">
        <v>46</v>
      </c>
      <c r="Q82" s="42" t="s">
        <v>3095</v>
      </c>
    </row>
    <row r="83" spans="1:17">
      <c r="A83" s="30" t="s">
        <v>10</v>
      </c>
      <c r="B83" s="22">
        <v>8791</v>
      </c>
      <c r="C83" s="22">
        <f>B83*0.05</f>
        <v>439.55</v>
      </c>
      <c r="D83" s="22">
        <f>B83*0.8</f>
        <v>7032.8</v>
      </c>
      <c r="E83" s="22">
        <f>B83*0.15</f>
        <v>1318.6499999999999</v>
      </c>
      <c r="F83" s="47">
        <f>SUM(C83:E83)</f>
        <v>8791</v>
      </c>
      <c r="G83" s="22"/>
      <c r="H83" s="22"/>
      <c r="I83" s="22"/>
      <c r="J83" s="22"/>
      <c r="K83" s="22"/>
      <c r="L83" s="22"/>
      <c r="P83" t="s">
        <v>7</v>
      </c>
      <c r="Q83" s="42" t="s">
        <v>3096</v>
      </c>
    </row>
    <row r="84" spans="1:17">
      <c r="A84" s="30" t="s">
        <v>9</v>
      </c>
      <c r="B84" s="22">
        <v>5859</v>
      </c>
      <c r="C84" s="22">
        <f>B84*0.05</f>
        <v>292.95</v>
      </c>
      <c r="D84" s="22">
        <f>B84*0.8</f>
        <v>4687.2</v>
      </c>
      <c r="E84" s="22">
        <f>B84*0.15</f>
        <v>878.85</v>
      </c>
      <c r="F84" s="47">
        <f>SUM(C84:E84)</f>
        <v>5859</v>
      </c>
      <c r="G84" s="22"/>
      <c r="H84" s="22"/>
      <c r="I84" s="22"/>
      <c r="J84" s="22"/>
      <c r="K84" s="22"/>
      <c r="L84" s="22"/>
      <c r="P84" t="s">
        <v>10</v>
      </c>
      <c r="Q84" s="42" t="s">
        <v>3097</v>
      </c>
    </row>
    <row r="85" spans="1:17">
      <c r="A85" s="30" t="s">
        <v>46</v>
      </c>
      <c r="B85" s="22">
        <v>7800</v>
      </c>
      <c r="C85" s="22">
        <f>B85*0.05</f>
        <v>390</v>
      </c>
      <c r="D85" s="22">
        <f>B85*0.8</f>
        <v>6240</v>
      </c>
      <c r="E85" s="22">
        <f>B85*0.15</f>
        <v>1170</v>
      </c>
      <c r="F85" s="47">
        <f>SUM(C85:E85)</f>
        <v>7800</v>
      </c>
      <c r="G85" s="22"/>
      <c r="H85" s="22"/>
      <c r="I85" s="22"/>
      <c r="J85" s="22"/>
      <c r="K85" s="22"/>
      <c r="L85" s="22"/>
      <c r="P85" t="s">
        <v>9</v>
      </c>
      <c r="Q85" s="42" t="s">
        <v>3098</v>
      </c>
    </row>
    <row r="86" spans="1:17" ht="15.75" thickBot="1">
      <c r="A86" s="34" t="s">
        <v>7</v>
      </c>
      <c r="B86" s="48">
        <v>6223</v>
      </c>
      <c r="C86" s="48">
        <f>B86*0.05</f>
        <v>311.15000000000003</v>
      </c>
      <c r="D86" s="48">
        <f>B86*0.8</f>
        <v>4978.4000000000005</v>
      </c>
      <c r="E86" s="48">
        <f>B86*0.15</f>
        <v>933.44999999999993</v>
      </c>
      <c r="F86" s="49">
        <f>SUM(C86:E86)</f>
        <v>6223</v>
      </c>
      <c r="G86" s="22"/>
      <c r="H86" s="22"/>
      <c r="I86" s="22"/>
      <c r="K86" s="22"/>
      <c r="L86" s="22"/>
      <c r="Q86" s="42" t="s">
        <v>3099</v>
      </c>
    </row>
    <row r="87" spans="1:17">
      <c r="A87" s="22"/>
      <c r="B87" s="22">
        <f>SUM(B83:B86)</f>
        <v>28673</v>
      </c>
      <c r="C87" s="22"/>
      <c r="D87" s="22"/>
      <c r="E87" s="22"/>
      <c r="F87" s="22"/>
      <c r="G87" s="22"/>
      <c r="H87" s="22"/>
      <c r="I87" s="22"/>
      <c r="J87" s="22"/>
      <c r="K87" s="22"/>
      <c r="L87" s="22"/>
    </row>
    <row r="88" spans="1:17">
      <c r="A88" s="22"/>
      <c r="B88" s="22"/>
      <c r="C88" s="22"/>
      <c r="D88" s="22"/>
      <c r="E88" s="22"/>
      <c r="F88" s="22"/>
      <c r="G88" s="22"/>
      <c r="H88" s="22"/>
      <c r="I88" s="22"/>
      <c r="J88" s="22"/>
      <c r="K88" s="22"/>
      <c r="L88" s="22"/>
    </row>
    <row r="89" spans="1:17" ht="15.75" thickBot="1">
      <c r="A89" s="22"/>
      <c r="B89" s="22"/>
      <c r="C89" s="22"/>
      <c r="D89" s="22"/>
      <c r="E89" s="22"/>
      <c r="F89" s="22"/>
      <c r="G89" s="22"/>
      <c r="H89" s="22"/>
      <c r="I89" s="22"/>
      <c r="J89" s="22"/>
      <c r="K89" s="22"/>
      <c r="L89" s="22"/>
    </row>
    <row r="90" spans="1:17" ht="15.75" thickBot="1">
      <c r="A90" s="22"/>
      <c r="B90" s="23" t="s">
        <v>62</v>
      </c>
      <c r="C90" s="24" t="s">
        <v>63</v>
      </c>
      <c r="D90" s="24"/>
      <c r="E90" s="24" t="s">
        <v>64</v>
      </c>
      <c r="F90" s="24" t="s">
        <v>63</v>
      </c>
      <c r="G90" s="24"/>
      <c r="H90" s="24" t="s">
        <v>65</v>
      </c>
      <c r="I90" s="24" t="s">
        <v>63</v>
      </c>
      <c r="J90" s="24"/>
      <c r="K90" s="24" t="s">
        <v>66</v>
      </c>
      <c r="L90" s="25" t="s">
        <v>67</v>
      </c>
    </row>
    <row r="91" spans="1:17" ht="15.75" thickBot="1">
      <c r="A91" s="26" t="s">
        <v>10</v>
      </c>
      <c r="B91" s="22">
        <v>7032.8</v>
      </c>
      <c r="C91" s="28">
        <f>B91/B95</f>
        <v>0.30659505458096464</v>
      </c>
      <c r="D91" s="28">
        <f>C91*0.8</f>
        <v>0.24527604366477174</v>
      </c>
      <c r="E91" s="27">
        <v>1318.6499999999999</v>
      </c>
      <c r="F91" s="28">
        <f>E91/E95</f>
        <v>0.30659505458096464</v>
      </c>
      <c r="G91" s="28">
        <f>F91*0.15</f>
        <v>4.5989258187144694E-2</v>
      </c>
      <c r="H91" s="22">
        <v>439.55</v>
      </c>
      <c r="I91" s="28">
        <f>H91/H95</f>
        <v>0.30659505458096464</v>
      </c>
      <c r="J91" s="28">
        <f>I91*0.05</f>
        <v>1.5329752729048234E-2</v>
      </c>
      <c r="K91" s="209">
        <f>SUM(D91+G91+J91)</f>
        <v>0.3065950545809647</v>
      </c>
      <c r="L91" s="29" t="s">
        <v>68</v>
      </c>
    </row>
    <row r="92" spans="1:17" ht="15.75" thickBot="1">
      <c r="A92" s="30" t="s">
        <v>9</v>
      </c>
      <c r="B92" s="22">
        <v>4687.2</v>
      </c>
      <c r="C92" s="32">
        <f>B92/B95</f>
        <v>0.2043385763610365</v>
      </c>
      <c r="D92" s="32">
        <f>C92*0.8</f>
        <v>0.16347086108882922</v>
      </c>
      <c r="E92" s="31">
        <v>878.85</v>
      </c>
      <c r="F92" s="32">
        <f>E92/E95</f>
        <v>0.20433857636103653</v>
      </c>
      <c r="G92" s="32">
        <f>F92*0.15</f>
        <v>3.0650786454155476E-2</v>
      </c>
      <c r="H92" s="22">
        <v>292.95</v>
      </c>
      <c r="I92" s="32">
        <f>H92/H95</f>
        <v>0.2043385763610365</v>
      </c>
      <c r="J92" s="28">
        <f>I92*0.05</f>
        <v>1.0216928818051826E-2</v>
      </c>
      <c r="K92" s="203">
        <f>SUM(D92+G92+J92)</f>
        <v>0.20433857636103653</v>
      </c>
      <c r="L92" s="33" t="s">
        <v>69</v>
      </c>
    </row>
    <row r="93" spans="1:17" ht="15.75" thickBot="1">
      <c r="A93" s="30" t="s">
        <v>46</v>
      </c>
      <c r="B93" s="22">
        <v>6240</v>
      </c>
      <c r="C93" s="32">
        <f>B93/B95</f>
        <v>0.27203292295888115</v>
      </c>
      <c r="D93" s="32">
        <f>C93*0.8</f>
        <v>0.21762633836710493</v>
      </c>
      <c r="E93" s="31">
        <v>1170</v>
      </c>
      <c r="F93" s="32">
        <f>E93/E95</f>
        <v>0.27203292295888121</v>
      </c>
      <c r="G93" s="32">
        <f>F93*0.15</f>
        <v>4.0804938443832178E-2</v>
      </c>
      <c r="H93" s="22">
        <v>390</v>
      </c>
      <c r="I93" s="32">
        <f>H93/H95</f>
        <v>0.27203292295888115</v>
      </c>
      <c r="J93" s="28">
        <f>I93*0.05</f>
        <v>1.3601646147944058E-2</v>
      </c>
      <c r="K93" s="203">
        <f>SUM(D93+G93+J93)</f>
        <v>0.27203292295888121</v>
      </c>
      <c r="L93" s="33" t="s">
        <v>70</v>
      </c>
    </row>
    <row r="94" spans="1:17" ht="15.75" thickBot="1">
      <c r="A94" s="34" t="s">
        <v>7</v>
      </c>
      <c r="B94" s="48">
        <v>4978.4000000000005</v>
      </c>
      <c r="C94" s="32">
        <f>B94/B95</f>
        <v>0.21703344609911765</v>
      </c>
      <c r="D94" s="32">
        <f>C94*0.8</f>
        <v>0.17362675687929413</v>
      </c>
      <c r="E94" s="35">
        <v>933.44999999999993</v>
      </c>
      <c r="F94" s="32">
        <f>E94/E95</f>
        <v>0.21703344609911762</v>
      </c>
      <c r="G94" s="32">
        <f>F94*0.15</f>
        <v>3.2555016914867639E-2</v>
      </c>
      <c r="H94" s="48">
        <v>311.15000000000003</v>
      </c>
      <c r="I94" s="32">
        <f>H94/H95</f>
        <v>0.21703344609911765</v>
      </c>
      <c r="J94" s="28">
        <f>I94*0.05</f>
        <v>1.0851672304955883E-2</v>
      </c>
      <c r="K94" s="203">
        <f>SUM(D94+G94+J94)</f>
        <v>0.21703344609911765</v>
      </c>
      <c r="L94" s="37" t="s">
        <v>71</v>
      </c>
    </row>
    <row r="95" spans="1:17" ht="15.75" thickBot="1">
      <c r="A95" s="38" t="s">
        <v>72</v>
      </c>
      <c r="B95" s="39">
        <f t="shared" ref="B95:H95" si="11">SUM(B91:B94)</f>
        <v>22938.400000000001</v>
      </c>
      <c r="C95" s="39">
        <f t="shared" si="11"/>
        <v>1</v>
      </c>
      <c r="D95" s="39">
        <f t="shared" si="11"/>
        <v>0.8</v>
      </c>
      <c r="E95" s="39">
        <f t="shared" si="11"/>
        <v>4300.95</v>
      </c>
      <c r="F95" s="39">
        <f t="shared" si="11"/>
        <v>1</v>
      </c>
      <c r="G95" s="39">
        <f t="shared" si="11"/>
        <v>0.15</v>
      </c>
      <c r="H95" s="39">
        <f t="shared" si="11"/>
        <v>1433.65</v>
      </c>
      <c r="I95" s="39">
        <f>SUM(I91:I94)</f>
        <v>1</v>
      </c>
      <c r="J95" s="39">
        <f>SUM(J91:J94)</f>
        <v>0.05</v>
      </c>
      <c r="K95" s="40">
        <f>SUM(K91:K94)</f>
        <v>1</v>
      </c>
      <c r="L95" s="22"/>
    </row>
    <row r="98" spans="1:20">
      <c r="A98" s="203"/>
      <c r="B98" s="261" t="s">
        <v>3100</v>
      </c>
      <c r="C98" s="203"/>
      <c r="D98" s="203"/>
      <c r="E98" s="203"/>
      <c r="F98" s="203"/>
      <c r="G98" s="203"/>
      <c r="H98" s="203"/>
      <c r="I98" s="203"/>
      <c r="J98" s="203"/>
      <c r="K98" s="203"/>
      <c r="L98" s="203"/>
      <c r="M98" s="203"/>
      <c r="N98" s="203"/>
      <c r="O98" s="203"/>
      <c r="P98" s="203"/>
      <c r="Q98" s="203"/>
      <c r="R98" s="203"/>
      <c r="S98" s="203"/>
      <c r="T98" s="203"/>
    </row>
    <row r="99" spans="1:20" ht="15.75" thickBot="1"/>
    <row r="100" spans="1:20">
      <c r="A100" s="44"/>
      <c r="B100" s="45" t="s">
        <v>84</v>
      </c>
      <c r="C100" s="45" t="s">
        <v>85</v>
      </c>
      <c r="D100" s="45" t="s">
        <v>86</v>
      </c>
      <c r="E100" s="45" t="s">
        <v>87</v>
      </c>
      <c r="F100" s="46" t="s">
        <v>88</v>
      </c>
      <c r="G100" s="22"/>
      <c r="H100" s="22"/>
      <c r="I100" s="22"/>
      <c r="J100" s="22"/>
      <c r="K100" s="22"/>
      <c r="L100" s="22"/>
    </row>
    <row r="101" spans="1:20">
      <c r="A101" s="30" t="s">
        <v>10</v>
      </c>
      <c r="B101" s="22">
        <v>9825</v>
      </c>
      <c r="C101" s="22">
        <f>B101*0.05</f>
        <v>491.25</v>
      </c>
      <c r="D101" s="22">
        <f>B101*0.8</f>
        <v>7860</v>
      </c>
      <c r="E101" s="22">
        <f>B101*0.15</f>
        <v>1473.75</v>
      </c>
      <c r="F101" s="47">
        <f>SUM(C101:E101)</f>
        <v>9825</v>
      </c>
      <c r="G101" s="22"/>
      <c r="H101" s="22"/>
      <c r="I101" s="22"/>
      <c r="J101" s="22"/>
      <c r="K101" s="22"/>
      <c r="L101" s="22"/>
    </row>
    <row r="102" spans="1:20">
      <c r="A102" s="30" t="s">
        <v>9</v>
      </c>
      <c r="B102" s="22">
        <v>6745</v>
      </c>
      <c r="C102" s="22">
        <f>B102*0.05</f>
        <v>337.25</v>
      </c>
      <c r="D102" s="22">
        <f>B102*0.8</f>
        <v>5396</v>
      </c>
      <c r="E102" s="22">
        <f>B102*0.15</f>
        <v>1011.75</v>
      </c>
      <c r="F102" s="47">
        <f>SUM(C102:E102)</f>
        <v>6745</v>
      </c>
      <c r="G102" s="22"/>
      <c r="H102" s="22"/>
      <c r="I102" s="22"/>
      <c r="J102" s="22"/>
      <c r="K102" s="22"/>
      <c r="L102" s="22"/>
      <c r="P102" t="s">
        <v>46</v>
      </c>
      <c r="Q102" s="42" t="s">
        <v>3101</v>
      </c>
    </row>
    <row r="103" spans="1:20">
      <c r="A103" s="30" t="s">
        <v>46</v>
      </c>
      <c r="B103" s="22">
        <v>8508</v>
      </c>
      <c r="C103" s="22">
        <f>B103*0.05</f>
        <v>425.40000000000003</v>
      </c>
      <c r="D103" s="22">
        <f>B103*0.8</f>
        <v>6806.4000000000005</v>
      </c>
      <c r="E103" s="22">
        <f>B103*0.15</f>
        <v>1276.2</v>
      </c>
      <c r="F103" s="47">
        <f>SUM(C103:E103)</f>
        <v>8508</v>
      </c>
      <c r="G103" s="22"/>
      <c r="H103" s="22"/>
      <c r="I103" s="22"/>
      <c r="J103" s="22"/>
      <c r="K103" s="22"/>
      <c r="L103" s="22"/>
      <c r="P103" t="s">
        <v>7</v>
      </c>
      <c r="Q103" s="42" t="s">
        <v>3102</v>
      </c>
    </row>
    <row r="104" spans="1:20" ht="15.75" thickBot="1">
      <c r="A104" s="34" t="s">
        <v>7</v>
      </c>
      <c r="B104" s="48">
        <v>6931</v>
      </c>
      <c r="C104" s="48">
        <f>B104*0.05</f>
        <v>346.55</v>
      </c>
      <c r="D104" s="48">
        <f>B104*0.8</f>
        <v>5544.8</v>
      </c>
      <c r="E104" s="48">
        <f>B104*0.15</f>
        <v>1039.6499999999999</v>
      </c>
      <c r="F104" s="49">
        <f>SUM(C104:E104)</f>
        <v>6931</v>
      </c>
      <c r="G104" s="22"/>
      <c r="H104" s="22"/>
      <c r="I104" s="22"/>
      <c r="K104" s="22"/>
      <c r="L104" s="22"/>
      <c r="P104" t="s">
        <v>10</v>
      </c>
      <c r="Q104" s="42" t="s">
        <v>3103</v>
      </c>
    </row>
    <row r="105" spans="1:20">
      <c r="A105" s="22"/>
      <c r="B105" s="22">
        <f>SUM(B101:B104)</f>
        <v>32009</v>
      </c>
      <c r="C105" s="22"/>
      <c r="D105" s="22"/>
      <c r="E105" s="22"/>
      <c r="F105" s="22"/>
      <c r="G105" s="22"/>
      <c r="H105" s="22"/>
      <c r="I105" s="22"/>
      <c r="J105" s="22"/>
      <c r="K105" s="22"/>
      <c r="L105" s="22"/>
      <c r="P105" t="s">
        <v>9</v>
      </c>
      <c r="Q105" s="42" t="s">
        <v>3104</v>
      </c>
    </row>
    <row r="106" spans="1:20">
      <c r="A106" s="22"/>
      <c r="B106" s="22"/>
      <c r="C106" s="22"/>
      <c r="D106" s="22"/>
      <c r="E106" s="22"/>
      <c r="F106" s="22"/>
      <c r="G106" s="22"/>
      <c r="H106" s="22"/>
      <c r="I106" s="22"/>
      <c r="J106" s="22"/>
      <c r="K106" s="22"/>
      <c r="L106" s="22"/>
      <c r="Q106" s="42" t="s">
        <v>3105</v>
      </c>
    </row>
    <row r="107" spans="1:20" ht="15.75" thickBot="1">
      <c r="A107" s="22"/>
      <c r="B107" s="22"/>
      <c r="C107" s="22"/>
      <c r="D107" s="22"/>
      <c r="E107" s="22"/>
      <c r="F107" s="22"/>
      <c r="G107" s="22"/>
      <c r="H107" s="22"/>
      <c r="I107" s="22"/>
      <c r="J107" s="22"/>
      <c r="K107" s="22"/>
      <c r="L107" s="22"/>
    </row>
    <row r="108" spans="1:20" ht="15.75" thickBot="1">
      <c r="A108" s="22"/>
      <c r="B108" s="23" t="s">
        <v>62</v>
      </c>
      <c r="C108" s="24" t="s">
        <v>63</v>
      </c>
      <c r="D108" s="24"/>
      <c r="E108" s="24" t="s">
        <v>64</v>
      </c>
      <c r="F108" s="24" t="s">
        <v>63</v>
      </c>
      <c r="G108" s="24"/>
      <c r="H108" s="24" t="s">
        <v>65</v>
      </c>
      <c r="I108" s="24" t="s">
        <v>63</v>
      </c>
      <c r="J108" s="24"/>
      <c r="K108" s="24" t="s">
        <v>66</v>
      </c>
      <c r="L108" s="25" t="s">
        <v>67</v>
      </c>
    </row>
    <row r="109" spans="1:20" ht="15.75" thickBot="1">
      <c r="A109" s="26" t="s">
        <v>10</v>
      </c>
      <c r="B109" s="22">
        <v>7860</v>
      </c>
      <c r="C109" s="28">
        <f>B109/B113</f>
        <v>0.30694492174076038</v>
      </c>
      <c r="D109" s="28">
        <f>C109*0.8</f>
        <v>0.24555593739260831</v>
      </c>
      <c r="E109" s="27">
        <v>1473.75</v>
      </c>
      <c r="F109" s="28">
        <f>E109/E113</f>
        <v>0.30694492174076043</v>
      </c>
      <c r="G109" s="28">
        <f>F109*0.15</f>
        <v>4.6041738261114067E-2</v>
      </c>
      <c r="H109" s="22">
        <v>491.25</v>
      </c>
      <c r="I109" s="28">
        <f>H109/H113</f>
        <v>0.30694492174076038</v>
      </c>
      <c r="J109" s="28">
        <f>I109*0.05</f>
        <v>1.5347246087038019E-2</v>
      </c>
      <c r="K109" s="209">
        <f>SUM(D109+G109+J109)</f>
        <v>0.30694492174076038</v>
      </c>
      <c r="L109" s="29" t="s">
        <v>68</v>
      </c>
    </row>
    <row r="110" spans="1:20" ht="15.75" thickBot="1">
      <c r="A110" s="30" t="s">
        <v>9</v>
      </c>
      <c r="B110" s="22">
        <v>5396</v>
      </c>
      <c r="C110" s="32">
        <f>B110/B113</f>
        <v>0.2107219844418757</v>
      </c>
      <c r="D110" s="32">
        <f>C110*0.8</f>
        <v>0.16857758755350058</v>
      </c>
      <c r="E110" s="31">
        <v>1011.75</v>
      </c>
      <c r="F110" s="32">
        <f>E110/E113</f>
        <v>0.21072198444187576</v>
      </c>
      <c r="G110" s="32">
        <f>F110*0.15</f>
        <v>3.1608297666281364E-2</v>
      </c>
      <c r="H110" s="22">
        <v>337.25</v>
      </c>
      <c r="I110" s="32">
        <f>H110/H113</f>
        <v>0.2107219844418757</v>
      </c>
      <c r="J110" s="28">
        <f>I110*0.05</f>
        <v>1.0536099222093786E-2</v>
      </c>
      <c r="K110" s="203">
        <f>SUM(D110+G110+J110)</f>
        <v>0.21072198444187573</v>
      </c>
      <c r="L110" s="33" t="s">
        <v>69</v>
      </c>
    </row>
    <row r="111" spans="1:20" ht="15.75" thickBot="1">
      <c r="A111" s="30" t="s">
        <v>46</v>
      </c>
      <c r="B111" s="22">
        <v>6806.4000000000005</v>
      </c>
      <c r="C111" s="32">
        <f>B111/B113</f>
        <v>0.2658002436814646</v>
      </c>
      <c r="D111" s="32">
        <f>C111*0.8</f>
        <v>0.2126401949451717</v>
      </c>
      <c r="E111" s="31">
        <v>1276.2</v>
      </c>
      <c r="F111" s="32">
        <f>E111/E113</f>
        <v>0.26580024368146465</v>
      </c>
      <c r="G111" s="32">
        <f>F111*0.15</f>
        <v>3.9870036552219698E-2</v>
      </c>
      <c r="H111" s="22">
        <v>425.40000000000003</v>
      </c>
      <c r="I111" s="32">
        <f>H111/H113</f>
        <v>0.2658002436814646</v>
      </c>
      <c r="J111" s="28">
        <f>I111*0.05</f>
        <v>1.3290012184073231E-2</v>
      </c>
      <c r="K111" s="203">
        <f>SUM(D111+G111+J111)</f>
        <v>0.2658002436814646</v>
      </c>
      <c r="L111" s="33" t="s">
        <v>70</v>
      </c>
    </row>
    <row r="112" spans="1:20" ht="15.75" thickBot="1">
      <c r="A112" s="34" t="s">
        <v>7</v>
      </c>
      <c r="B112" s="48">
        <v>5544.8</v>
      </c>
      <c r="C112" s="32">
        <f>B112/B113</f>
        <v>0.21653285013589929</v>
      </c>
      <c r="D112" s="32">
        <f>C112*0.8</f>
        <v>0.17322628010871943</v>
      </c>
      <c r="E112" s="35">
        <v>1039.6499999999999</v>
      </c>
      <c r="F112" s="32">
        <f>E112/E113</f>
        <v>0.21653285013589926</v>
      </c>
      <c r="G112" s="32">
        <f>F112*0.15</f>
        <v>3.2479927520384887E-2</v>
      </c>
      <c r="H112" s="48">
        <v>346.55</v>
      </c>
      <c r="I112" s="32">
        <f>H112/H113</f>
        <v>0.21653285013589929</v>
      </c>
      <c r="J112" s="28">
        <f>I112*0.05</f>
        <v>1.0826642506794965E-2</v>
      </c>
      <c r="K112" s="203">
        <f>SUM(D112+G112+J112)</f>
        <v>0.21653285013589929</v>
      </c>
      <c r="L112" s="37" t="s">
        <v>71</v>
      </c>
    </row>
    <row r="113" spans="1:20" ht="15.75" thickBot="1">
      <c r="A113" s="38" t="s">
        <v>72</v>
      </c>
      <c r="B113" s="39">
        <f t="shared" ref="B113:H113" si="12">SUM(B109:B112)</f>
        <v>25607.200000000001</v>
      </c>
      <c r="C113" s="39">
        <f t="shared" si="12"/>
        <v>1</v>
      </c>
      <c r="D113" s="39">
        <f t="shared" si="12"/>
        <v>0.8</v>
      </c>
      <c r="E113" s="39">
        <f t="shared" si="12"/>
        <v>4801.3499999999995</v>
      </c>
      <c r="F113" s="39">
        <f t="shared" si="12"/>
        <v>1</v>
      </c>
      <c r="G113" s="39">
        <f t="shared" si="12"/>
        <v>0.15000000000000002</v>
      </c>
      <c r="H113" s="39">
        <f t="shared" si="12"/>
        <v>1600.45</v>
      </c>
      <c r="I113" s="39">
        <f>SUM(I109:I112)</f>
        <v>1</v>
      </c>
      <c r="J113" s="39">
        <f>SUM(J109:J112)</f>
        <v>0.05</v>
      </c>
      <c r="K113" s="40">
        <f>SUM(K109:K112)</f>
        <v>1</v>
      </c>
      <c r="L113" s="22"/>
    </row>
    <row r="116" spans="1:20">
      <c r="A116" s="203"/>
      <c r="B116" s="261" t="s">
        <v>3106</v>
      </c>
      <c r="C116" s="203"/>
      <c r="D116" s="203"/>
      <c r="E116" s="203"/>
      <c r="F116" s="203"/>
      <c r="G116" s="203"/>
      <c r="H116" s="203"/>
      <c r="I116" s="203"/>
      <c r="J116" s="203"/>
      <c r="K116" s="203"/>
      <c r="L116" s="203"/>
      <c r="M116" s="203"/>
      <c r="N116" s="203"/>
      <c r="O116" s="203"/>
      <c r="P116" s="203"/>
      <c r="Q116" s="203"/>
      <c r="R116" s="203"/>
      <c r="S116" s="203"/>
      <c r="T116" s="203"/>
    </row>
    <row r="117" spans="1:20" ht="15.75" thickBot="1"/>
    <row r="118" spans="1:20">
      <c r="A118" s="44"/>
      <c r="B118" s="45" t="s">
        <v>84</v>
      </c>
      <c r="C118" s="45" t="s">
        <v>85</v>
      </c>
      <c r="D118" s="45" t="s">
        <v>86</v>
      </c>
      <c r="E118" s="45" t="s">
        <v>87</v>
      </c>
      <c r="F118" s="46" t="s">
        <v>88</v>
      </c>
      <c r="G118" s="22"/>
      <c r="H118" s="22"/>
      <c r="I118" s="22"/>
      <c r="J118" s="22"/>
      <c r="K118" s="22"/>
      <c r="L118" s="22"/>
    </row>
    <row r="119" spans="1:20">
      <c r="A119" s="30" t="s">
        <v>10</v>
      </c>
      <c r="B119" s="22">
        <v>10333</v>
      </c>
      <c r="C119" s="22">
        <f>B119*0.05</f>
        <v>516.65</v>
      </c>
      <c r="D119" s="22">
        <f>B119*0.8</f>
        <v>8266.4</v>
      </c>
      <c r="E119" s="22">
        <f>B119*0.15</f>
        <v>1549.95</v>
      </c>
      <c r="F119" s="47">
        <f>SUM(C119:E119)</f>
        <v>10333</v>
      </c>
      <c r="G119" s="22"/>
      <c r="H119" s="22"/>
      <c r="I119" s="22"/>
      <c r="J119" s="22"/>
      <c r="K119" s="22"/>
      <c r="L119" s="22"/>
    </row>
    <row r="120" spans="1:20">
      <c r="A120" s="30" t="s">
        <v>9</v>
      </c>
      <c r="B120" s="22">
        <v>7195</v>
      </c>
      <c r="C120" s="22">
        <f>B120*0.05</f>
        <v>359.75</v>
      </c>
      <c r="D120" s="22">
        <f>B120*0.8</f>
        <v>5756</v>
      </c>
      <c r="E120" s="22">
        <f>B120*0.15</f>
        <v>1079.25</v>
      </c>
      <c r="F120" s="47">
        <f>SUM(C120:E120)</f>
        <v>7195</v>
      </c>
      <c r="G120" s="22"/>
      <c r="H120" s="22"/>
      <c r="I120" s="22"/>
      <c r="J120" s="22"/>
      <c r="K120" s="22"/>
      <c r="L120" s="22"/>
    </row>
    <row r="121" spans="1:20">
      <c r="A121" s="30" t="s">
        <v>46</v>
      </c>
      <c r="B121" s="22">
        <v>9080</v>
      </c>
      <c r="C121" s="22">
        <f>B121*0.05</f>
        <v>454</v>
      </c>
      <c r="D121" s="22">
        <f>B121*0.8</f>
        <v>7264</v>
      </c>
      <c r="E121" s="22">
        <f>B121*0.15</f>
        <v>1362</v>
      </c>
      <c r="F121" s="47">
        <f>SUM(C121:E121)</f>
        <v>9080</v>
      </c>
      <c r="G121" s="22"/>
      <c r="H121" s="22"/>
      <c r="I121" s="22"/>
      <c r="J121" s="22"/>
      <c r="K121" s="22"/>
      <c r="L121" s="22"/>
      <c r="P121" t="s">
        <v>46</v>
      </c>
      <c r="Q121" s="42" t="s">
        <v>3107</v>
      </c>
    </row>
    <row r="122" spans="1:20" ht="15.75" thickBot="1">
      <c r="A122" s="34" t="s">
        <v>7</v>
      </c>
      <c r="B122" s="48">
        <v>7382</v>
      </c>
      <c r="C122" s="48">
        <f>B122*0.05</f>
        <v>369.1</v>
      </c>
      <c r="D122" s="48">
        <f>B122*0.8</f>
        <v>5905.6</v>
      </c>
      <c r="E122" s="48">
        <f>B122*0.15</f>
        <v>1107.3</v>
      </c>
      <c r="F122" s="49">
        <f>SUM(C122:E122)</f>
        <v>7382.0000000000009</v>
      </c>
      <c r="G122" s="22"/>
      <c r="H122" s="22"/>
      <c r="I122" s="22"/>
      <c r="K122" s="22"/>
      <c r="L122" s="22"/>
      <c r="P122" t="s">
        <v>7</v>
      </c>
      <c r="Q122" s="42" t="s">
        <v>3108</v>
      </c>
    </row>
    <row r="123" spans="1:20">
      <c r="A123" s="22"/>
      <c r="B123" s="22">
        <f>SUM(B119:B122)</f>
        <v>33990</v>
      </c>
      <c r="C123" s="22"/>
      <c r="D123" s="22"/>
      <c r="E123" s="22"/>
      <c r="F123" s="22"/>
      <c r="G123" s="22"/>
      <c r="H123" s="22"/>
      <c r="I123" s="22"/>
      <c r="J123" s="22"/>
      <c r="K123" s="22"/>
      <c r="L123" s="22"/>
      <c r="P123" t="s">
        <v>10</v>
      </c>
      <c r="Q123" s="42" t="s">
        <v>3109</v>
      </c>
    </row>
    <row r="124" spans="1:20">
      <c r="A124" s="22"/>
      <c r="B124" s="22"/>
      <c r="C124" s="22"/>
      <c r="D124" s="22"/>
      <c r="E124" s="22"/>
      <c r="F124" s="22"/>
      <c r="G124" s="22"/>
      <c r="H124" s="22"/>
      <c r="I124" s="22"/>
      <c r="J124" s="22"/>
      <c r="K124" s="22"/>
      <c r="L124" s="22"/>
      <c r="P124" t="s">
        <v>9</v>
      </c>
      <c r="Q124" s="42" t="s">
        <v>3110</v>
      </c>
    </row>
    <row r="125" spans="1:20" ht="15.75" thickBot="1">
      <c r="A125" s="22"/>
      <c r="B125" s="22"/>
      <c r="C125" s="22"/>
      <c r="D125" s="22"/>
      <c r="E125" s="22"/>
      <c r="F125" s="22"/>
      <c r="G125" s="22"/>
      <c r="H125" s="22"/>
      <c r="I125" s="22"/>
      <c r="J125" s="22"/>
      <c r="K125" s="22"/>
      <c r="L125" s="22"/>
      <c r="Q125" s="42" t="s">
        <v>3111</v>
      </c>
    </row>
    <row r="126" spans="1:20" ht="15.75" thickBot="1">
      <c r="A126" s="22"/>
      <c r="B126" s="23" t="s">
        <v>62</v>
      </c>
      <c r="C126" s="24" t="s">
        <v>63</v>
      </c>
      <c r="D126" s="24"/>
      <c r="E126" s="24" t="s">
        <v>64</v>
      </c>
      <c r="F126" s="24" t="s">
        <v>63</v>
      </c>
      <c r="G126" s="24"/>
      <c r="H126" s="24" t="s">
        <v>65</v>
      </c>
      <c r="I126" s="24" t="s">
        <v>63</v>
      </c>
      <c r="J126" s="24"/>
      <c r="K126" s="24" t="s">
        <v>66</v>
      </c>
      <c r="L126" s="25" t="s">
        <v>67</v>
      </c>
    </row>
    <row r="127" spans="1:20" ht="15.75" thickBot="1">
      <c r="A127" s="26" t="s">
        <v>10</v>
      </c>
      <c r="B127" s="22">
        <v>8266.4</v>
      </c>
      <c r="C127" s="28">
        <f>B127/B131</f>
        <v>0.30400117681671079</v>
      </c>
      <c r="D127" s="28">
        <f>C127*0.8</f>
        <v>0.24320094145336865</v>
      </c>
      <c r="E127" s="27">
        <v>1549.95</v>
      </c>
      <c r="F127" s="28">
        <f>E127/E131</f>
        <v>0.30400117681671079</v>
      </c>
      <c r="G127" s="28">
        <f>F127*0.15</f>
        <v>4.5600176522506621E-2</v>
      </c>
      <c r="H127" s="22">
        <v>516.65</v>
      </c>
      <c r="I127" s="28">
        <f>H127/H131</f>
        <v>0.30400117681671079</v>
      </c>
      <c r="J127" s="28">
        <f>I127*0.05</f>
        <v>1.5200058840835541E-2</v>
      </c>
      <c r="K127" s="209">
        <f>SUM(D127+G127+J127)</f>
        <v>0.30400117681671079</v>
      </c>
      <c r="L127" s="29" t="s">
        <v>68</v>
      </c>
    </row>
    <row r="128" spans="1:20" ht="15.75" thickBot="1">
      <c r="A128" s="30" t="s">
        <v>9</v>
      </c>
      <c r="B128" s="22">
        <v>5756</v>
      </c>
      <c r="C128" s="32">
        <f>B128/B131</f>
        <v>0.21167990585466315</v>
      </c>
      <c r="D128" s="32">
        <f>C128*0.8</f>
        <v>0.16934392468373052</v>
      </c>
      <c r="E128" s="31">
        <v>1079.25</v>
      </c>
      <c r="F128" s="32">
        <f>E128/E131</f>
        <v>0.21167990585466315</v>
      </c>
      <c r="G128" s="32">
        <f>F128*0.15</f>
        <v>3.1751985878199468E-2</v>
      </c>
      <c r="H128" s="22">
        <v>359.75</v>
      </c>
      <c r="I128" s="32">
        <f>H128/H131</f>
        <v>0.21167990585466315</v>
      </c>
      <c r="J128" s="28">
        <f>I128*0.05</f>
        <v>1.0583995292733158E-2</v>
      </c>
      <c r="K128" s="203">
        <f>SUM(D128+G128+J128)</f>
        <v>0.21167990585466315</v>
      </c>
      <c r="L128" s="33" t="s">
        <v>69</v>
      </c>
    </row>
    <row r="129" spans="1:20" ht="15.75" thickBot="1">
      <c r="A129" s="30" t="s">
        <v>46</v>
      </c>
      <c r="B129" s="22">
        <v>7264</v>
      </c>
      <c r="C129" s="32">
        <f>B129/B131</f>
        <v>0.26713739335098557</v>
      </c>
      <c r="D129" s="32">
        <f>C129*0.8</f>
        <v>0.21370991468078848</v>
      </c>
      <c r="E129" s="31">
        <v>1362</v>
      </c>
      <c r="F129" s="32">
        <f>E129/E131</f>
        <v>0.26713739335098557</v>
      </c>
      <c r="G129" s="32">
        <f>F129*0.15</f>
        <v>4.0070609002647833E-2</v>
      </c>
      <c r="H129" s="22">
        <v>454</v>
      </c>
      <c r="I129" s="32">
        <f>H129/H131</f>
        <v>0.26713739335098557</v>
      </c>
      <c r="J129" s="28">
        <f>I129*0.05</f>
        <v>1.335686966754928E-2</v>
      </c>
      <c r="K129" s="203">
        <f>SUM(D129+G129+J129)</f>
        <v>0.26713739335098557</v>
      </c>
      <c r="L129" s="33" t="s">
        <v>70</v>
      </c>
    </row>
    <row r="130" spans="1:20" ht="15.75" thickBot="1">
      <c r="A130" s="34" t="s">
        <v>7</v>
      </c>
      <c r="B130" s="48">
        <v>5905.6</v>
      </c>
      <c r="C130" s="32">
        <f>B130/B131</f>
        <v>0.21718152397764048</v>
      </c>
      <c r="D130" s="32">
        <f>C130*0.8</f>
        <v>0.17374521918211239</v>
      </c>
      <c r="E130" s="35">
        <v>1107.3</v>
      </c>
      <c r="F130" s="32">
        <f>E130/E131</f>
        <v>0.21718152397764048</v>
      </c>
      <c r="G130" s="32">
        <f>F130*0.15</f>
        <v>3.2577228596646073E-2</v>
      </c>
      <c r="H130" s="48">
        <v>369.1</v>
      </c>
      <c r="I130" s="32">
        <f>H130/H131</f>
        <v>0.21718152397764048</v>
      </c>
      <c r="J130" s="28">
        <f>I130*0.05</f>
        <v>1.0859076198882024E-2</v>
      </c>
      <c r="K130" s="203">
        <f>SUM(D130+G130+J130)</f>
        <v>0.21718152397764048</v>
      </c>
      <c r="L130" s="37" t="s">
        <v>71</v>
      </c>
    </row>
    <row r="131" spans="1:20" ht="15.75" thickBot="1">
      <c r="A131" s="38" t="s">
        <v>72</v>
      </c>
      <c r="B131" s="39">
        <f t="shared" ref="B131:H131" si="13">SUM(B127:B130)</f>
        <v>27192</v>
      </c>
      <c r="C131" s="39">
        <f t="shared" si="13"/>
        <v>1</v>
      </c>
      <c r="D131" s="39">
        <f t="shared" si="13"/>
        <v>0.8</v>
      </c>
      <c r="E131" s="39">
        <f t="shared" si="13"/>
        <v>5098.5</v>
      </c>
      <c r="F131" s="39">
        <f t="shared" si="13"/>
        <v>1</v>
      </c>
      <c r="G131" s="39">
        <f t="shared" si="13"/>
        <v>0.15</v>
      </c>
      <c r="H131" s="39">
        <f t="shared" si="13"/>
        <v>1699.5</v>
      </c>
      <c r="I131" s="39">
        <f>SUM(I127:I130)</f>
        <v>1</v>
      </c>
      <c r="J131" s="39">
        <f>SUM(J127:J130)</f>
        <v>0.05</v>
      </c>
      <c r="K131" s="40">
        <f>SUM(K127:K130)</f>
        <v>1</v>
      </c>
      <c r="L131" s="22"/>
    </row>
    <row r="133" spans="1:20">
      <c r="A133" s="203"/>
      <c r="B133" s="203">
        <v>10211</v>
      </c>
      <c r="C133" s="203"/>
      <c r="D133" s="203"/>
      <c r="E133" s="203"/>
      <c r="F133" s="203"/>
      <c r="G133" s="203"/>
      <c r="H133" s="203"/>
      <c r="I133" s="203"/>
      <c r="J133" s="203"/>
      <c r="K133" s="203"/>
      <c r="L133" s="203"/>
      <c r="M133" s="203"/>
      <c r="N133" s="203"/>
      <c r="O133" s="203"/>
      <c r="P133" s="203"/>
      <c r="Q133" s="203"/>
      <c r="R133" s="203"/>
      <c r="S133" s="203"/>
      <c r="T133" s="203"/>
    </row>
    <row r="134" spans="1:20" ht="15.75" thickBot="1"/>
    <row r="135" spans="1:20">
      <c r="A135" s="44"/>
      <c r="B135" s="45" t="s">
        <v>84</v>
      </c>
      <c r="C135" s="45" t="s">
        <v>85</v>
      </c>
      <c r="D135" s="45" t="s">
        <v>86</v>
      </c>
      <c r="E135" s="45" t="s">
        <v>87</v>
      </c>
      <c r="F135" s="46" t="s">
        <v>88</v>
      </c>
      <c r="G135" s="22"/>
      <c r="H135" s="22"/>
      <c r="I135" s="22"/>
      <c r="J135" s="22"/>
      <c r="K135" s="22"/>
      <c r="L135" s="22"/>
    </row>
    <row r="136" spans="1:20">
      <c r="A136" s="30" t="s">
        <v>10</v>
      </c>
      <c r="B136" s="22">
        <v>3085</v>
      </c>
      <c r="C136" s="22">
        <f>B136*0.05</f>
        <v>154.25</v>
      </c>
      <c r="D136" s="22">
        <f>B136*0.8</f>
        <v>2468</v>
      </c>
      <c r="E136" s="22">
        <f>B136*0.15</f>
        <v>462.75</v>
      </c>
      <c r="F136" s="47">
        <f>SUM(C136:E136)</f>
        <v>3085</v>
      </c>
      <c r="G136" s="22"/>
      <c r="H136" s="22"/>
      <c r="I136" s="22"/>
      <c r="J136" s="22"/>
      <c r="K136" s="22"/>
      <c r="L136" s="22"/>
    </row>
    <row r="137" spans="1:20">
      <c r="A137" s="30" t="s">
        <v>9</v>
      </c>
      <c r="B137" s="22">
        <v>2371</v>
      </c>
      <c r="C137" s="22">
        <f>B137*0.05</f>
        <v>118.55000000000001</v>
      </c>
      <c r="D137" s="22">
        <f>B137*0.8</f>
        <v>1896.8000000000002</v>
      </c>
      <c r="E137" s="22">
        <f>B137*0.15</f>
        <v>355.65</v>
      </c>
      <c r="F137" s="47">
        <f>SUM(C137:E137)</f>
        <v>2371</v>
      </c>
      <c r="G137" s="22"/>
      <c r="H137" s="22"/>
      <c r="I137" s="22"/>
      <c r="J137" s="22"/>
      <c r="K137" s="22"/>
      <c r="L137" s="22"/>
      <c r="P137" t="s">
        <v>46</v>
      </c>
      <c r="Q137" s="42" t="s">
        <v>3112</v>
      </c>
    </row>
    <row r="138" spans="1:20">
      <c r="A138" s="30" t="s">
        <v>46</v>
      </c>
      <c r="B138" s="22">
        <v>2524</v>
      </c>
      <c r="C138" s="22">
        <f>B138*0.05</f>
        <v>126.2</v>
      </c>
      <c r="D138" s="22">
        <f>B138*0.8</f>
        <v>2019.2</v>
      </c>
      <c r="E138" s="22">
        <f>B138*0.15</f>
        <v>378.59999999999997</v>
      </c>
      <c r="F138" s="47">
        <f>SUM(C138:E138)</f>
        <v>2524</v>
      </c>
      <c r="G138" s="22"/>
      <c r="H138" s="22"/>
      <c r="I138" s="22"/>
      <c r="J138" s="22"/>
      <c r="K138" s="22"/>
      <c r="L138" s="22"/>
      <c r="P138" t="s">
        <v>7</v>
      </c>
      <c r="Q138" s="42" t="s">
        <v>3113</v>
      </c>
    </row>
    <row r="139" spans="1:20" ht="15.75" thickBot="1">
      <c r="A139" s="34" t="s">
        <v>7</v>
      </c>
      <c r="B139" s="48">
        <v>2251</v>
      </c>
      <c r="C139" s="48">
        <f>B139*0.05</f>
        <v>112.55000000000001</v>
      </c>
      <c r="D139" s="48">
        <f>B139*0.8</f>
        <v>1800.8000000000002</v>
      </c>
      <c r="E139" s="48">
        <f>B139*0.15</f>
        <v>337.65</v>
      </c>
      <c r="F139" s="49">
        <f>SUM(C139:E139)</f>
        <v>2251</v>
      </c>
      <c r="G139" s="22"/>
      <c r="H139" s="22"/>
      <c r="I139" s="22"/>
      <c r="K139" s="22"/>
      <c r="L139" s="22"/>
      <c r="P139" t="s">
        <v>10</v>
      </c>
      <c r="Q139" s="42" t="s">
        <v>3114</v>
      </c>
    </row>
    <row r="140" spans="1:20">
      <c r="A140" s="22"/>
      <c r="B140" s="22">
        <f>SUM(B136:B139)</f>
        <v>10231</v>
      </c>
      <c r="C140" s="22"/>
      <c r="D140" s="22"/>
      <c r="E140" s="22"/>
      <c r="F140" s="22"/>
      <c r="G140" s="22"/>
      <c r="H140" s="22"/>
      <c r="I140" s="22"/>
      <c r="J140" s="22"/>
      <c r="K140" s="22"/>
      <c r="L140" s="22"/>
      <c r="P140" t="s">
        <v>9</v>
      </c>
      <c r="Q140" s="42" t="s">
        <v>3115</v>
      </c>
    </row>
    <row r="141" spans="1:20">
      <c r="A141" s="22"/>
      <c r="B141" s="22"/>
      <c r="C141" s="22"/>
      <c r="D141" s="22"/>
      <c r="E141" s="22"/>
      <c r="F141" s="22"/>
      <c r="G141" s="22"/>
      <c r="H141" s="22"/>
      <c r="I141" s="22"/>
      <c r="J141" s="22"/>
      <c r="K141" s="22"/>
      <c r="L141" s="22"/>
      <c r="Q141" s="42" t="s">
        <v>3116</v>
      </c>
    </row>
    <row r="142" spans="1:20" ht="15.75" thickBot="1">
      <c r="A142" s="22"/>
      <c r="B142" s="22"/>
      <c r="C142" s="22"/>
      <c r="D142" s="22"/>
      <c r="E142" s="22"/>
      <c r="F142" s="22"/>
      <c r="G142" s="22"/>
      <c r="H142" s="22"/>
      <c r="I142" s="22"/>
      <c r="J142" s="22"/>
      <c r="K142" s="22"/>
      <c r="L142" s="22"/>
    </row>
    <row r="143" spans="1:20" ht="15.75" thickBot="1">
      <c r="A143" s="22"/>
      <c r="B143" s="23" t="s">
        <v>62</v>
      </c>
      <c r="C143" s="24" t="s">
        <v>63</v>
      </c>
      <c r="D143" s="24"/>
      <c r="E143" s="24" t="s">
        <v>64</v>
      </c>
      <c r="F143" s="24" t="s">
        <v>63</v>
      </c>
      <c r="G143" s="24"/>
      <c r="H143" s="24" t="s">
        <v>65</v>
      </c>
      <c r="I143" s="24" t="s">
        <v>63</v>
      </c>
      <c r="J143" s="24"/>
      <c r="K143" s="24" t="s">
        <v>66</v>
      </c>
      <c r="L143" s="25" t="s">
        <v>67</v>
      </c>
    </row>
    <row r="144" spans="1:20" ht="15.75" thickBot="1">
      <c r="A144" s="26" t="s">
        <v>10</v>
      </c>
      <c r="B144" s="22">
        <v>2468</v>
      </c>
      <c r="C144" s="28">
        <f>B144/B148</f>
        <v>0.30153455185221384</v>
      </c>
      <c r="D144" s="28">
        <f>C144*0.8</f>
        <v>0.24122764148177109</v>
      </c>
      <c r="E144" s="27">
        <v>462.75</v>
      </c>
      <c r="F144" s="28">
        <f>E144/E148</f>
        <v>0.30153455185221384</v>
      </c>
      <c r="G144" s="28">
        <f>F144*0.15</f>
        <v>4.5230182777832077E-2</v>
      </c>
      <c r="H144" s="22">
        <v>154.25</v>
      </c>
      <c r="I144" s="28">
        <f>H144/H148</f>
        <v>0.30153455185221384</v>
      </c>
      <c r="J144" s="28">
        <f>I144*0.05</f>
        <v>1.5076727592610693E-2</v>
      </c>
      <c r="K144" s="209">
        <f>SUM(D144+G144+J144)</f>
        <v>0.30153455185221384</v>
      </c>
      <c r="L144" s="29" t="s">
        <v>68</v>
      </c>
    </row>
    <row r="145" spans="1:12" ht="15.75" thickBot="1">
      <c r="A145" s="30" t="s">
        <v>9</v>
      </c>
      <c r="B145" s="22">
        <v>1896.8000000000002</v>
      </c>
      <c r="C145" s="32">
        <f>B145/B148</f>
        <v>0.23174665233115044</v>
      </c>
      <c r="D145" s="32">
        <f>C145*0.8</f>
        <v>0.18539732186492036</v>
      </c>
      <c r="E145" s="31">
        <v>355.65</v>
      </c>
      <c r="F145" s="32">
        <f>E145/E148</f>
        <v>0.23174665233115041</v>
      </c>
      <c r="G145" s="32">
        <f>F145*0.15</f>
        <v>3.4761997849672557E-2</v>
      </c>
      <c r="H145" s="22">
        <v>118.55000000000001</v>
      </c>
      <c r="I145" s="32">
        <f>H145/H148</f>
        <v>0.23174665233115044</v>
      </c>
      <c r="J145" s="28">
        <f>I145*0.05</f>
        <v>1.1587332616557523E-2</v>
      </c>
      <c r="K145" s="203">
        <f>SUM(D145+G145+J145)</f>
        <v>0.23174665233115044</v>
      </c>
      <c r="L145" s="33" t="s">
        <v>69</v>
      </c>
    </row>
    <row r="146" spans="1:12" ht="15.75" thickBot="1">
      <c r="A146" s="30" t="s">
        <v>46</v>
      </c>
      <c r="B146" s="22">
        <v>2019.2</v>
      </c>
      <c r="C146" s="32">
        <f>B146/B148</f>
        <v>0.24670120222852115</v>
      </c>
      <c r="D146" s="32">
        <f>C146*0.8</f>
        <v>0.19736096178281692</v>
      </c>
      <c r="E146" s="31">
        <v>378.59999999999997</v>
      </c>
      <c r="F146" s="32">
        <f>E146/E148</f>
        <v>0.24670120222852113</v>
      </c>
      <c r="G146" s="32">
        <f>F146*0.15</f>
        <v>3.7005180334278166E-2</v>
      </c>
      <c r="H146" s="22">
        <v>126.2</v>
      </c>
      <c r="I146" s="32">
        <f>H146/H148</f>
        <v>0.24670120222852115</v>
      </c>
      <c r="J146" s="28">
        <f>I146*0.05</f>
        <v>1.2335060111426058E-2</v>
      </c>
      <c r="K146" s="203">
        <f>SUM(D146+G146+J146)</f>
        <v>0.24670120222852115</v>
      </c>
      <c r="L146" s="33" t="s">
        <v>70</v>
      </c>
    </row>
    <row r="147" spans="1:12" ht="15.75" thickBot="1">
      <c r="A147" s="34" t="s">
        <v>7</v>
      </c>
      <c r="B147" s="48">
        <v>1800.8000000000002</v>
      </c>
      <c r="C147" s="32">
        <f>B147/B148</f>
        <v>0.22001759358811457</v>
      </c>
      <c r="D147" s="32">
        <f>C147*0.8</f>
        <v>0.17601407487049167</v>
      </c>
      <c r="E147" s="35">
        <v>337.65</v>
      </c>
      <c r="F147" s="32">
        <f>E147/E148</f>
        <v>0.22001759358811451</v>
      </c>
      <c r="G147" s="32">
        <f>F147*0.15</f>
        <v>3.3002639038217173E-2</v>
      </c>
      <c r="H147" s="48">
        <v>112.55000000000001</v>
      </c>
      <c r="I147" s="32">
        <f>H147/H148</f>
        <v>0.22001759358811457</v>
      </c>
      <c r="J147" s="28">
        <f>I147*0.05</f>
        <v>1.1000879679405729E-2</v>
      </c>
      <c r="K147" s="203">
        <f>SUM(D147+G147+J147)</f>
        <v>0.22001759358811457</v>
      </c>
      <c r="L147" s="37" t="s">
        <v>71</v>
      </c>
    </row>
    <row r="148" spans="1:12" ht="15.75" thickBot="1">
      <c r="A148" s="38" t="s">
        <v>72</v>
      </c>
      <c r="B148" s="39">
        <f t="shared" ref="B148:H148" si="14">SUM(B144:B147)</f>
        <v>8184.8</v>
      </c>
      <c r="C148" s="39">
        <f t="shared" si="14"/>
        <v>1</v>
      </c>
      <c r="D148" s="39">
        <f t="shared" si="14"/>
        <v>0.8</v>
      </c>
      <c r="E148" s="39">
        <f t="shared" si="14"/>
        <v>1534.65</v>
      </c>
      <c r="F148" s="39">
        <f t="shared" si="14"/>
        <v>0.99999999999999978</v>
      </c>
      <c r="G148" s="39">
        <f t="shared" si="14"/>
        <v>0.14999999999999997</v>
      </c>
      <c r="H148" s="39">
        <f t="shared" si="14"/>
        <v>511.55</v>
      </c>
      <c r="I148" s="39">
        <f>SUM(I144:I147)</f>
        <v>1</v>
      </c>
      <c r="J148" s="39">
        <f>SUM(J144:J147)</f>
        <v>0.05</v>
      </c>
      <c r="K148" s="40">
        <f>SUM(K144:K147)</f>
        <v>1</v>
      </c>
      <c r="L148" s="22"/>
    </row>
  </sheetData>
  <mergeCells count="1">
    <mergeCell ref="L34:M3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BEA68-8097-4758-89D0-9E185AFAEBFA}">
  <dimension ref="A1:S11"/>
  <sheetViews>
    <sheetView workbookViewId="0">
      <selection activeCell="A2" sqref="A2:C7"/>
    </sheetView>
  </sheetViews>
  <sheetFormatPr defaultRowHeight="15"/>
  <cols>
    <col min="1" max="1" width="12.5703125" customWidth="1"/>
    <col min="2" max="2" width="14.42578125" customWidth="1"/>
  </cols>
  <sheetData>
    <row r="1" spans="1:19">
      <c r="B1" t="s">
        <v>3129</v>
      </c>
    </row>
    <row r="2" spans="1:19">
      <c r="A2" t="s">
        <v>3156</v>
      </c>
      <c r="B2" t="s">
        <v>3154</v>
      </c>
      <c r="C2" t="s">
        <v>3155</v>
      </c>
    </row>
    <row r="3" spans="1:19">
      <c r="A3" t="s">
        <v>3157</v>
      </c>
      <c r="B3">
        <v>5.6</v>
      </c>
      <c r="C3">
        <v>4.5</v>
      </c>
    </row>
    <row r="4" spans="1:19">
      <c r="A4" t="s">
        <v>3158</v>
      </c>
      <c r="B4">
        <v>0.25</v>
      </c>
      <c r="C4">
        <v>1.8</v>
      </c>
    </row>
    <row r="5" spans="1:19">
      <c r="A5" t="s">
        <v>3159</v>
      </c>
      <c r="B5" t="s">
        <v>3166</v>
      </c>
      <c r="C5">
        <v>12.35</v>
      </c>
    </row>
    <row r="6" spans="1:19">
      <c r="A6" t="s">
        <v>3160</v>
      </c>
      <c r="B6">
        <v>0.09</v>
      </c>
      <c r="C6">
        <v>2.4700000000000002</v>
      </c>
    </row>
    <row r="7" spans="1:19">
      <c r="A7" t="s">
        <v>3161</v>
      </c>
      <c r="B7">
        <v>0.24</v>
      </c>
      <c r="C7">
        <v>0.25540000000000002</v>
      </c>
    </row>
    <row r="9" spans="1:19">
      <c r="H9" t="s">
        <v>3168</v>
      </c>
      <c r="I9" t="s">
        <v>3162</v>
      </c>
      <c r="J9" t="s">
        <v>3127</v>
      </c>
      <c r="K9" t="s">
        <v>3167</v>
      </c>
      <c r="L9" t="s">
        <v>3163</v>
      </c>
      <c r="P9" t="s">
        <v>3162</v>
      </c>
      <c r="Q9" t="s">
        <v>3127</v>
      </c>
      <c r="S9" t="s">
        <v>3163</v>
      </c>
    </row>
    <row r="10" spans="1:19">
      <c r="G10" t="s">
        <v>3164</v>
      </c>
      <c r="H10">
        <v>2.0099999999999998</v>
      </c>
      <c r="I10">
        <v>3.31</v>
      </c>
      <c r="J10">
        <v>3.53</v>
      </c>
      <c r="K10" s="203">
        <f>J10/I10</f>
        <v>1.066465256797583</v>
      </c>
      <c r="L10">
        <v>1.31</v>
      </c>
      <c r="P10">
        <v>1514.34</v>
      </c>
      <c r="Q10">
        <v>3144.82</v>
      </c>
      <c r="R10" s="203">
        <f>Q10/P10</f>
        <v>2.0766934770262955</v>
      </c>
      <c r="S10">
        <v>1.31</v>
      </c>
    </row>
    <row r="11" spans="1:19">
      <c r="G11" t="s">
        <v>3165</v>
      </c>
      <c r="H11">
        <v>3.04</v>
      </c>
      <c r="I11">
        <v>4.82</v>
      </c>
      <c r="J11">
        <v>5.98</v>
      </c>
      <c r="K11" s="203">
        <f>J11/I11</f>
        <v>1.2406639004149378</v>
      </c>
      <c r="L11">
        <v>1.39</v>
      </c>
      <c r="P11">
        <v>1514.96</v>
      </c>
      <c r="Q11">
        <v>3099.84</v>
      </c>
      <c r="R11" s="203">
        <f>Q11/P11</f>
        <v>2.0461530337434652</v>
      </c>
      <c r="S11">
        <v>1.39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B231-2AC6-486F-967C-CDA506E300F9}">
  <dimension ref="A1:Q35"/>
  <sheetViews>
    <sheetView tabSelected="1" workbookViewId="0">
      <selection activeCell="O26" sqref="O26"/>
    </sheetView>
  </sheetViews>
  <sheetFormatPr defaultRowHeight="15"/>
  <cols>
    <col min="1" max="1" width="34.140625" customWidth="1"/>
    <col min="2" max="2" width="51" customWidth="1"/>
  </cols>
  <sheetData>
    <row r="1" spans="1:17" ht="15.75" thickBot="1">
      <c r="A1" s="267" t="s">
        <v>3088</v>
      </c>
      <c r="B1" s="267"/>
      <c r="D1" s="268" t="s">
        <v>3220</v>
      </c>
      <c r="E1" s="268"/>
      <c r="G1" s="269" t="s">
        <v>3260</v>
      </c>
      <c r="H1" s="269"/>
      <c r="J1" s="268" t="s">
        <v>3277</v>
      </c>
      <c r="K1" s="268"/>
      <c r="M1" s="269" t="s">
        <v>3296</v>
      </c>
      <c r="N1" s="269"/>
      <c r="P1" s="269">
        <v>10211</v>
      </c>
      <c r="Q1" s="269"/>
    </row>
    <row r="2" spans="1:17" ht="54.75" customHeight="1" thickBot="1">
      <c r="A2" t="s">
        <v>3169</v>
      </c>
      <c r="B2" s="266" t="s">
        <v>3170</v>
      </c>
      <c r="D2" t="s">
        <v>3221</v>
      </c>
      <c r="G2" t="s">
        <v>3261</v>
      </c>
      <c r="H2" s="22" t="s">
        <v>3272</v>
      </c>
      <c r="J2" t="s">
        <v>3278</v>
      </c>
      <c r="K2" s="22" t="s">
        <v>3289</v>
      </c>
      <c r="M2" t="s">
        <v>3297</v>
      </c>
      <c r="N2" s="270" t="s">
        <v>3251</v>
      </c>
      <c r="P2" t="s">
        <v>3320</v>
      </c>
      <c r="Q2" s="22" t="s">
        <v>3295</v>
      </c>
    </row>
    <row r="3" spans="1:17">
      <c r="A3" t="s">
        <v>3172</v>
      </c>
      <c r="B3" s="43" t="s">
        <v>3171</v>
      </c>
      <c r="D3" t="s">
        <v>3222</v>
      </c>
      <c r="E3" s="270" t="s">
        <v>3246</v>
      </c>
      <c r="G3" t="s">
        <v>3262</v>
      </c>
      <c r="H3" s="22" t="s">
        <v>3219</v>
      </c>
      <c r="J3" t="s">
        <v>3279</v>
      </c>
      <c r="K3" s="22" t="s">
        <v>3290</v>
      </c>
      <c r="M3" t="s">
        <v>3298</v>
      </c>
      <c r="N3" s="22" t="s">
        <v>3251</v>
      </c>
      <c r="P3" t="s">
        <v>3321</v>
      </c>
      <c r="Q3" s="22" t="s">
        <v>3326</v>
      </c>
    </row>
    <row r="4" spans="1:17">
      <c r="A4" t="s">
        <v>3174</v>
      </c>
      <c r="B4" s="22" t="s">
        <v>3173</v>
      </c>
      <c r="D4" t="s">
        <v>3223</v>
      </c>
      <c r="E4" s="22" t="s">
        <v>3247</v>
      </c>
      <c r="G4" t="s">
        <v>3263</v>
      </c>
      <c r="H4" s="22" t="s">
        <v>3219</v>
      </c>
      <c r="J4" t="s">
        <v>3280</v>
      </c>
      <c r="K4" t="s">
        <v>3291</v>
      </c>
      <c r="M4" t="s">
        <v>3299</v>
      </c>
      <c r="P4" t="s">
        <v>3322</v>
      </c>
      <c r="Q4" s="22" t="s">
        <v>3327</v>
      </c>
    </row>
    <row r="5" spans="1:17">
      <c r="A5" t="s">
        <v>3176</v>
      </c>
      <c r="B5" s="22" t="s">
        <v>3175</v>
      </c>
      <c r="D5" t="s">
        <v>3224</v>
      </c>
      <c r="E5" s="22" t="s">
        <v>3248</v>
      </c>
      <c r="G5" t="s">
        <v>3264</v>
      </c>
      <c r="J5" t="s">
        <v>3281</v>
      </c>
      <c r="K5" s="22" t="s">
        <v>3251</v>
      </c>
      <c r="M5" t="s">
        <v>3300</v>
      </c>
      <c r="P5" t="s">
        <v>3323</v>
      </c>
      <c r="Q5" s="271" t="s">
        <v>3210</v>
      </c>
    </row>
    <row r="6" spans="1:17">
      <c r="A6" t="s">
        <v>3177</v>
      </c>
      <c r="B6" s="22" t="s">
        <v>3207</v>
      </c>
      <c r="D6" t="s">
        <v>3225</v>
      </c>
      <c r="E6" s="22" t="s">
        <v>3212</v>
      </c>
      <c r="G6" t="s">
        <v>3265</v>
      </c>
      <c r="H6" s="22" t="s">
        <v>3273</v>
      </c>
      <c r="J6" t="s">
        <v>3282</v>
      </c>
      <c r="M6" t="s">
        <v>3301</v>
      </c>
      <c r="P6" t="s">
        <v>3324</v>
      </c>
    </row>
    <row r="7" spans="1:17">
      <c r="A7" t="s">
        <v>3178</v>
      </c>
      <c r="B7" s="231" t="s">
        <v>3208</v>
      </c>
      <c r="D7" t="s">
        <v>3226</v>
      </c>
      <c r="E7" s="22" t="s">
        <v>3249</v>
      </c>
      <c r="G7" t="s">
        <v>3266</v>
      </c>
      <c r="H7" s="22" t="s">
        <v>3273</v>
      </c>
      <c r="J7" t="s">
        <v>3283</v>
      </c>
      <c r="K7" s="22" t="s">
        <v>3292</v>
      </c>
      <c r="M7" t="s">
        <v>3302</v>
      </c>
      <c r="P7" t="s">
        <v>3325</v>
      </c>
    </row>
    <row r="8" spans="1:17">
      <c r="A8" t="s">
        <v>3179</v>
      </c>
      <c r="B8" s="231" t="s">
        <v>3209</v>
      </c>
      <c r="D8" t="s">
        <v>3227</v>
      </c>
      <c r="E8" s="22" t="s">
        <v>3250</v>
      </c>
      <c r="G8" t="s">
        <v>3267</v>
      </c>
      <c r="J8" t="s">
        <v>3284</v>
      </c>
      <c r="M8" t="s">
        <v>3303</v>
      </c>
    </row>
    <row r="9" spans="1:17">
      <c r="A9" t="s">
        <v>3180</v>
      </c>
      <c r="B9" s="231" t="s">
        <v>3209</v>
      </c>
      <c r="D9" t="s">
        <v>3228</v>
      </c>
      <c r="G9" t="s">
        <v>3268</v>
      </c>
      <c r="J9" t="s">
        <v>3285</v>
      </c>
      <c r="K9" s="22" t="s">
        <v>3293</v>
      </c>
      <c r="M9" t="s">
        <v>3304</v>
      </c>
    </row>
    <row r="10" spans="1:17">
      <c r="A10" t="s">
        <v>3181</v>
      </c>
      <c r="B10" s="271" t="s">
        <v>3210</v>
      </c>
      <c r="D10" t="s">
        <v>3229</v>
      </c>
      <c r="G10" t="s">
        <v>3269</v>
      </c>
      <c r="H10" s="22" t="s">
        <v>3274</v>
      </c>
      <c r="J10" t="s">
        <v>3286</v>
      </c>
      <c r="K10" s="231" t="s">
        <v>3208</v>
      </c>
      <c r="M10" t="s">
        <v>3305</v>
      </c>
    </row>
    <row r="11" spans="1:17">
      <c r="A11" t="s">
        <v>3182</v>
      </c>
      <c r="B11" s="22" t="s">
        <v>3211</v>
      </c>
      <c r="D11" t="s">
        <v>3230</v>
      </c>
      <c r="E11" s="22" t="s">
        <v>3251</v>
      </c>
      <c r="G11" t="s">
        <v>3270</v>
      </c>
      <c r="H11" s="22" t="s">
        <v>3275</v>
      </c>
      <c r="J11" t="s">
        <v>3287</v>
      </c>
      <c r="K11" s="22" t="s">
        <v>3294</v>
      </c>
      <c r="M11" t="s">
        <v>3306</v>
      </c>
    </row>
    <row r="12" spans="1:17">
      <c r="A12" t="s">
        <v>3183</v>
      </c>
      <c r="B12" s="22" t="s">
        <v>3210</v>
      </c>
      <c r="D12" t="s">
        <v>3231</v>
      </c>
      <c r="E12" s="22" t="s">
        <v>3252</v>
      </c>
      <c r="G12" t="s">
        <v>3271</v>
      </c>
      <c r="H12" s="22" t="s">
        <v>3276</v>
      </c>
      <c r="J12" t="s">
        <v>3288</v>
      </c>
      <c r="K12" t="s">
        <v>3295</v>
      </c>
      <c r="M12" t="s">
        <v>3307</v>
      </c>
    </row>
    <row r="13" spans="1:17">
      <c r="A13" t="s">
        <v>3184</v>
      </c>
      <c r="B13" s="22" t="s">
        <v>3212</v>
      </c>
      <c r="D13" t="s">
        <v>3232</v>
      </c>
      <c r="E13" s="270" t="s">
        <v>3251</v>
      </c>
      <c r="M13" t="s">
        <v>3308</v>
      </c>
    </row>
    <row r="14" spans="1:17">
      <c r="A14" t="s">
        <v>3185</v>
      </c>
      <c r="D14" t="s">
        <v>3233</v>
      </c>
      <c r="E14" s="22" t="s">
        <v>3253</v>
      </c>
      <c r="M14" t="s">
        <v>3309</v>
      </c>
      <c r="N14" s="270" t="s">
        <v>3316</v>
      </c>
    </row>
    <row r="15" spans="1:17">
      <c r="A15" t="s">
        <v>3186</v>
      </c>
      <c r="B15" s="22" t="s">
        <v>3213</v>
      </c>
      <c r="D15" t="s">
        <v>3234</v>
      </c>
      <c r="E15" s="22" t="s">
        <v>3254</v>
      </c>
      <c r="M15" t="s">
        <v>3310</v>
      </c>
      <c r="N15" s="270" t="s">
        <v>3316</v>
      </c>
    </row>
    <row r="16" spans="1:17">
      <c r="A16" t="s">
        <v>3187</v>
      </c>
      <c r="D16" t="s">
        <v>3235</v>
      </c>
      <c r="E16" s="22" t="s">
        <v>3249</v>
      </c>
      <c r="M16" t="s">
        <v>3311</v>
      </c>
      <c r="N16" s="22" t="s">
        <v>3317</v>
      </c>
    </row>
    <row r="17" spans="1:14">
      <c r="A17" t="s">
        <v>3188</v>
      </c>
      <c r="B17" s="22" t="s">
        <v>3214</v>
      </c>
      <c r="D17" t="s">
        <v>3236</v>
      </c>
      <c r="E17" s="22" t="s">
        <v>3255</v>
      </c>
      <c r="M17" t="s">
        <v>3312</v>
      </c>
      <c r="N17" t="s">
        <v>3318</v>
      </c>
    </row>
    <row r="18" spans="1:14">
      <c r="A18" t="s">
        <v>3189</v>
      </c>
      <c r="B18" s="22" t="s">
        <v>3214</v>
      </c>
      <c r="D18" t="s">
        <v>3237</v>
      </c>
      <c r="E18" s="22" t="s">
        <v>3256</v>
      </c>
      <c r="M18" t="s">
        <v>3313</v>
      </c>
      <c r="N18" t="s">
        <v>3318</v>
      </c>
    </row>
    <row r="19" spans="1:14">
      <c r="A19" t="s">
        <v>3190</v>
      </c>
      <c r="D19" t="s">
        <v>3238</v>
      </c>
      <c r="E19" s="22" t="s">
        <v>3254</v>
      </c>
      <c r="M19" t="s">
        <v>3314</v>
      </c>
      <c r="N19" s="22" t="s">
        <v>3319</v>
      </c>
    </row>
    <row r="20" spans="1:14">
      <c r="A20" t="s">
        <v>3191</v>
      </c>
      <c r="B20" s="231" t="s">
        <v>3215</v>
      </c>
      <c r="D20" t="s">
        <v>3239</v>
      </c>
      <c r="M20" t="s">
        <v>3315</v>
      </c>
    </row>
    <row r="21" spans="1:14">
      <c r="A21" t="s">
        <v>3192</v>
      </c>
      <c r="B21" s="22" t="s">
        <v>3216</v>
      </c>
      <c r="D21" t="s">
        <v>3240</v>
      </c>
      <c r="E21" s="22" t="s">
        <v>3251</v>
      </c>
    </row>
    <row r="22" spans="1:14">
      <c r="A22" t="s">
        <v>3193</v>
      </c>
      <c r="D22" t="s">
        <v>3241</v>
      </c>
      <c r="E22" s="22" t="s">
        <v>3251</v>
      </c>
    </row>
    <row r="23" spans="1:14">
      <c r="A23" t="s">
        <v>3194</v>
      </c>
      <c r="B23" s="22" t="s">
        <v>3217</v>
      </c>
      <c r="D23" t="s">
        <v>3242</v>
      </c>
      <c r="E23" s="22" t="s">
        <v>3257</v>
      </c>
    </row>
    <row r="24" spans="1:14">
      <c r="A24" t="s">
        <v>3195</v>
      </c>
      <c r="D24" t="s">
        <v>3243</v>
      </c>
      <c r="E24" s="22" t="s">
        <v>3258</v>
      </c>
    </row>
    <row r="25" spans="1:14">
      <c r="A25" t="s">
        <v>3196</v>
      </c>
      <c r="D25" t="s">
        <v>3244</v>
      </c>
      <c r="E25" s="22" t="s">
        <v>3258</v>
      </c>
    </row>
    <row r="26" spans="1:14">
      <c r="A26" t="s">
        <v>3197</v>
      </c>
      <c r="D26" t="s">
        <v>3245</v>
      </c>
      <c r="E26" s="22" t="s">
        <v>3259</v>
      </c>
    </row>
    <row r="27" spans="1:14">
      <c r="A27" t="s">
        <v>3198</v>
      </c>
    </row>
    <row r="28" spans="1:14">
      <c r="A28" t="s">
        <v>3199</v>
      </c>
    </row>
    <row r="29" spans="1:14">
      <c r="A29" t="s">
        <v>3200</v>
      </c>
    </row>
    <row r="30" spans="1:14">
      <c r="A30" t="s">
        <v>3201</v>
      </c>
    </row>
    <row r="31" spans="1:14">
      <c r="A31" t="s">
        <v>3202</v>
      </c>
    </row>
    <row r="32" spans="1:14">
      <c r="A32" t="s">
        <v>3203</v>
      </c>
    </row>
    <row r="33" spans="1:2">
      <c r="A33" t="s">
        <v>3204</v>
      </c>
      <c r="B33" t="s">
        <v>3218</v>
      </c>
    </row>
    <row r="34" spans="1:2">
      <c r="A34" t="s">
        <v>3205</v>
      </c>
    </row>
    <row r="35" spans="1:2">
      <c r="A35" t="s">
        <v>3206</v>
      </c>
      <c r="B35" s="22" t="s">
        <v>3219</v>
      </c>
    </row>
  </sheetData>
  <mergeCells count="6">
    <mergeCell ref="A1:B1"/>
    <mergeCell ref="D1:E1"/>
    <mergeCell ref="G1:H1"/>
    <mergeCell ref="J1:K1"/>
    <mergeCell ref="M1:N1"/>
    <mergeCell ref="P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C815-10ED-4864-9072-80DFFC01FE84}">
  <dimension ref="A1:AF137"/>
  <sheetViews>
    <sheetView topLeftCell="A55" zoomScaleNormal="100" workbookViewId="0">
      <selection activeCell="G84" sqref="G84"/>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s="66">
        <f>'Amino Acid'!E2</f>
        <v>8.1799999999999998E-2</v>
      </c>
      <c r="F4" s="67">
        <f>X4</f>
        <v>0.41910858744358093</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5.8142622000000008</v>
      </c>
      <c r="U4" s="70">
        <f>SUM(T4:T23)</f>
        <v>111.86513600000001</v>
      </c>
      <c r="V4" s="70">
        <f>T4/$U$4</f>
        <v>5.1975641454545772E-2</v>
      </c>
      <c r="W4" s="71">
        <f>V4*$D$4</f>
        <v>2.9789819286902292E-2</v>
      </c>
      <c r="X4" s="66">
        <f>W4/S4*1000</f>
        <v>0.41910858744358093</v>
      </c>
      <c r="Y4" s="68"/>
      <c r="Z4" s="70"/>
      <c r="AA4" s="70"/>
      <c r="AB4" s="70"/>
      <c r="AC4" s="70"/>
      <c r="AD4" s="70">
        <f t="shared" ref="AD4:AD67" si="0">(F4*Q4)/1000</f>
        <v>3.7340060489698401E-2</v>
      </c>
      <c r="AE4" s="70"/>
      <c r="AF4" s="72"/>
    </row>
    <row r="5" spans="2:32">
      <c r="B5" s="63"/>
      <c r="C5" s="70"/>
      <c r="D5" s="73"/>
      <c r="E5" s="66">
        <f>'Amino Acid'!E3</f>
        <v>4.4999999999999998E-2</v>
      </c>
      <c r="F5" s="67">
        <f t="shared" ref="F5:F59" si="1">X5</f>
        <v>0.23056095886260564</v>
      </c>
      <c r="G5" s="68" t="s">
        <v>136</v>
      </c>
      <c r="H5" s="68" t="s">
        <v>132</v>
      </c>
      <c r="I5" s="68" t="s">
        <v>133</v>
      </c>
      <c r="J5" s="68" t="s">
        <v>137</v>
      </c>
      <c r="K5" s="68">
        <v>6</v>
      </c>
      <c r="L5" s="68">
        <v>15</v>
      </c>
      <c r="M5" s="68">
        <v>4</v>
      </c>
      <c r="N5" s="68">
        <v>2</v>
      </c>
      <c r="O5" s="68">
        <v>0</v>
      </c>
      <c r="P5" s="68">
        <v>0</v>
      </c>
      <c r="Q5" s="68">
        <f t="shared" ref="Q5:Q36" si="2">(K5*12.011)+(L5*1.008)+(N5*15.999)+(14.007*M5)+(O5*30.974)+(P5*32.066)</f>
        <v>175.21200000000002</v>
      </c>
      <c r="R5" s="69" t="s">
        <v>135</v>
      </c>
      <c r="S5" s="68">
        <f t="shared" ref="S5:S23" si="3">Q5-$Q$101</f>
        <v>157.197</v>
      </c>
      <c r="T5" s="68">
        <f t="shared" ref="T5:T59" si="4">E5*S5</f>
        <v>7.0738649999999996</v>
      </c>
      <c r="U5" s="70"/>
      <c r="V5" s="70">
        <f t="shared" ref="V5:V23" si="5">T5/$U$4</f>
        <v>6.3235653689278123E-2</v>
      </c>
      <c r="W5" s="71">
        <f t="shared" ref="W5:W23" si="6">V5*$D$4</f>
        <v>3.6243491050325018E-2</v>
      </c>
      <c r="X5" s="66">
        <f t="shared" ref="X5:X36" si="7">W5/S5*1000</f>
        <v>0.23056095886260564</v>
      </c>
      <c r="Y5" s="68"/>
      <c r="Z5" s="70"/>
      <c r="AA5" s="70"/>
      <c r="AB5" s="70"/>
      <c r="AC5" s="70"/>
      <c r="AD5" s="70">
        <f t="shared" si="0"/>
        <v>4.0397046724234859E-2</v>
      </c>
      <c r="AE5" s="70"/>
      <c r="AF5" s="72"/>
    </row>
    <row r="6" spans="2:32">
      <c r="B6" s="63"/>
      <c r="C6" s="70"/>
      <c r="D6" s="66"/>
      <c r="E6" s="66">
        <f>'Amino Acid'!E4</f>
        <v>4.9699999999999994E-2</v>
      </c>
      <c r="F6" s="67">
        <f t="shared" si="1"/>
        <v>0.25464177012158884</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5.6709687999999989</v>
      </c>
      <c r="U6" s="70"/>
      <c r="V6" s="70">
        <f t="shared" si="5"/>
        <v>5.06946936532576E-2</v>
      </c>
      <c r="W6" s="71">
        <f t="shared" si="6"/>
        <v>2.905564453795377E-2</v>
      </c>
      <c r="X6" s="66">
        <f t="shared" si="7"/>
        <v>0.25464177012158884</v>
      </c>
      <c r="Y6" s="68"/>
      <c r="Z6" s="70"/>
      <c r="AA6" s="70"/>
      <c r="AB6" s="70"/>
      <c r="AC6" s="70"/>
      <c r="AD6" s="70">
        <f t="shared" si="0"/>
        <v>3.36430160266942E-2</v>
      </c>
      <c r="AE6" s="70"/>
      <c r="AF6" s="72"/>
    </row>
    <row r="7" spans="2:32">
      <c r="B7" s="63"/>
      <c r="C7" s="70"/>
      <c r="D7" s="66"/>
      <c r="E7" s="66">
        <f>'Amino Acid'!E5</f>
        <v>5.0799999999999998E-2</v>
      </c>
      <c r="F7" s="67">
        <f t="shared" si="1"/>
        <v>0.26027770467156369</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5.7952639999999995</v>
      </c>
      <c r="U7" s="70"/>
      <c r="V7" s="70">
        <f t="shared" si="5"/>
        <v>5.18058101677005E-2</v>
      </c>
      <c r="W7" s="71">
        <f t="shared" si="6"/>
        <v>2.9692480548931983E-2</v>
      </c>
      <c r="X7" s="66">
        <f t="shared" si="7"/>
        <v>0.26027770467156369</v>
      </c>
      <c r="Y7" s="68"/>
      <c r="Z7" s="70"/>
      <c r="AA7" s="70"/>
      <c r="AB7" s="70"/>
      <c r="AC7" s="70"/>
      <c r="AD7" s="70">
        <f t="shared" si="0"/>
        <v>3.4381383398590204E-2</v>
      </c>
      <c r="AE7" s="70"/>
      <c r="AF7" s="72"/>
    </row>
    <row r="8" spans="2:32">
      <c r="B8" s="63"/>
      <c r="C8" s="70"/>
      <c r="D8" s="66"/>
      <c r="E8" s="66">
        <f>'Amino Acid'!E6</f>
        <v>1.0200000000000001E-2</v>
      </c>
      <c r="F8" s="67">
        <f t="shared" si="1"/>
        <v>5.2260484008857279E-2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1.0520790000000002</v>
      </c>
      <c r="U8" s="70"/>
      <c r="V8" s="70">
        <f t="shared" si="5"/>
        <v>9.4048873278981225E-3</v>
      </c>
      <c r="W8" s="71">
        <f t="shared" si="6"/>
        <v>5.3904076230935844E-3</v>
      </c>
      <c r="X8" s="66">
        <f t="shared" si="7"/>
        <v>5.2260484008857279E-2</v>
      </c>
      <c r="Y8" s="68"/>
      <c r="Z8" s="70"/>
      <c r="AA8" s="70"/>
      <c r="AB8" s="70"/>
      <c r="AC8" s="70"/>
      <c r="AD8" s="70">
        <f t="shared" si="0"/>
        <v>6.3318802425131483E-3</v>
      </c>
      <c r="AE8" s="70"/>
      <c r="AF8" s="72"/>
    </row>
    <row r="9" spans="2:32">
      <c r="B9" s="63"/>
      <c r="C9" s="70"/>
      <c r="D9" s="66"/>
      <c r="E9" s="66">
        <f>'Amino Acid'!E7</f>
        <v>4.7E-2</v>
      </c>
      <c r="F9" s="67">
        <f>X9</f>
        <v>0.24080811258983253</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6.0221569999999991</v>
      </c>
      <c r="U9" s="70"/>
      <c r="V9" s="70">
        <f t="shared" si="5"/>
        <v>5.3834082854911994E-2</v>
      </c>
      <c r="W9" s="71">
        <f t="shared" si="6"/>
        <v>3.0854984274247828E-2</v>
      </c>
      <c r="X9" s="66">
        <f t="shared" si="7"/>
        <v>0.24080811258983253</v>
      </c>
      <c r="Y9" s="68"/>
      <c r="Z9" s="70"/>
      <c r="AA9" s="70"/>
      <c r="AB9" s="70"/>
      <c r="AC9" s="70"/>
      <c r="AD9" s="70">
        <f t="shared" si="0"/>
        <v>3.5193142422553662E-2</v>
      </c>
      <c r="AE9" s="70"/>
      <c r="AF9" s="72"/>
    </row>
    <row r="10" spans="2:32">
      <c r="B10" s="63"/>
      <c r="C10" s="70"/>
      <c r="D10" s="66"/>
      <c r="E10" s="66">
        <f>'Amino Acid'!E8</f>
        <v>6.5500000000000003E-2</v>
      </c>
      <c r="F10" s="67">
        <f t="shared" si="1"/>
        <v>0.3355942845666815</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8.3910085000000016</v>
      </c>
      <c r="U10" s="70"/>
      <c r="V10" s="70">
        <f t="shared" si="5"/>
        <v>7.501004155575336E-2</v>
      </c>
      <c r="W10" s="71">
        <f t="shared" si="6"/>
        <v>4.2991977012983879E-2</v>
      </c>
      <c r="X10" s="66">
        <f t="shared" si="7"/>
        <v>0.3355942845666815</v>
      </c>
      <c r="Y10" s="68"/>
      <c r="Z10" s="70"/>
      <c r="AA10" s="70"/>
      <c r="AB10" s="70"/>
      <c r="AC10" s="70"/>
      <c r="AD10" s="70">
        <f t="shared" si="0"/>
        <v>4.9037708049452643E-2</v>
      </c>
      <c r="AE10" s="70"/>
      <c r="AF10" s="72"/>
    </row>
    <row r="11" spans="2:32">
      <c r="B11" s="63"/>
      <c r="C11" s="70"/>
      <c r="D11" s="66"/>
      <c r="E11" s="66">
        <f>'Amino Acid'!E9</f>
        <v>6.6000000000000003E-2</v>
      </c>
      <c r="F11" s="67">
        <f t="shared" si="1"/>
        <v>0.33815607299848832</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3.7654320000000006</v>
      </c>
      <c r="U11" s="70"/>
      <c r="V11" s="70">
        <f t="shared" si="5"/>
        <v>3.3660460574597616E-2</v>
      </c>
      <c r="W11" s="71">
        <f t="shared" si="6"/>
        <v>1.9292480276709757E-2</v>
      </c>
      <c r="X11" s="66">
        <f t="shared" si="7"/>
        <v>0.33815607299848832</v>
      </c>
      <c r="Y11" s="68"/>
      <c r="Z11" s="70"/>
      <c r="AA11" s="70"/>
      <c r="AB11" s="70"/>
      <c r="AC11" s="70"/>
      <c r="AD11" s="70">
        <f t="shared" si="0"/>
        <v>2.5384361931777528E-2</v>
      </c>
      <c r="AE11" s="70"/>
      <c r="AF11" s="72"/>
    </row>
    <row r="12" spans="2:32">
      <c r="B12" s="63"/>
      <c r="C12" s="70"/>
      <c r="D12" s="66"/>
      <c r="E12" s="66">
        <f>'Amino Acid'!E10</f>
        <v>2.0499999999999997E-2</v>
      </c>
      <c r="F12" s="67">
        <f t="shared" si="1"/>
        <v>0.10503332570407589</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2.8114109999999997</v>
      </c>
      <c r="U12" s="70"/>
      <c r="V12" s="70">
        <f t="shared" si="5"/>
        <v>2.5132146623412673E-2</v>
      </c>
      <c r="W12" s="71">
        <f t="shared" si="6"/>
        <v>1.4404480353708376E-2</v>
      </c>
      <c r="X12" s="66">
        <f t="shared" si="7"/>
        <v>0.10503332570407589</v>
      </c>
      <c r="Y12" s="68"/>
      <c r="Z12" s="70"/>
      <c r="AA12" s="70"/>
      <c r="AB12" s="70"/>
      <c r="AC12" s="70"/>
      <c r="AD12" s="70">
        <f t="shared" si="0"/>
        <v>1.6296655716267303E-2</v>
      </c>
      <c r="AE12" s="70"/>
      <c r="AF12" s="72"/>
    </row>
    <row r="13" spans="2:32">
      <c r="B13" s="63"/>
      <c r="C13" s="70"/>
      <c r="D13" s="66"/>
      <c r="E13" s="66">
        <f>'Amino Acid'!E11</f>
        <v>7.0900000000000005E-2</v>
      </c>
      <c r="F13" s="67">
        <f t="shared" si="1"/>
        <v>0.36326159963019422</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8.0230440000000005</v>
      </c>
      <c r="U13" s="70"/>
      <c r="V13" s="70">
        <f t="shared" si="5"/>
        <v>7.1720683377169456E-2</v>
      </c>
      <c r="W13" s="71">
        <f t="shared" si="6"/>
        <v>4.1106682614152783E-2</v>
      </c>
      <c r="X13" s="66">
        <f t="shared" si="7"/>
        <v>0.36326159963019422</v>
      </c>
      <c r="Y13" s="68"/>
      <c r="Z13" s="70"/>
      <c r="AA13" s="70"/>
      <c r="AB13" s="74"/>
      <c r="AC13" s="70"/>
      <c r="AD13" s="70">
        <f t="shared" si="0"/>
        <v>4.7650840331490738E-2</v>
      </c>
      <c r="AE13" s="70"/>
      <c r="AF13" s="72"/>
    </row>
    <row r="14" spans="2:32">
      <c r="B14" s="63"/>
      <c r="C14" s="70"/>
      <c r="D14" s="66"/>
      <c r="E14" s="66">
        <f>'Amino Acid'!E12</f>
        <v>0.1041</v>
      </c>
      <c r="F14" s="67">
        <f t="shared" si="1"/>
        <v>0.5333643515021611</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11.779956</v>
      </c>
      <c r="U14" s="70"/>
      <c r="V14" s="70">
        <f t="shared" si="5"/>
        <v>0.10530498081189478</v>
      </c>
      <c r="W14" s="71">
        <f t="shared" si="6"/>
        <v>6.0355510015984548E-2</v>
      </c>
      <c r="X14" s="66">
        <f t="shared" si="7"/>
        <v>0.5333643515021611</v>
      </c>
      <c r="Y14" s="68"/>
      <c r="Z14" s="70"/>
      <c r="AA14" s="70"/>
      <c r="AB14" s="74"/>
      <c r="AC14" s="70"/>
      <c r="AD14" s="70">
        <f t="shared" si="0"/>
        <v>6.996406880829599E-2</v>
      </c>
      <c r="AE14" s="70"/>
      <c r="AF14" s="72"/>
    </row>
    <row r="15" spans="2:32">
      <c r="B15" s="63"/>
      <c r="C15" s="70"/>
      <c r="D15" s="66"/>
      <c r="E15" s="66">
        <f>'Amino Acid'!E13</f>
        <v>6.3500000000000001E-2</v>
      </c>
      <c r="F15" s="67">
        <f t="shared" si="1"/>
        <v>0.32534713083945455</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8.2031204999999989</v>
      </c>
      <c r="U15" s="70"/>
      <c r="V15" s="70">
        <f t="shared" si="5"/>
        <v>7.3330447656184836E-2</v>
      </c>
      <c r="W15" s="71">
        <f t="shared" si="6"/>
        <v>4.2029318403233255E-2</v>
      </c>
      <c r="X15" s="66">
        <f t="shared" si="7"/>
        <v>0.32534713083945455</v>
      </c>
      <c r="Y15" s="68"/>
      <c r="Z15" s="70"/>
      <c r="AA15" s="70"/>
      <c r="AB15" s="74"/>
      <c r="AC15" s="70"/>
      <c r="AD15" s="70">
        <f t="shared" si="0"/>
        <v>4.7890446965306033E-2</v>
      </c>
      <c r="AE15" s="70"/>
      <c r="AF15" s="72"/>
    </row>
    <row r="16" spans="2:32">
      <c r="B16" s="63"/>
      <c r="C16" s="70"/>
      <c r="D16" s="66"/>
      <c r="E16" s="66">
        <f>'Amino Acid'!E14</f>
        <v>2.3799999999999998E-2</v>
      </c>
      <c r="F16" s="67">
        <f t="shared" si="1"/>
        <v>0.12194112935400031</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3.1225361999999999</v>
      </c>
      <c r="U16" s="70"/>
      <c r="V16" s="70">
        <f t="shared" si="5"/>
        <v>2.7913399220289688E-2</v>
      </c>
      <c r="W16" s="71">
        <f t="shared" si="6"/>
        <v>1.5998554230115487E-2</v>
      </c>
      <c r="X16" s="66">
        <f t="shared" si="7"/>
        <v>0.12194112935400031</v>
      </c>
      <c r="Y16" s="68"/>
      <c r="Z16" s="70"/>
      <c r="AA16" s="70"/>
      <c r="AB16" s="74"/>
      <c r="AC16" s="70"/>
      <c r="AD16" s="70">
        <f t="shared" si="0"/>
        <v>1.81953236754278E-2</v>
      </c>
      <c r="AE16" s="70"/>
      <c r="AF16" s="72"/>
    </row>
    <row r="17" spans="2:32">
      <c r="B17" s="63"/>
      <c r="C17" s="70"/>
      <c r="D17" s="66"/>
      <c r="E17" s="66">
        <f>'Amino Acid'!E15</f>
        <v>4.4400000000000002E-2</v>
      </c>
      <c r="F17" s="67">
        <f t="shared" si="1"/>
        <v>0.22748681274443755</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6.534658799999999</v>
      </c>
      <c r="U17" s="70"/>
      <c r="V17" s="70">
        <f t="shared" si="5"/>
        <v>5.8415508474418683E-2</v>
      </c>
      <c r="W17" s="71">
        <f t="shared" si="6"/>
        <v>3.3480826639288079E-2</v>
      </c>
      <c r="X17" s="66">
        <f t="shared" si="7"/>
        <v>0.22748681274443755</v>
      </c>
      <c r="Y17" s="68"/>
      <c r="Z17" s="70"/>
      <c r="AA17" s="70"/>
      <c r="AB17" s="74"/>
      <c r="AC17" s="70"/>
      <c r="AD17" s="70">
        <f t="shared" si="0"/>
        <v>3.7579001570879123E-2</v>
      </c>
      <c r="AE17" s="70"/>
      <c r="AF17" s="72"/>
    </row>
    <row r="18" spans="2:32">
      <c r="B18" s="63"/>
      <c r="C18" s="70"/>
      <c r="D18" s="66"/>
      <c r="E18" s="66">
        <f>'Amino Acid'!E16</f>
        <v>3.6900000000000002E-2</v>
      </c>
      <c r="F18" s="67">
        <f t="shared" si="1"/>
        <v>0.18905998626733661</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3.5836173000000002</v>
      </c>
      <c r="U18" s="70"/>
      <c r="V18" s="70">
        <f t="shared" si="5"/>
        <v>3.2035157942327981E-2</v>
      </c>
      <c r="W18" s="71">
        <f t="shared" si="6"/>
        <v>1.8360938686324931E-2</v>
      </c>
      <c r="X18" s="66">
        <f t="shared" si="7"/>
        <v>0.18905998626733661</v>
      </c>
      <c r="Y18" s="68"/>
      <c r="Z18" s="70"/>
      <c r="AA18" s="66"/>
      <c r="AB18" s="74"/>
      <c r="AC18" s="70"/>
      <c r="AD18" s="70">
        <f t="shared" si="0"/>
        <v>2.1766854338931E-2</v>
      </c>
      <c r="AE18" s="70"/>
      <c r="AF18" s="72"/>
    </row>
    <row r="19" spans="2:32">
      <c r="B19" s="63"/>
      <c r="C19" s="70"/>
      <c r="D19" s="66"/>
      <c r="E19" s="66">
        <f>'Amino Acid'!E17</f>
        <v>5.8899999999999994E-2</v>
      </c>
      <c r="F19" s="67">
        <f t="shared" si="1"/>
        <v>0.30177867726683266</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5.1288941999999995</v>
      </c>
      <c r="U19" s="70"/>
      <c r="V19" s="70">
        <f t="shared" si="5"/>
        <v>4.5848906847974505E-2</v>
      </c>
      <c r="W19" s="71">
        <f t="shared" si="6"/>
        <v>2.6278283659041259E-2</v>
      </c>
      <c r="X19" s="66">
        <f t="shared" si="7"/>
        <v>0.30177867726683266</v>
      </c>
      <c r="Y19" s="68"/>
      <c r="Z19" s="70"/>
      <c r="AA19" s="70"/>
      <c r="AB19" s="74"/>
      <c r="AC19" s="70"/>
      <c r="AD19" s="70">
        <f t="shared" si="0"/>
        <v>3.1714826530003244E-2</v>
      </c>
      <c r="AE19" s="70"/>
      <c r="AF19" s="72"/>
    </row>
    <row r="20" spans="2:32">
      <c r="B20" s="63"/>
      <c r="C20" s="70"/>
      <c r="D20" s="66"/>
      <c r="E20" s="66">
        <f>'Amino Acid'!E18</f>
        <v>5.2000000000000005E-2</v>
      </c>
      <c r="F20" s="67">
        <f>X20</f>
        <v>0.26642599690789986</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5.2574600000000009</v>
      </c>
      <c r="U20" s="70"/>
      <c r="V20" s="70">
        <f t="shared" si="5"/>
        <v>4.6998199689311605E-2</v>
      </c>
      <c r="W20" s="71">
        <f t="shared" si="6"/>
        <v>2.6937000417373218E-2</v>
      </c>
      <c r="X20" s="66">
        <f t="shared" si="7"/>
        <v>0.26642599690789986</v>
      </c>
      <c r="Y20" s="68"/>
      <c r="Z20" s="70"/>
      <c r="AA20" s="70"/>
      <c r="AB20" s="74"/>
      <c r="AC20" s="70"/>
      <c r="AD20" s="70">
        <f>(F20*Q20)/1000</f>
        <v>3.173666475166903E-2</v>
      </c>
      <c r="AE20" s="70"/>
      <c r="AF20" s="72"/>
    </row>
    <row r="21" spans="2:32">
      <c r="B21" s="63"/>
      <c r="C21" s="70"/>
      <c r="D21" s="66"/>
      <c r="E21" s="66">
        <f>'Amino Acid'!E19</f>
        <v>1.1399999999999999E-2</v>
      </c>
      <c r="F21" s="67">
        <f t="shared" si="1"/>
        <v>5.8408776245193424E-2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2.1228395999999998</v>
      </c>
      <c r="U21" s="70"/>
      <c r="V21" s="70">
        <f t="shared" si="5"/>
        <v>1.8976775748969721E-2</v>
      </c>
      <c r="W21" s="71">
        <f t="shared" si="6"/>
        <v>1.0876531859722448E-2</v>
      </c>
      <c r="X21" s="66">
        <f t="shared" si="7"/>
        <v>5.8408776245193424E-2</v>
      </c>
      <c r="Y21" s="68"/>
      <c r="Z21" s="70"/>
      <c r="AA21" s="70"/>
      <c r="AB21" s="74"/>
      <c r="AC21" s="70"/>
      <c r="AD21" s="70">
        <f t="shared" si="0"/>
        <v>1.1928765963779607E-2</v>
      </c>
      <c r="AE21" s="70"/>
      <c r="AF21" s="72"/>
    </row>
    <row r="22" spans="2:32">
      <c r="B22" s="63"/>
      <c r="C22" s="70"/>
      <c r="D22" s="66"/>
      <c r="E22" s="66">
        <f>'Amino Acid'!E20</f>
        <v>3.15E-2</v>
      </c>
      <c r="F22" s="67">
        <f t="shared" si="1"/>
        <v>0.16139267120382395</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5.1400439999999996</v>
      </c>
      <c r="U22" s="70"/>
      <c r="V22" s="70">
        <f t="shared" si="5"/>
        <v>4.5948578652780604E-2</v>
      </c>
      <c r="W22" s="71">
        <f t="shared" si="6"/>
        <v>2.6335410516355174E-2</v>
      </c>
      <c r="X22" s="66">
        <f t="shared" si="7"/>
        <v>0.16139267120382395</v>
      </c>
      <c r="Y22" s="68"/>
      <c r="Z22" s="70"/>
      <c r="AA22" s="70"/>
      <c r="AB22" s="75"/>
      <c r="AC22" s="70"/>
      <c r="AD22" s="70">
        <f t="shared" si="0"/>
        <v>2.9242899488092059E-2</v>
      </c>
      <c r="AE22" s="70"/>
      <c r="AF22" s="72"/>
    </row>
    <row r="23" spans="2:32" ht="15.75" thickBot="1">
      <c r="B23" s="63"/>
      <c r="C23" s="70"/>
      <c r="D23" s="66"/>
      <c r="E23" s="66">
        <f>'Amino Acid'!E21</f>
        <v>6.6299999999999998E-2</v>
      </c>
      <c r="F23" s="67">
        <f t="shared" si="1"/>
        <v>0.33969314605757223</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6.5725179000000002</v>
      </c>
      <c r="U23" s="70"/>
      <c r="V23" s="70">
        <f t="shared" si="5"/>
        <v>5.8753943677322305E-2</v>
      </c>
      <c r="W23" s="71">
        <f t="shared" si="6"/>
        <v>3.3674800648125315E-2</v>
      </c>
      <c r="X23" s="66">
        <f t="shared" si="7"/>
        <v>0.33969314605757223</v>
      </c>
      <c r="Y23" s="68"/>
      <c r="Z23" s="76">
        <f>SUM(X4:X23)</f>
        <v>5.124601578986181</v>
      </c>
      <c r="AA23" s="68" t="s">
        <v>130</v>
      </c>
      <c r="AB23" s="77">
        <f>SUM(W4:W23)</f>
        <v>0.57314962265457303</v>
      </c>
      <c r="AC23" s="70"/>
      <c r="AD23" s="70">
        <f t="shared" si="0"/>
        <v>3.9794372674352471E-2</v>
      </c>
      <c r="AE23" s="70">
        <f>SUM(AD4:AD23)</f>
        <v>0.66546932010000914</v>
      </c>
      <c r="AF23" s="78">
        <f>AE23-AD101</f>
        <v>0.57314962265457314</v>
      </c>
    </row>
    <row r="24" spans="2:32" ht="15.75" thickBot="1">
      <c r="B24" s="79"/>
      <c r="C24" s="80" t="s">
        <v>173</v>
      </c>
      <c r="D24" s="81">
        <f>'[1]Macromolecular composition'!D5</f>
        <v>3.414803018763414E-2</v>
      </c>
      <c r="E24" s="82">
        <v>0.30920000000000003</v>
      </c>
      <c r="F24" s="83">
        <f>X24</f>
        <v>3.4336999444241845E-2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96.532858399999995</v>
      </c>
      <c r="U24" s="84">
        <f>SUM(T24:T27)</f>
        <v>307.49835759999996</v>
      </c>
      <c r="V24" s="84">
        <f>T24/$U$24</f>
        <v>0.31392967153851231</v>
      </c>
      <c r="W24" s="87">
        <f>V24*$D$24</f>
        <v>1.0720079900491189E-2</v>
      </c>
      <c r="X24" s="88">
        <f t="shared" si="7"/>
        <v>3.4336999444241845E-2</v>
      </c>
      <c r="Y24" s="86"/>
      <c r="Z24" s="84"/>
      <c r="AA24" s="84"/>
      <c r="AB24" s="89"/>
      <c r="AC24" s="84"/>
      <c r="AD24" s="84">
        <f t="shared" si="0"/>
        <v>1.6727303616261856E-2</v>
      </c>
      <c r="AE24" s="84"/>
      <c r="AF24" s="90"/>
    </row>
    <row r="25" spans="2:32">
      <c r="B25" s="79"/>
      <c r="C25" s="86" t="s">
        <v>177</v>
      </c>
      <c r="D25" s="82"/>
      <c r="E25" s="82">
        <v>0.19079999999999997</v>
      </c>
      <c r="F25" s="83">
        <f t="shared" si="1"/>
        <v>2.1188549463005631E-2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54.599327999999993</v>
      </c>
      <c r="U25" s="84"/>
      <c r="V25" s="84">
        <f>T25/$U$24</f>
        <v>0.17755973861500715</v>
      </c>
      <c r="W25" s="87">
        <f>V25*$D$24</f>
        <v>6.0633153143336916E-3</v>
      </c>
      <c r="X25" s="88">
        <f t="shared" si="7"/>
        <v>2.1188549463005631E-2</v>
      </c>
      <c r="Y25" s="86"/>
      <c r="Z25" s="84"/>
      <c r="AA25" s="84"/>
      <c r="AB25" s="89"/>
      <c r="AC25" s="84"/>
      <c r="AD25" s="84">
        <f t="shared" si="0"/>
        <v>9.7702308543370642E-3</v>
      </c>
      <c r="AE25" s="84"/>
      <c r="AF25" s="90"/>
    </row>
    <row r="26" spans="2:32">
      <c r="B26" s="79"/>
      <c r="C26" s="86" t="s">
        <v>177</v>
      </c>
      <c r="D26" s="82"/>
      <c r="E26" s="82">
        <v>0.19079999999999997</v>
      </c>
      <c r="F26" s="83">
        <f t="shared" si="1"/>
        <v>2.1188549463005631E-2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62.620750799999982</v>
      </c>
      <c r="U26" s="84"/>
      <c r="V26" s="84">
        <f>T26/$U$24</f>
        <v>0.20364580574917512</v>
      </c>
      <c r="W26" s="87">
        <f>V26*$D$24</f>
        <v>6.95410312230791E-3</v>
      </c>
      <c r="X26" s="88">
        <f t="shared" si="7"/>
        <v>2.1188549463005631E-2</v>
      </c>
      <c r="Y26" s="86"/>
      <c r="Z26" s="86"/>
      <c r="AA26" s="84"/>
      <c r="AB26" s="89"/>
      <c r="AC26" s="84"/>
      <c r="AD26" s="84">
        <f t="shared" si="0"/>
        <v>1.0661018662311283E-2</v>
      </c>
      <c r="AE26" s="84"/>
      <c r="AF26" s="90"/>
    </row>
    <row r="27" spans="2:32" ht="15.75" thickBot="1">
      <c r="B27" s="79"/>
      <c r="C27" s="86" t="s">
        <v>177</v>
      </c>
      <c r="D27" s="82"/>
      <c r="E27" s="82">
        <v>0.30920000000000003</v>
      </c>
      <c r="F27" s="83">
        <f t="shared" si="1"/>
        <v>3.4336999444241838E-2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93.745420400000029</v>
      </c>
      <c r="U27" s="84"/>
      <c r="V27" s="84">
        <f>T27/$U$24</f>
        <v>0.3048647840973055</v>
      </c>
      <c r="W27" s="87">
        <f>V27*$D$24</f>
        <v>1.0410531850501352E-2</v>
      </c>
      <c r="X27" s="88">
        <f t="shared" si="7"/>
        <v>3.4336999444241838E-2</v>
      </c>
      <c r="Y27" s="86"/>
      <c r="Z27" s="91">
        <f>SUM(X24:X27)</f>
        <v>0.11105109781449496</v>
      </c>
      <c r="AA27" s="84" t="s">
        <v>173</v>
      </c>
      <c r="AB27" s="92">
        <f>SUM(W24:W27)</f>
        <v>3.414803018763414E-2</v>
      </c>
      <c r="AC27" s="84"/>
      <c r="AD27" s="84">
        <f t="shared" si="0"/>
        <v>1.6417755566272018E-2</v>
      </c>
      <c r="AE27" s="84">
        <f>SUM(AD24:AD27)</f>
        <v>5.3576308699182229E-2</v>
      </c>
      <c r="AF27" s="90">
        <f>AE27-AD99</f>
        <v>3.4148030187634154E-2</v>
      </c>
    </row>
    <row r="28" spans="2:32" ht="15.75" thickBot="1">
      <c r="B28" s="93"/>
      <c r="C28" s="94" t="s">
        <v>184</v>
      </c>
      <c r="D28" s="95">
        <f>'[1]Macromolecular composition'!D6</f>
        <v>0.16589351242816586</v>
      </c>
      <c r="E28" s="96">
        <v>0.30473455017140699</v>
      </c>
      <c r="F28" s="97">
        <f>X28</f>
        <v>0.15890919941016488</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92.692631798387723</v>
      </c>
      <c r="U28" s="98">
        <f>SUM(T28:T31)</f>
        <v>318.12812017048088</v>
      </c>
      <c r="V28" s="98">
        <f>T28/$U$28</f>
        <v>0.29136887285762386</v>
      </c>
      <c r="W28" s="101">
        <f>V28*$D$28</f>
        <v>4.8336205730586904E-2</v>
      </c>
      <c r="X28" s="102">
        <f>W28/S28*1000</f>
        <v>0.15890919941016488</v>
      </c>
      <c r="Y28" s="100"/>
      <c r="Z28" s="100"/>
      <c r="AA28" s="98"/>
      <c r="AB28" s="103"/>
      <c r="AC28" s="98"/>
      <c r="AD28" s="98">
        <f t="shared" si="0"/>
        <v>7.6137211258195836E-2</v>
      </c>
      <c r="AE28" s="98"/>
      <c r="AF28" s="104"/>
    </row>
    <row r="29" spans="2:32">
      <c r="B29" s="93"/>
      <c r="C29" s="98"/>
      <c r="D29" s="105"/>
      <c r="E29" s="96">
        <v>0.21180394700268701</v>
      </c>
      <c r="F29" s="97">
        <f t="shared" si="1"/>
        <v>0.11044889931639937</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72.90291855832487</v>
      </c>
      <c r="U29" s="98"/>
      <c r="V29" s="98">
        <f>T29/$U$28</f>
        <v>0.22916213291442802</v>
      </c>
      <c r="W29" s="101">
        <f>V29*$D$28</f>
        <v>3.8016511144704661E-2</v>
      </c>
      <c r="X29" s="102">
        <f t="shared" si="7"/>
        <v>0.11044889931639937</v>
      </c>
      <c r="Y29" s="100"/>
      <c r="Z29" s="100"/>
      <c r="AA29" s="98"/>
      <c r="AB29" s="103"/>
      <c r="AC29" s="98"/>
      <c r="AD29" s="98">
        <f t="shared" si="0"/>
        <v>5.7339435631209419E-2</v>
      </c>
      <c r="AE29" s="98"/>
      <c r="AF29" s="104"/>
    </row>
    <row r="30" spans="2:32">
      <c r="B30" s="93"/>
      <c r="C30" s="98"/>
      <c r="D30" s="96"/>
      <c r="E30" s="96">
        <v>0.26646900769017001</v>
      </c>
      <c r="F30" s="97">
        <f t="shared" si="1"/>
        <v>0.1389549581950853</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81.315415917724607</v>
      </c>
      <c r="U30" s="98"/>
      <c r="V30" s="98">
        <f>T30/$U$28</f>
        <v>0.25560587311221872</v>
      </c>
      <c r="W30" s="101">
        <f>V30*$D$28</f>
        <v>4.240335608785404E-2</v>
      </c>
      <c r="X30" s="102">
        <f t="shared" si="7"/>
        <v>0.1389549581950853</v>
      </c>
      <c r="Y30" s="100"/>
      <c r="Z30" s="100"/>
      <c r="AA30" s="98"/>
      <c r="AB30" s="103"/>
      <c r="AC30" s="98"/>
      <c r="AD30" s="98">
        <f t="shared" si="0"/>
        <v>6.6713387069126009E-2</v>
      </c>
      <c r="AE30" s="98"/>
      <c r="AF30" s="104"/>
    </row>
    <row r="31" spans="2:32" ht="15.75" thickBot="1">
      <c r="B31" s="93"/>
      <c r="C31" s="98"/>
      <c r="D31" s="96"/>
      <c r="E31" s="96">
        <v>0.21699249513573601</v>
      </c>
      <c r="F31" s="97">
        <f t="shared" si="1"/>
        <v>0.11315455914217282</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71.217153896043683</v>
      </c>
      <c r="U31" s="98"/>
      <c r="V31" s="98">
        <f>T31/$U$28</f>
        <v>0.22386312111572942</v>
      </c>
      <c r="W31" s="101">
        <f>V31*$D$28</f>
        <v>3.713743946502026E-2</v>
      </c>
      <c r="X31" s="102">
        <f t="shared" si="7"/>
        <v>0.11315455914217282</v>
      </c>
      <c r="Y31" s="100"/>
      <c r="Z31" s="106">
        <f>SUM(X28:X31)</f>
        <v>0.5214676160638223</v>
      </c>
      <c r="AA31" s="98" t="s">
        <v>184</v>
      </c>
      <c r="AB31" s="107">
        <f>SUM(W28:W31)</f>
        <v>0.16589351242816586</v>
      </c>
      <c r="AC31" s="98"/>
      <c r="AD31" s="98">
        <f t="shared" si="0"/>
        <v>5.6933716432384249E-2</v>
      </c>
      <c r="AE31" s="98">
        <f>SUM(AD28:AD31)</f>
        <v>0.25712375039091551</v>
      </c>
      <c r="AF31" s="104">
        <f>AE31-AD100</f>
        <v>0.16589351242816586</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ref="Q37:Q43" si="9">(K37*12.011)+(L37*1.008)+(N37*15.999)+(14.007*M37)+(O37*30.974)+(P37*32.066)</f>
        <v>3977.0480000000002</v>
      </c>
      <c r="R37" s="127" t="s">
        <v>193</v>
      </c>
      <c r="S37" s="127">
        <f t="shared" si="8"/>
        <v>3977.0480000000002</v>
      </c>
      <c r="T37" s="127">
        <f t="shared" si="4"/>
        <v>3977.0480000000002</v>
      </c>
      <c r="U37" s="127">
        <f>SUM(T37)</f>
        <v>3977.0480000000002</v>
      </c>
      <c r="V37" s="127">
        <f>T37/$U$37</f>
        <v>1</v>
      </c>
      <c r="W37" s="128">
        <f>V37*$D$37</f>
        <v>4.3481271204043478E-2</v>
      </c>
      <c r="X37" s="127">
        <f t="shared" ref="X37:X44" si="10">W37/S37*1000</f>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X38</f>
        <v>3.9459602953560872E-2</v>
      </c>
      <c r="G38" s="134" t="s">
        <v>208</v>
      </c>
      <c r="H38" s="134" t="s">
        <v>209</v>
      </c>
      <c r="I38" s="134" t="s">
        <v>207</v>
      </c>
      <c r="J38" s="134" t="s">
        <v>210</v>
      </c>
      <c r="K38" s="134">
        <v>33</v>
      </c>
      <c r="L38" s="134">
        <v>66</v>
      </c>
      <c r="M38" s="134">
        <v>1</v>
      </c>
      <c r="N38" s="134">
        <v>8</v>
      </c>
      <c r="O38" s="134">
        <v>1</v>
      </c>
      <c r="P38" s="134">
        <v>0</v>
      </c>
      <c r="Q38" s="134">
        <f t="shared" si="9"/>
        <v>635.86400000000003</v>
      </c>
      <c r="R38" s="136" t="s">
        <v>193</v>
      </c>
      <c r="S38" s="136">
        <f t="shared" si="8"/>
        <v>635.86400000000003</v>
      </c>
      <c r="T38" s="136">
        <f t="shared" si="4"/>
        <v>124.311412</v>
      </c>
      <c r="U38" s="136">
        <f>SUM(T39:T43)</f>
        <v>563.60417672727272</v>
      </c>
      <c r="V38" s="136">
        <f t="shared" ref="V38:V43" si="11">T38/$U$38</f>
        <v>0.22056510070924143</v>
      </c>
      <c r="W38" s="137">
        <f t="shared" ref="W38:W43" si="12">V38*$D$38</f>
        <v>2.5090940972463033E-2</v>
      </c>
      <c r="X38" s="138">
        <f t="shared" si="10"/>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9"/>
        <v>691.97199999999998</v>
      </c>
      <c r="R39" s="136" t="s">
        <v>193</v>
      </c>
      <c r="S39" s="136">
        <f t="shared" si="8"/>
        <v>691.97199999999998</v>
      </c>
      <c r="T39" s="136">
        <f t="shared" si="4"/>
        <v>99.989954000000012</v>
      </c>
      <c r="U39" s="134"/>
      <c r="V39" s="136">
        <f t="shared" si="11"/>
        <v>0.1774116625263851</v>
      </c>
      <c r="W39" s="137">
        <f t="shared" si="12"/>
        <v>2.0181912451073227E-2</v>
      </c>
      <c r="X39" s="138">
        <f t="shared" si="10"/>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9"/>
        <v>687.93999999999994</v>
      </c>
      <c r="R40" s="136" t="s">
        <v>193</v>
      </c>
      <c r="S40" s="136">
        <f t="shared" si="8"/>
        <v>687.93999999999994</v>
      </c>
      <c r="T40" s="136">
        <f t="shared" si="4"/>
        <v>321.61194999999998</v>
      </c>
      <c r="U40" s="136"/>
      <c r="V40" s="136">
        <f t="shared" si="11"/>
        <v>0.57063443331369701</v>
      </c>
      <c r="W40" s="137">
        <f t="shared" si="12"/>
        <v>6.4913963437956371E-2</v>
      </c>
      <c r="X40" s="138">
        <f t="shared" si="10"/>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9"/>
        <v>748.07999999999993</v>
      </c>
      <c r="R41" s="136" t="s">
        <v>193</v>
      </c>
      <c r="S41" s="136">
        <f t="shared" si="8"/>
        <v>748.07999999999993</v>
      </c>
      <c r="T41" s="136">
        <f t="shared" si="4"/>
        <v>31.793399999999998</v>
      </c>
      <c r="U41" s="136"/>
      <c r="V41" s="136">
        <f t="shared" si="11"/>
        <v>5.6410866549317255E-2</v>
      </c>
      <c r="W41" s="137">
        <f t="shared" si="12"/>
        <v>6.4171608211956123E-3</v>
      </c>
      <c r="X41" s="138">
        <f t="shared" si="10"/>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9"/>
        <v>721.97400000000005</v>
      </c>
      <c r="R42" s="136" t="s">
        <v>193</v>
      </c>
      <c r="S42" s="136">
        <f t="shared" si="8"/>
        <v>721.97400000000005</v>
      </c>
      <c r="T42" s="136">
        <f t="shared" si="4"/>
        <v>83.683350000000004</v>
      </c>
      <c r="U42" s="136"/>
      <c r="V42" s="136">
        <f t="shared" si="11"/>
        <v>0.14847893868695416</v>
      </c>
      <c r="W42" s="137">
        <f t="shared" si="12"/>
        <v>1.6890597262526182E-2</v>
      </c>
      <c r="X42" s="138">
        <f t="shared" si="10"/>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9"/>
        <v>778.08199999999999</v>
      </c>
      <c r="R43" s="136" t="s">
        <v>193</v>
      </c>
      <c r="S43" s="136">
        <f t="shared" si="8"/>
        <v>778.08199999999999</v>
      </c>
      <c r="T43" s="136">
        <f t="shared" si="4"/>
        <v>26.525522727272726</v>
      </c>
      <c r="U43" s="136"/>
      <c r="V43" s="136">
        <f t="shared" si="11"/>
        <v>4.7064098923646533E-2</v>
      </c>
      <c r="W43" s="137">
        <f t="shared" si="12"/>
        <v>5.353895626362337E-3</v>
      </c>
      <c r="X43" s="138">
        <f t="shared" si="10"/>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10"/>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3">Q45</f>
        <v>18.039000000000001</v>
      </c>
      <c r="T45" s="152">
        <f t="shared" si="4"/>
        <v>0.84822884012539201</v>
      </c>
      <c r="U45" s="152"/>
      <c r="V45" s="152">
        <f t="shared" ref="V45:V59" si="14">T45/$U$44</f>
        <v>1.9824888758148414E-2</v>
      </c>
      <c r="W45" s="153">
        <f t="shared" ref="W45:W59" si="15">V45*$D$44</f>
        <v>2.1550284117076099E-4</v>
      </c>
      <c r="X45" s="154">
        <f t="shared" ref="X45:X59" si="16">W45/S45*1000</f>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3"/>
        <v>23.984999999999999</v>
      </c>
      <c r="T46" s="152">
        <f t="shared" si="4"/>
        <v>0.75188087774294665</v>
      </c>
      <c r="U46" s="152"/>
      <c r="V46" s="152">
        <f t="shared" si="14"/>
        <v>1.7573034605177288E-2</v>
      </c>
      <c r="W46" s="153">
        <f t="shared" si="15"/>
        <v>1.9102447088643868E-4</v>
      </c>
      <c r="X46" s="154">
        <f t="shared" si="16"/>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3"/>
        <v>39.962600000000002</v>
      </c>
      <c r="T47" s="152">
        <f t="shared" si="4"/>
        <v>0.75164764890282143</v>
      </c>
      <c r="U47" s="152"/>
      <c r="V47" s="152">
        <f t="shared" si="14"/>
        <v>1.7567583557544914E-2</v>
      </c>
      <c r="W47" s="153">
        <f t="shared" si="15"/>
        <v>1.9096521626632635E-4</v>
      </c>
      <c r="X47" s="154">
        <f t="shared" si="16"/>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3"/>
        <v>55.934899999999999</v>
      </c>
      <c r="T48" s="152">
        <f t="shared" si="4"/>
        <v>1.5781006269592477</v>
      </c>
      <c r="U48" s="152"/>
      <c r="V48" s="152">
        <f t="shared" si="14"/>
        <v>3.6883524703081844E-2</v>
      </c>
      <c r="W48" s="153">
        <f t="shared" si="15"/>
        <v>4.0093563514393473E-4</v>
      </c>
      <c r="X48" s="154">
        <f t="shared" si="16"/>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3"/>
        <v>55.934899999999999</v>
      </c>
      <c r="T49" s="152">
        <f t="shared" si="4"/>
        <v>1.5781006269592477</v>
      </c>
      <c r="U49" s="152"/>
      <c r="V49" s="152">
        <f t="shared" si="14"/>
        <v>3.6883524703081844E-2</v>
      </c>
      <c r="W49" s="153">
        <f t="shared" si="15"/>
        <v>4.0093563514393473E-4</v>
      </c>
      <c r="X49" s="154">
        <f t="shared" si="16"/>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3"/>
        <v>63.545999999999999</v>
      </c>
      <c r="T50" s="152">
        <f>E50*S50</f>
        <v>0.7968150470219435</v>
      </c>
      <c r="U50" s="152"/>
      <c r="V50" s="152">
        <f>T50/$U$44</f>
        <v>1.862324047564054E-2</v>
      </c>
      <c r="W50" s="153">
        <f t="shared" si="15"/>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3"/>
        <v>54.938000000000002</v>
      </c>
      <c r="T51" s="152">
        <f t="shared" si="4"/>
        <v>0.68887774294670845</v>
      </c>
      <c r="U51" s="152"/>
      <c r="V51" s="152">
        <f t="shared" si="14"/>
        <v>1.6100519076743463E-2</v>
      </c>
      <c r="W51" s="153">
        <f t="shared" si="15"/>
        <v>1.7501775912543956E-4</v>
      </c>
      <c r="X51" s="154">
        <f t="shared" si="16"/>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3"/>
        <v>159.94</v>
      </c>
      <c r="T52" s="152">
        <f t="shared" si="4"/>
        <v>2.0055172413793101</v>
      </c>
      <c r="U52" s="152"/>
      <c r="V52" s="152">
        <f>T52/$U$44</f>
        <v>4.687314829688647E-2</v>
      </c>
      <c r="W52" s="153">
        <f t="shared" si="15"/>
        <v>5.0952601832106737E-4</v>
      </c>
      <c r="X52" s="154">
        <f t="shared" si="16"/>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3"/>
        <v>58.933199999999999</v>
      </c>
      <c r="T53" s="152">
        <f t="shared" si="4"/>
        <v>0.73897429467084641</v>
      </c>
      <c r="U53" s="152"/>
      <c r="V53" s="152">
        <f t="shared" si="14"/>
        <v>1.7271380662811493E-2</v>
      </c>
      <c r="W53" s="153">
        <f t="shared" si="15"/>
        <v>1.8774539666699467E-4</v>
      </c>
      <c r="X53" s="154">
        <f t="shared" si="16"/>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3"/>
        <v>63.929099999999998</v>
      </c>
      <c r="T54" s="152">
        <f t="shared" si="4"/>
        <v>0.80161880877742941</v>
      </c>
      <c r="U54" s="152"/>
      <c r="V54" s="152">
        <f t="shared" si="14"/>
        <v>1.873551447284285E-2</v>
      </c>
      <c r="W54" s="153">
        <f t="shared" si="15"/>
        <v>2.0366099648524042E-4</v>
      </c>
      <c r="X54" s="154">
        <f t="shared" si="16"/>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3"/>
        <v>34.968899999999998</v>
      </c>
      <c r="T55" s="152">
        <f t="shared" si="4"/>
        <v>0.65772225705329157</v>
      </c>
      <c r="U55" s="152"/>
      <c r="V55" s="152">
        <f t="shared" si="14"/>
        <v>1.5372349963852011E-2</v>
      </c>
      <c r="W55" s="153">
        <f t="shared" si="15"/>
        <v>1.671023294554293E-4</v>
      </c>
      <c r="X55" s="154">
        <f t="shared" si="16"/>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3"/>
        <v>58.693399999999997</v>
      </c>
      <c r="T56" s="152">
        <f t="shared" si="4"/>
        <v>0.73596739811912215</v>
      </c>
      <c r="U56" s="152"/>
      <c r="V56" s="152">
        <f t="shared" si="14"/>
        <v>1.7201103177744634E-2</v>
      </c>
      <c r="W56" s="153">
        <f t="shared" si="15"/>
        <v>1.8698145807006212E-4</v>
      </c>
      <c r="X56" s="154">
        <f t="shared" si="16"/>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3"/>
        <v>22.989799999999999</v>
      </c>
      <c r="T57" s="152">
        <f t="shared" si="4"/>
        <v>0.36034169278996858</v>
      </c>
      <c r="U57" s="152"/>
      <c r="V57" s="152">
        <f t="shared" si="14"/>
        <v>8.4219418587889259E-3</v>
      </c>
      <c r="W57" s="153">
        <f t="shared" si="15"/>
        <v>9.1549184506671836E-5</v>
      </c>
      <c r="X57" s="154">
        <f t="shared" si="16"/>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3"/>
        <v>96.062000000000012</v>
      </c>
      <c r="T58" s="152">
        <f t="shared" si="4"/>
        <v>1.5056739811912225</v>
      </c>
      <c r="U58" s="152"/>
      <c r="V58" s="152">
        <f t="shared" si="14"/>
        <v>3.5190761939598511E-2</v>
      </c>
      <c r="W58" s="153">
        <f t="shared" si="15"/>
        <v>3.8253476594315349E-4</v>
      </c>
      <c r="X58" s="154">
        <f t="shared" si="16"/>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3"/>
        <v>95.978000000000009</v>
      </c>
      <c r="T59" s="152">
        <f t="shared" si="4"/>
        <v>1.5043573667711598</v>
      </c>
      <c r="U59" s="152"/>
      <c r="V59" s="152">
        <f t="shared" si="14"/>
        <v>3.5159989896512527E-2</v>
      </c>
      <c r="W59" s="153">
        <f t="shared" si="15"/>
        <v>3.8220026405542246E-4</v>
      </c>
      <c r="X59" s="154">
        <f t="shared" si="16"/>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7">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8">(K63*12.011)+(L63*1.008)+(N63*15.999)+(14.007*M63)+(O63*30.974)+(P63*32.066)</f>
        <v>763.50800000000004</v>
      </c>
      <c r="R63" s="164" t="s">
        <v>193</v>
      </c>
      <c r="S63" s="164">
        <f t="shared" si="17"/>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8"/>
        <v>862.57299999999998</v>
      </c>
      <c r="R64" s="164" t="s">
        <v>193</v>
      </c>
      <c r="S64" s="164">
        <f t="shared" si="17"/>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8"/>
        <v>848.54600000000005</v>
      </c>
      <c r="R65" s="164" t="s">
        <v>193</v>
      </c>
      <c r="S65" s="164">
        <f t="shared" si="17"/>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8"/>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8"/>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8"/>
        <v>740.38499999999999</v>
      </c>
      <c r="R68" s="164" t="s">
        <v>193</v>
      </c>
      <c r="S68" s="164">
        <f>Q68</f>
        <v>740.38499999999999</v>
      </c>
      <c r="T68" s="162"/>
      <c r="U68" s="162"/>
      <c r="V68" s="162"/>
      <c r="W68" s="167"/>
      <c r="X68" s="166"/>
      <c r="Y68" s="167"/>
      <c r="Z68" s="162"/>
      <c r="AA68" s="162"/>
      <c r="AB68" s="162"/>
      <c r="AC68" s="162"/>
      <c r="AD68" s="162">
        <f t="shared" ref="AD68:AD91" si="19">(F68*Q68)/1000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8"/>
        <v>741.39300000000003</v>
      </c>
      <c r="R69" s="164" t="s">
        <v>193</v>
      </c>
      <c r="S69" s="164">
        <f>Q69</f>
        <v>741.39300000000003</v>
      </c>
      <c r="T69" s="162"/>
      <c r="U69" s="162"/>
      <c r="V69" s="162"/>
      <c r="W69" s="167"/>
      <c r="X69" s="166"/>
      <c r="Y69" s="167"/>
      <c r="Z69" s="162"/>
      <c r="AA69" s="162"/>
      <c r="AB69" s="162"/>
      <c r="AC69" s="162"/>
      <c r="AD69" s="162">
        <f t="shared" si="19"/>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8"/>
        <v>783.54099999999994</v>
      </c>
      <c r="R70" s="164" t="s">
        <v>193</v>
      </c>
      <c r="S70" s="164">
        <f t="shared" si="17"/>
        <v>783.54099999999994</v>
      </c>
      <c r="T70" s="162"/>
      <c r="U70" s="162"/>
      <c r="V70" s="162"/>
      <c r="W70" s="167"/>
      <c r="X70" s="166"/>
      <c r="Y70" s="167"/>
      <c r="Z70" s="162"/>
      <c r="AA70" s="162"/>
      <c r="AB70" s="162"/>
      <c r="AC70" s="162"/>
      <c r="AD70" s="162">
        <f t="shared" si="19"/>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8"/>
        <v>443.41999999999996</v>
      </c>
      <c r="R71" s="164" t="s">
        <v>193</v>
      </c>
      <c r="S71" s="164">
        <f t="shared" si="17"/>
        <v>443.41999999999996</v>
      </c>
      <c r="T71" s="162"/>
      <c r="U71" s="162"/>
      <c r="V71" s="162"/>
      <c r="W71" s="167"/>
      <c r="X71" s="166"/>
      <c r="Y71" s="167"/>
      <c r="Z71" s="162"/>
      <c r="AA71" s="162"/>
      <c r="AB71" s="162"/>
      <c r="AC71" s="162"/>
      <c r="AD71" s="162">
        <f t="shared" si="19"/>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8"/>
        <v>455.43099999999993</v>
      </c>
      <c r="R72" s="164" t="s">
        <v>193</v>
      </c>
      <c r="S72" s="164">
        <f>Q72</f>
        <v>455.43099999999993</v>
      </c>
      <c r="T72" s="162"/>
      <c r="U72" s="162"/>
      <c r="V72" s="162"/>
      <c r="W72" s="167"/>
      <c r="X72" s="166"/>
      <c r="Y72" s="167"/>
      <c r="Z72" s="162"/>
      <c r="AA72" s="162"/>
      <c r="AB72" s="162"/>
      <c r="AC72" s="162"/>
      <c r="AD72" s="162">
        <f t="shared" si="19"/>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8"/>
        <v>458.45499999999993</v>
      </c>
      <c r="R73" s="164" t="s">
        <v>193</v>
      </c>
      <c r="S73" s="164">
        <f>Q73</f>
        <v>458.45499999999993</v>
      </c>
      <c r="T73" s="162"/>
      <c r="U73" s="162"/>
      <c r="V73" s="162"/>
      <c r="W73" s="167"/>
      <c r="X73" s="166"/>
      <c r="Y73" s="167"/>
      <c r="Z73" s="162"/>
      <c r="AA73" s="162"/>
      <c r="AB73" s="162"/>
      <c r="AC73" s="162"/>
      <c r="AD73" s="162">
        <f t="shared" si="19"/>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8"/>
        <v>422.29499999999996</v>
      </c>
      <c r="R74" s="164" t="s">
        <v>193</v>
      </c>
      <c r="S74" s="164">
        <f t="shared" si="17"/>
        <v>422.29499999999996</v>
      </c>
      <c r="T74" s="162"/>
      <c r="U74" s="162"/>
      <c r="V74" s="162"/>
      <c r="W74" s="167"/>
      <c r="X74" s="166"/>
      <c r="Y74" s="167"/>
      <c r="Z74" s="162"/>
      <c r="AA74" s="162"/>
      <c r="AB74" s="162"/>
      <c r="AC74" s="162"/>
      <c r="AD74" s="162">
        <f t="shared" si="19"/>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8"/>
        <v>245.12699999999998</v>
      </c>
      <c r="R75" s="164" t="s">
        <v>193</v>
      </c>
      <c r="S75" s="164">
        <f t="shared" si="17"/>
        <v>245.12699999999998</v>
      </c>
      <c r="T75" s="162"/>
      <c r="U75" s="162"/>
      <c r="V75" s="162"/>
      <c r="W75" s="167"/>
      <c r="X75" s="166"/>
      <c r="Y75" s="167"/>
      <c r="Z75" s="162"/>
      <c r="AA75" s="162"/>
      <c r="AB75" s="162"/>
      <c r="AC75" s="162"/>
      <c r="AD75" s="162">
        <f t="shared" si="19"/>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9"/>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7"/>
        <v>306.31899999999996</v>
      </c>
      <c r="T77" s="162"/>
      <c r="U77" s="162"/>
      <c r="V77" s="162"/>
      <c r="W77" s="167"/>
      <c r="X77" s="166"/>
      <c r="Y77" s="167"/>
      <c r="Z77" s="162"/>
      <c r="AA77" s="162"/>
      <c r="AB77" s="162"/>
      <c r="AC77" s="162"/>
      <c r="AD77" s="162">
        <f t="shared" si="19"/>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20">(K78*12.011)+(L78*1.008)+(N78*15.999)+(14.007*M78)+(O78*30.974)+(P78*32.066)</f>
        <v>924.25799999999992</v>
      </c>
      <c r="R78" s="164" t="s">
        <v>193</v>
      </c>
      <c r="S78" s="164">
        <f t="shared" si="17"/>
        <v>924.25799999999992</v>
      </c>
      <c r="T78" s="162"/>
      <c r="U78" s="162"/>
      <c r="V78" s="162"/>
      <c r="W78" s="167"/>
      <c r="X78" s="166"/>
      <c r="Y78" s="167"/>
      <c r="Z78" s="162"/>
      <c r="AA78" s="162"/>
      <c r="AB78" s="162"/>
      <c r="AC78" s="162"/>
      <c r="AD78" s="162">
        <f t="shared" si="19"/>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20"/>
        <v>471.42999999999995</v>
      </c>
      <c r="R79" s="164" t="s">
        <v>193</v>
      </c>
      <c r="S79" s="164">
        <f t="shared" si="17"/>
        <v>471.42999999999995</v>
      </c>
      <c r="T79" s="162"/>
      <c r="U79" s="162"/>
      <c r="V79" s="162"/>
      <c r="W79" s="167"/>
      <c r="X79" s="166"/>
      <c r="Y79" s="167"/>
      <c r="Z79" s="162"/>
      <c r="AA79" s="162"/>
      <c r="AB79" s="162"/>
      <c r="AC79" s="162"/>
      <c r="AD79" s="162">
        <f t="shared" si="19"/>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20"/>
        <v>224.16799999999998</v>
      </c>
      <c r="R80" s="164" t="s">
        <v>193</v>
      </c>
      <c r="S80" s="164">
        <f t="shared" si="17"/>
        <v>224.16799999999998</v>
      </c>
      <c r="T80" s="162"/>
      <c r="U80" s="162"/>
      <c r="V80" s="162"/>
      <c r="W80" s="167"/>
      <c r="X80" s="166"/>
      <c r="Y80" s="167"/>
      <c r="Z80" s="162"/>
      <c r="AA80" s="162"/>
      <c r="AB80" s="162"/>
      <c r="AC80" s="162"/>
      <c r="AD80" s="162">
        <f t="shared" si="19"/>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20"/>
        <v>399.452</v>
      </c>
      <c r="R81" s="164" t="s">
        <v>193</v>
      </c>
      <c r="S81" s="164">
        <f t="shared" si="17"/>
        <v>399.452</v>
      </c>
      <c r="T81" s="162"/>
      <c r="U81" s="162"/>
      <c r="V81" s="162"/>
      <c r="W81" s="167"/>
      <c r="X81" s="166"/>
      <c r="Y81" s="167"/>
      <c r="Z81" s="162"/>
      <c r="AA81" s="162"/>
      <c r="AB81" s="162"/>
      <c r="AC81" s="162"/>
      <c r="AD81" s="162">
        <f t="shared" si="19"/>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20"/>
        <v>376.36900000000003</v>
      </c>
      <c r="R82" s="164" t="s">
        <v>193</v>
      </c>
      <c r="S82" s="164">
        <f t="shared" si="17"/>
        <v>376.36900000000003</v>
      </c>
      <c r="T82" s="162"/>
      <c r="U82" s="162"/>
      <c r="V82" s="162"/>
      <c r="W82" s="167"/>
      <c r="X82" s="166"/>
      <c r="Y82" s="167"/>
      <c r="Z82" s="162"/>
      <c r="AA82" s="162"/>
      <c r="AB82" s="162"/>
      <c r="AC82" s="162"/>
      <c r="AD82" s="162">
        <f t="shared" si="19"/>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7"/>
        <v>175.82140000000001</v>
      </c>
      <c r="T83" s="162"/>
      <c r="U83" s="162"/>
      <c r="V83" s="162"/>
      <c r="W83" s="167"/>
      <c r="X83" s="166"/>
      <c r="Y83" s="167"/>
      <c r="Z83" s="162"/>
      <c r="AA83" s="162"/>
      <c r="AB83" s="162"/>
      <c r="AC83" s="162"/>
      <c r="AD83" s="162">
        <f t="shared" si="19"/>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7"/>
        <v>351.64280000000002</v>
      </c>
      <c r="T84" s="162"/>
      <c r="U84" s="162"/>
      <c r="V84" s="162"/>
      <c r="W84" s="167"/>
      <c r="X84" s="166"/>
      <c r="Y84" s="167"/>
      <c r="Z84" s="162"/>
      <c r="AA84" s="162"/>
      <c r="AB84" s="162"/>
      <c r="AC84" s="162"/>
      <c r="AD84" s="162">
        <f t="shared" si="19"/>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7"/>
        <v>864.46960000000001</v>
      </c>
      <c r="T85" s="162"/>
      <c r="U85" s="162"/>
      <c r="V85" s="162"/>
      <c r="W85" s="167"/>
      <c r="X85" s="166"/>
      <c r="Y85" s="167"/>
      <c r="Z85" s="162"/>
      <c r="AA85" s="162"/>
      <c r="AB85" s="162"/>
      <c r="AC85" s="162"/>
      <c r="AD85" s="162">
        <f t="shared" si="19"/>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7"/>
        <v>189.32</v>
      </c>
      <c r="T86" s="162"/>
      <c r="U86" s="162"/>
      <c r="V86" s="162"/>
      <c r="W86" s="167"/>
      <c r="X86" s="166"/>
      <c r="Y86" s="167"/>
      <c r="Z86" s="162"/>
      <c r="AA86" s="162"/>
      <c r="AB86" s="162"/>
      <c r="AC86" s="162"/>
      <c r="AD86" s="162">
        <f t="shared" si="19"/>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7"/>
        <v>1584.9989</v>
      </c>
      <c r="T87" s="162"/>
      <c r="U87" s="162"/>
      <c r="V87" s="162"/>
      <c r="W87" s="167"/>
      <c r="X87" s="166"/>
      <c r="Y87" s="167"/>
      <c r="Z87" s="162"/>
      <c r="AA87" s="162"/>
      <c r="AB87" s="162"/>
      <c r="AC87" s="162"/>
      <c r="AD87" s="162">
        <f t="shared" si="19"/>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9"/>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9"/>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20"/>
        <v>503.15</v>
      </c>
      <c r="R90" s="152"/>
      <c r="S90" s="151"/>
      <c r="T90" s="151"/>
      <c r="U90" s="151"/>
      <c r="V90" s="151"/>
      <c r="W90" s="157"/>
      <c r="X90" s="154"/>
      <c r="Y90" s="157"/>
      <c r="Z90" s="151"/>
      <c r="AA90" s="151"/>
      <c r="AB90" s="151"/>
      <c r="AC90" s="151"/>
      <c r="AD90" s="151">
        <f t="shared" si="19"/>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20"/>
        <v>18.015000000000001</v>
      </c>
      <c r="R91" s="152"/>
      <c r="S91" s="151"/>
      <c r="T91" s="151"/>
      <c r="U91" s="151"/>
      <c r="V91" s="151"/>
      <c r="W91" s="157"/>
      <c r="X91" s="154"/>
      <c r="Y91" s="157"/>
      <c r="Z91" s="151"/>
      <c r="AA91" s="151"/>
      <c r="AB91" s="151"/>
      <c r="AC91" s="151"/>
      <c r="AD91" s="151">
        <f t="shared" si="19"/>
        <v>0.97190925000000006</v>
      </c>
      <c r="AE91" s="151"/>
      <c r="AF91" s="156"/>
    </row>
    <row r="92" spans="2:32">
      <c r="B92" s="122" t="s">
        <v>321</v>
      </c>
      <c r="C92" s="125"/>
      <c r="D92" s="174"/>
      <c r="E92" s="125"/>
      <c r="F92" s="126">
        <f>F90+F31</f>
        <v>54.063154559142177</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48.825398421013823</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21">(K96*12.011)+(L96*1.008)+(N96*15.999)+(14.007*M96)+(O96*30.974)+(P96*32.066)</f>
        <v>424.17899999999997</v>
      </c>
      <c r="R96" s="152"/>
      <c r="S96" s="151"/>
      <c r="T96" s="151"/>
      <c r="U96" s="151"/>
      <c r="V96" s="151"/>
      <c r="W96" s="157"/>
      <c r="X96" s="154"/>
      <c r="Y96" s="157"/>
      <c r="Z96" s="151"/>
      <c r="AA96" s="151"/>
      <c r="AB96" s="151"/>
      <c r="AC96" s="151"/>
      <c r="AD96" s="151">
        <f t="shared" ref="AD96:AD101" si="22">(F96*Q96)/1000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21"/>
        <v>1.008</v>
      </c>
      <c r="R97" s="152"/>
      <c r="S97" s="151"/>
      <c r="T97" s="151"/>
      <c r="U97" s="151"/>
      <c r="V97" s="151"/>
      <c r="W97" s="157"/>
      <c r="X97" s="154"/>
      <c r="Y97" s="157"/>
      <c r="Z97" s="151"/>
      <c r="AA97" s="151"/>
      <c r="AB97" s="151"/>
      <c r="AC97" s="151"/>
      <c r="AD97" s="151">
        <f t="shared" si="22"/>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21"/>
        <v>95.978000000000009</v>
      </c>
      <c r="R98" s="152"/>
      <c r="S98" s="151"/>
      <c r="T98" s="151"/>
      <c r="U98" s="151"/>
      <c r="V98" s="151"/>
      <c r="W98" s="157"/>
      <c r="X98" s="154"/>
      <c r="Y98" s="157"/>
      <c r="Z98" s="151"/>
      <c r="AA98" s="151"/>
      <c r="AB98" s="151"/>
      <c r="AC98" s="151"/>
      <c r="AD98" s="151">
        <f t="shared" si="22"/>
        <v>5.1780131000000011</v>
      </c>
      <c r="AE98" s="151"/>
      <c r="AF98" s="173"/>
    </row>
    <row r="99" spans="2:32">
      <c r="B99" s="79" t="s">
        <v>327</v>
      </c>
      <c r="C99" s="84"/>
      <c r="D99" s="84"/>
      <c r="E99" s="84"/>
      <c r="F99" s="88">
        <f>Z27</f>
        <v>0.11105109781449496</v>
      </c>
      <c r="G99" s="84" t="s">
        <v>328</v>
      </c>
      <c r="H99" s="84" t="s">
        <v>132</v>
      </c>
      <c r="I99" s="84" t="s">
        <v>327</v>
      </c>
      <c r="J99" s="84" t="s">
        <v>329</v>
      </c>
      <c r="K99" s="84">
        <v>0</v>
      </c>
      <c r="L99" s="84">
        <v>1</v>
      </c>
      <c r="M99" s="84">
        <v>0</v>
      </c>
      <c r="N99" s="84">
        <v>7</v>
      </c>
      <c r="O99" s="84">
        <v>2</v>
      </c>
      <c r="P99" s="84">
        <v>0</v>
      </c>
      <c r="Q99" s="84">
        <f t="shared" si="21"/>
        <v>174.94900000000001</v>
      </c>
      <c r="R99" s="85"/>
      <c r="S99" s="84"/>
      <c r="T99" s="84"/>
      <c r="U99" s="84"/>
      <c r="V99" s="84"/>
      <c r="W99" s="86"/>
      <c r="X99" s="82"/>
      <c r="Y99" s="86"/>
      <c r="Z99" s="84"/>
      <c r="AA99" s="84"/>
      <c r="AB99" s="84"/>
      <c r="AC99" s="84"/>
      <c r="AD99" s="84">
        <f t="shared" si="22"/>
        <v>1.9428278511548078E-2</v>
      </c>
      <c r="AE99" s="84"/>
      <c r="AF99" s="183"/>
    </row>
    <row r="100" spans="2:32">
      <c r="B100" s="93" t="s">
        <v>330</v>
      </c>
      <c r="C100" s="98"/>
      <c r="D100" s="98"/>
      <c r="E100" s="98"/>
      <c r="F100" s="102">
        <f>Z31</f>
        <v>0.5214676160638223</v>
      </c>
      <c r="G100" s="98" t="s">
        <v>328</v>
      </c>
      <c r="H100" s="98" t="s">
        <v>132</v>
      </c>
      <c r="I100" s="98" t="s">
        <v>330</v>
      </c>
      <c r="J100" s="98" t="s">
        <v>329</v>
      </c>
      <c r="K100" s="98">
        <v>0</v>
      </c>
      <c r="L100" s="98">
        <v>1</v>
      </c>
      <c r="M100" s="98">
        <v>0</v>
      </c>
      <c r="N100" s="98">
        <v>7</v>
      </c>
      <c r="O100" s="98">
        <v>2</v>
      </c>
      <c r="P100" s="98">
        <v>0</v>
      </c>
      <c r="Q100" s="98">
        <f t="shared" si="21"/>
        <v>174.94900000000001</v>
      </c>
      <c r="R100" s="99"/>
      <c r="S100" s="98"/>
      <c r="T100" s="98"/>
      <c r="U100" s="98"/>
      <c r="V100" s="98"/>
      <c r="W100" s="100"/>
      <c r="X100" s="96"/>
      <c r="Y100" s="100"/>
      <c r="Z100" s="98"/>
      <c r="AA100" s="98"/>
      <c r="AB100" s="98"/>
      <c r="AC100" s="98"/>
      <c r="AD100" s="98">
        <f t="shared" si="22"/>
        <v>9.123023796274965E-2</v>
      </c>
      <c r="AE100" s="98"/>
      <c r="AF100" s="184"/>
    </row>
    <row r="101" spans="2:32">
      <c r="B101" s="63" t="s">
        <v>331</v>
      </c>
      <c r="C101" s="70"/>
      <c r="D101" s="70"/>
      <c r="E101" s="70"/>
      <c r="F101" s="185">
        <f>SUM(X4:X23)</f>
        <v>5.124601578986181</v>
      </c>
      <c r="G101" s="70" t="s">
        <v>319</v>
      </c>
      <c r="H101" s="70" t="s">
        <v>132</v>
      </c>
      <c r="I101" s="70" t="s">
        <v>331</v>
      </c>
      <c r="J101" s="70" t="s">
        <v>320</v>
      </c>
      <c r="K101" s="70">
        <v>0</v>
      </c>
      <c r="L101" s="70">
        <v>2</v>
      </c>
      <c r="M101" s="70">
        <v>0</v>
      </c>
      <c r="N101" s="70">
        <v>1</v>
      </c>
      <c r="O101" s="70">
        <v>0</v>
      </c>
      <c r="P101" s="70">
        <v>0</v>
      </c>
      <c r="Q101" s="70">
        <f t="shared" si="21"/>
        <v>18.015000000000001</v>
      </c>
      <c r="R101" s="186"/>
      <c r="S101" s="70"/>
      <c r="T101" s="70"/>
      <c r="U101" s="70"/>
      <c r="V101" s="70"/>
      <c r="W101" s="68"/>
      <c r="X101" s="66"/>
      <c r="Y101" s="68"/>
      <c r="Z101" s="70"/>
      <c r="AA101" s="70"/>
      <c r="AB101" s="70"/>
      <c r="AC101" s="70"/>
      <c r="AD101" s="70">
        <f t="shared" si="22"/>
        <v>9.2319697445436055E-2</v>
      </c>
      <c r="AE101" s="70"/>
      <c r="AF101" s="72"/>
    </row>
    <row r="102" spans="2:32">
      <c r="B102" s="122" t="s">
        <v>332</v>
      </c>
      <c r="C102" s="125"/>
      <c r="D102" s="125"/>
      <c r="E102" s="125"/>
      <c r="F102" s="126">
        <f>F100+F99</f>
        <v>0.63251871387831726</v>
      </c>
      <c r="G102" s="125" t="s">
        <v>328</v>
      </c>
      <c r="H102" s="125" t="s">
        <v>132</v>
      </c>
      <c r="I102" s="125" t="s">
        <v>333</v>
      </c>
      <c r="J102" s="125" t="s">
        <v>252</v>
      </c>
      <c r="K102" s="125">
        <v>0</v>
      </c>
      <c r="L102" s="125">
        <v>1</v>
      </c>
      <c r="M102" s="125">
        <v>0</v>
      </c>
      <c r="N102" s="125">
        <v>4</v>
      </c>
      <c r="O102" s="125">
        <v>1</v>
      </c>
      <c r="P102" s="125">
        <v>0</v>
      </c>
      <c r="Q102" s="125">
        <f t="shared" si="21"/>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1.0016699841641392</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9" priority="1"/>
  </conditionalFormatting>
  <conditionalFormatting sqref="B120:B137">
    <cfRule type="duplicateValues" dxfId="8" priority="2"/>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10506-03E2-4E3C-BF66-D6D9B3461A39}">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D145-2A68-481F-8E1A-EF44E882995E}">
  <dimension ref="A2:BV96"/>
  <sheetViews>
    <sheetView workbookViewId="0">
      <selection activeCell="P27" sqref="P27"/>
    </sheetView>
  </sheetViews>
  <sheetFormatPr defaultRowHeight="15"/>
  <cols>
    <col min="2" max="2" width="9.140625" style="2"/>
    <col min="3" max="3" width="13.5703125" style="2" customWidth="1"/>
    <col min="6" max="6" width="12" style="2" bestFit="1" customWidth="1"/>
    <col min="7" max="7" width="16.85546875" style="2" customWidth="1"/>
    <col min="10" max="10" width="7.140625" customWidth="1"/>
    <col min="11" max="11" width="7.5703125" customWidth="1"/>
    <col min="16" max="16" width="13" customWidth="1"/>
    <col min="18" max="18" width="17.5703125" customWidth="1"/>
  </cols>
  <sheetData>
    <row r="2" spans="1:74">
      <c r="A2" s="212"/>
    </row>
    <row r="3" spans="1:74">
      <c r="L3" t="s">
        <v>3009</v>
      </c>
    </row>
    <row r="4" spans="1:74">
      <c r="B4" s="264" t="s">
        <v>578</v>
      </c>
      <c r="C4" s="264"/>
      <c r="F4" s="264" t="s">
        <v>579</v>
      </c>
      <c r="G4" s="264"/>
      <c r="K4" s="227" t="s">
        <v>587</v>
      </c>
      <c r="L4" s="227"/>
      <c r="M4" s="227"/>
      <c r="N4" s="227"/>
      <c r="O4" s="227"/>
      <c r="BV4" s="211"/>
    </row>
    <row r="5" spans="1:74">
      <c r="B5" s="2" t="s">
        <v>577</v>
      </c>
      <c r="C5" s="2" t="s">
        <v>114</v>
      </c>
      <c r="F5" s="2" t="s">
        <v>577</v>
      </c>
      <c r="G5" s="2" t="s">
        <v>114</v>
      </c>
      <c r="L5">
        <f>85-6</f>
        <v>79</v>
      </c>
      <c r="M5">
        <v>90</v>
      </c>
    </row>
    <row r="6" spans="1:74" ht="42.75" customHeight="1">
      <c r="B6" s="2">
        <v>34.922899999999998</v>
      </c>
      <c r="C6" s="2" t="s">
        <v>390</v>
      </c>
      <c r="F6" s="2">
        <v>48.953499999999998</v>
      </c>
      <c r="G6" s="2" t="s">
        <v>390</v>
      </c>
      <c r="L6" s="21" t="s">
        <v>555</v>
      </c>
      <c r="M6" s="21" t="s">
        <v>556</v>
      </c>
      <c r="P6" s="226" t="s">
        <v>576</v>
      </c>
      <c r="Q6" s="226"/>
      <c r="R6" s="226"/>
      <c r="S6" s="1" t="s">
        <v>733</v>
      </c>
    </row>
    <row r="7" spans="1:74" ht="30" customHeight="1" thickBot="1">
      <c r="B7" s="2">
        <v>40.165500000000002</v>
      </c>
      <c r="C7" s="2" t="s">
        <v>428</v>
      </c>
      <c r="F7" s="2">
        <v>54.104604999999999</v>
      </c>
      <c r="G7" s="2" t="s">
        <v>428</v>
      </c>
      <c r="L7" t="s">
        <v>457</v>
      </c>
      <c r="M7" t="s">
        <v>457</v>
      </c>
      <c r="P7" s="226" t="s">
        <v>585</v>
      </c>
      <c r="Q7" s="226"/>
      <c r="R7" s="226"/>
      <c r="S7" t="s">
        <v>586</v>
      </c>
    </row>
    <row r="8" spans="1:74" ht="15.75" thickBot="1">
      <c r="B8" s="2">
        <v>3.9466700000000002E-3</v>
      </c>
      <c r="C8" s="2" t="s">
        <v>403</v>
      </c>
      <c r="F8" s="219">
        <v>1.7866E-3</v>
      </c>
      <c r="G8" s="219" t="s">
        <v>403</v>
      </c>
      <c r="L8" t="s">
        <v>458</v>
      </c>
      <c r="M8" t="s">
        <v>458</v>
      </c>
      <c r="P8" s="210"/>
    </row>
    <row r="9" spans="1:74" ht="15.75" thickBot="1">
      <c r="A9" s="212"/>
      <c r="B9" s="2">
        <v>3.9466700000000002E-3</v>
      </c>
      <c r="C9" s="2" t="s">
        <v>404</v>
      </c>
      <c r="F9" s="2">
        <v>4.4660000000000003E-5</v>
      </c>
      <c r="G9" s="2" t="s">
        <v>455</v>
      </c>
      <c r="L9" t="s">
        <v>459</v>
      </c>
      <c r="M9" t="s">
        <v>459</v>
      </c>
      <c r="P9" s="210"/>
    </row>
    <row r="10" spans="1:74">
      <c r="B10" s="2">
        <v>40</v>
      </c>
      <c r="C10" s="2" t="s">
        <v>424</v>
      </c>
      <c r="F10" s="2">
        <v>3.3500000000000001E-4</v>
      </c>
      <c r="G10" s="2" t="s">
        <v>405</v>
      </c>
      <c r="L10" t="s">
        <v>460</v>
      </c>
      <c r="M10" t="s">
        <v>461</v>
      </c>
      <c r="P10" s="203" t="s">
        <v>573</v>
      </c>
      <c r="Q10" s="203" t="s">
        <v>574</v>
      </c>
    </row>
    <row r="11" spans="1:74">
      <c r="B11" s="2">
        <v>39.992699999999999</v>
      </c>
      <c r="C11" s="2" t="s">
        <v>426</v>
      </c>
      <c r="F11" s="220">
        <v>1.1166E-4</v>
      </c>
      <c r="G11" s="220" t="s">
        <v>404</v>
      </c>
      <c r="L11" t="s">
        <v>462</v>
      </c>
      <c r="M11" t="s">
        <v>463</v>
      </c>
      <c r="P11" t="s">
        <v>560</v>
      </c>
      <c r="Q11">
        <v>0.4955</v>
      </c>
    </row>
    <row r="12" spans="1:74">
      <c r="B12" s="2">
        <v>3.9466700000000002E-3</v>
      </c>
      <c r="C12" s="2" t="s">
        <v>382</v>
      </c>
      <c r="F12" s="2">
        <v>53.95</v>
      </c>
      <c r="G12" s="2" t="s">
        <v>424</v>
      </c>
      <c r="L12" t="s">
        <v>464</v>
      </c>
      <c r="M12" t="s">
        <v>460</v>
      </c>
      <c r="P12" t="s">
        <v>737</v>
      </c>
      <c r="Q12">
        <v>0.49309999999999998</v>
      </c>
      <c r="R12" t="s">
        <v>735</v>
      </c>
    </row>
    <row r="13" spans="1:74">
      <c r="B13" s="2">
        <v>0.73192599999999997</v>
      </c>
      <c r="C13" s="2" t="s">
        <v>427</v>
      </c>
      <c r="F13" s="2">
        <v>53.946100000000001</v>
      </c>
      <c r="G13" s="2" t="s">
        <v>426</v>
      </c>
      <c r="L13" t="s">
        <v>465</v>
      </c>
      <c r="M13" t="s">
        <v>462</v>
      </c>
      <c r="P13" t="s">
        <v>734</v>
      </c>
      <c r="Q13">
        <v>0.57279999999999998</v>
      </c>
      <c r="R13" t="s">
        <v>736</v>
      </c>
    </row>
    <row r="14" spans="1:74">
      <c r="B14" s="2">
        <v>3.9466700000000002E-3</v>
      </c>
      <c r="C14" s="2" t="s">
        <v>386</v>
      </c>
      <c r="F14" s="219">
        <v>1.6799999999999999E-4</v>
      </c>
      <c r="G14" s="219" t="s">
        <v>382</v>
      </c>
      <c r="L14" t="s">
        <v>466</v>
      </c>
      <c r="M14" t="s">
        <v>464</v>
      </c>
    </row>
    <row r="15" spans="1:74">
      <c r="B15" s="2">
        <v>3.9466700000000002E-3</v>
      </c>
      <c r="C15" s="2" t="s">
        <v>429</v>
      </c>
      <c r="F15" s="2">
        <v>0.61209999999999998</v>
      </c>
      <c r="G15" s="2" t="s">
        <v>427</v>
      </c>
      <c r="L15" t="s">
        <v>467</v>
      </c>
      <c r="M15" t="s">
        <v>465</v>
      </c>
      <c r="P15" s="218" t="s">
        <v>572</v>
      </c>
      <c r="Q15" s="218"/>
      <c r="R15" s="218"/>
    </row>
    <row r="16" spans="1:74">
      <c r="B16" s="2">
        <v>3.9466700000000002E-3</v>
      </c>
      <c r="C16" s="2" t="s">
        <v>376</v>
      </c>
      <c r="F16" s="2">
        <v>1.1946490000000001E-2</v>
      </c>
      <c r="G16" s="2" t="s">
        <v>406</v>
      </c>
      <c r="I16" t="s">
        <v>580</v>
      </c>
      <c r="L16" t="s">
        <v>415</v>
      </c>
      <c r="M16" t="s">
        <v>466</v>
      </c>
      <c r="O16">
        <v>1.9999999999999999E-6</v>
      </c>
      <c r="P16" t="s">
        <v>378</v>
      </c>
      <c r="Q16" t="s">
        <v>561</v>
      </c>
    </row>
    <row r="17" spans="2:21">
      <c r="B17" s="2">
        <v>0.249808</v>
      </c>
      <c r="C17" s="2" t="s">
        <v>351</v>
      </c>
      <c r="F17" s="219">
        <v>2.23E-4</v>
      </c>
      <c r="G17" s="219" t="s">
        <v>386</v>
      </c>
      <c r="I17" s="214"/>
      <c r="J17" t="s">
        <v>581</v>
      </c>
      <c r="L17" t="s">
        <v>468</v>
      </c>
      <c r="M17" t="s">
        <v>469</v>
      </c>
      <c r="P17" t="s">
        <v>407</v>
      </c>
      <c r="Q17" t="s">
        <v>562</v>
      </c>
    </row>
    <row r="18" spans="2:21">
      <c r="B18" s="2">
        <v>3.9466700000000002E-3</v>
      </c>
      <c r="C18" s="2" t="s">
        <v>430</v>
      </c>
      <c r="F18" s="219">
        <v>2.23E-4</v>
      </c>
      <c r="G18" s="219" t="s">
        <v>429</v>
      </c>
      <c r="I18" s="213"/>
      <c r="J18" t="s">
        <v>582</v>
      </c>
      <c r="L18" t="s">
        <v>470</v>
      </c>
      <c r="M18" t="s">
        <v>467</v>
      </c>
      <c r="P18" t="s">
        <v>392</v>
      </c>
      <c r="Q18" t="s">
        <v>563</v>
      </c>
    </row>
    <row r="19" spans="2:21">
      <c r="B19" s="2">
        <v>7.29432E-3</v>
      </c>
      <c r="C19" s="2" t="s">
        <v>396</v>
      </c>
      <c r="F19" s="219">
        <v>2.23E-4</v>
      </c>
      <c r="G19" s="219" t="s">
        <v>376</v>
      </c>
      <c r="I19" s="225"/>
      <c r="J19" t="s">
        <v>583</v>
      </c>
      <c r="L19" t="s">
        <v>413</v>
      </c>
      <c r="M19" t="s">
        <v>415</v>
      </c>
      <c r="P19" t="s">
        <v>397</v>
      </c>
      <c r="Q19" s="22" t="s">
        <v>564</v>
      </c>
    </row>
    <row r="20" spans="2:21">
      <c r="B20" s="2">
        <v>0.58155400000000002</v>
      </c>
      <c r="C20" s="2" t="s">
        <v>352</v>
      </c>
      <c r="F20" s="2">
        <v>2.7910000000000001E-4</v>
      </c>
      <c r="G20" s="2" t="s">
        <v>375</v>
      </c>
      <c r="I20" s="215"/>
      <c r="J20" t="s">
        <v>584</v>
      </c>
      <c r="L20" t="s">
        <v>471</v>
      </c>
      <c r="M20" t="s">
        <v>468</v>
      </c>
      <c r="P20" t="s">
        <v>398</v>
      </c>
      <c r="Q20" t="s">
        <v>194</v>
      </c>
    </row>
    <row r="21" spans="2:21">
      <c r="B21" s="2">
        <v>7.29432E-3</v>
      </c>
      <c r="C21" s="2" t="s">
        <v>423</v>
      </c>
      <c r="F21" s="2">
        <v>0.335594</v>
      </c>
      <c r="G21" s="2" t="s">
        <v>351</v>
      </c>
      <c r="L21" t="s">
        <v>472</v>
      </c>
      <c r="M21" t="s">
        <v>473</v>
      </c>
      <c r="P21" t="s">
        <v>399</v>
      </c>
      <c r="Q21" t="s">
        <v>198</v>
      </c>
    </row>
    <row r="22" spans="2:21">
      <c r="B22" s="2">
        <v>0.487626</v>
      </c>
      <c r="C22" s="2" t="s">
        <v>345</v>
      </c>
      <c r="F22" s="219">
        <v>2.23E-4</v>
      </c>
      <c r="G22" s="219" t="s">
        <v>430</v>
      </c>
      <c r="L22" t="s">
        <v>474</v>
      </c>
      <c r="M22" t="s">
        <v>470</v>
      </c>
      <c r="P22" t="s">
        <v>400</v>
      </c>
      <c r="Q22" t="s">
        <v>190</v>
      </c>
    </row>
    <row r="23" spans="2:21">
      <c r="B23" s="2">
        <v>0.203371</v>
      </c>
      <c r="C23" s="2" t="s">
        <v>368</v>
      </c>
      <c r="F23" s="220">
        <v>3.1857000000000001E-3</v>
      </c>
      <c r="G23" s="220" t="s">
        <v>396</v>
      </c>
      <c r="L23" t="s">
        <v>475</v>
      </c>
      <c r="M23" t="s">
        <v>413</v>
      </c>
      <c r="P23" t="s">
        <v>401</v>
      </c>
      <c r="Q23" t="s">
        <v>196</v>
      </c>
    </row>
    <row r="24" spans="2:21">
      <c r="B24" s="2">
        <v>0.32574999999999998</v>
      </c>
      <c r="C24" s="2" t="s">
        <v>356</v>
      </c>
      <c r="F24" s="221">
        <v>0.33815600000000001</v>
      </c>
      <c r="G24" s="221" t="s">
        <v>352</v>
      </c>
      <c r="L24" t="s">
        <v>476</v>
      </c>
      <c r="M24" t="s">
        <v>471</v>
      </c>
      <c r="P24" t="s">
        <v>402</v>
      </c>
      <c r="Q24" t="s">
        <v>200</v>
      </c>
    </row>
    <row r="25" spans="2:21">
      <c r="B25" s="2">
        <v>0.228825</v>
      </c>
      <c r="C25" s="2" t="s">
        <v>348</v>
      </c>
      <c r="F25" s="221">
        <v>3.1857299999999999E-3</v>
      </c>
      <c r="G25" s="221" t="s">
        <v>423</v>
      </c>
      <c r="L25" t="s">
        <v>477</v>
      </c>
      <c r="M25" t="s">
        <v>472</v>
      </c>
      <c r="O25">
        <v>3.94596029535609E-2</v>
      </c>
      <c r="P25" s="203" t="s">
        <v>408</v>
      </c>
      <c r="Q25" s="203" t="s">
        <v>208</v>
      </c>
      <c r="R25" s="203" t="s">
        <v>565</v>
      </c>
      <c r="S25" s="203"/>
      <c r="T25" s="203"/>
      <c r="U25" s="203"/>
    </row>
    <row r="26" spans="2:21">
      <c r="B26" s="2">
        <v>3.9466700000000002E-3</v>
      </c>
      <c r="C26" s="2" t="s">
        <v>389</v>
      </c>
      <c r="F26" s="2">
        <v>0.41910900000000001</v>
      </c>
      <c r="G26" s="2" t="s">
        <v>345</v>
      </c>
      <c r="L26" t="s">
        <v>478</v>
      </c>
      <c r="M26" t="s">
        <v>474</v>
      </c>
      <c r="O26">
        <v>2.9165793487414601E-2</v>
      </c>
      <c r="P26" s="203" t="s">
        <v>456</v>
      </c>
      <c r="Q26" s="203" t="s">
        <v>211</v>
      </c>
      <c r="R26" s="203" t="s">
        <v>566</v>
      </c>
      <c r="S26" s="203"/>
      <c r="T26" s="203"/>
      <c r="U26" s="203"/>
    </row>
    <row r="27" spans="2:21">
      <c r="B27" s="2">
        <v>7.29432E-3</v>
      </c>
      <c r="C27" s="2" t="s">
        <v>417</v>
      </c>
      <c r="F27" s="221">
        <v>9.2427999999999996E-2</v>
      </c>
      <c r="G27" s="221" t="s">
        <v>368</v>
      </c>
      <c r="L27" t="s">
        <v>479</v>
      </c>
      <c r="M27" t="s">
        <v>475</v>
      </c>
      <c r="P27" t="s">
        <v>409</v>
      </c>
      <c r="Q27" t="s">
        <v>213</v>
      </c>
      <c r="R27" t="s">
        <v>567</v>
      </c>
    </row>
    <row r="28" spans="2:21">
      <c r="B28" s="2">
        <v>0.28078500000000001</v>
      </c>
      <c r="C28" s="2" t="s">
        <v>346</v>
      </c>
      <c r="F28" s="2">
        <v>0.325347</v>
      </c>
      <c r="G28" s="2" t="s">
        <v>356</v>
      </c>
      <c r="L28" t="s">
        <v>480</v>
      </c>
      <c r="M28" t="s">
        <v>476</v>
      </c>
      <c r="O28">
        <v>2.3395021513968897E-2</v>
      </c>
      <c r="P28" s="203" t="s">
        <v>411</v>
      </c>
      <c r="Q28" s="203" t="s">
        <v>217</v>
      </c>
      <c r="R28" s="203" t="s">
        <v>568</v>
      </c>
      <c r="S28" s="203"/>
      <c r="T28" s="203"/>
      <c r="U28" s="203"/>
    </row>
    <row r="29" spans="2:21">
      <c r="B29" s="2">
        <v>0.12631700000000001</v>
      </c>
      <c r="C29" s="2" t="s">
        <v>367</v>
      </c>
      <c r="F29" s="2">
        <v>0.26027800000000001</v>
      </c>
      <c r="G29" s="2" t="s">
        <v>348</v>
      </c>
      <c r="L29" t="s">
        <v>481</v>
      </c>
      <c r="M29" t="s">
        <v>477</v>
      </c>
      <c r="P29" s="216" t="s">
        <v>384</v>
      </c>
      <c r="Q29" s="217" t="s">
        <v>569</v>
      </c>
      <c r="R29" s="217"/>
    </row>
    <row r="30" spans="2:21">
      <c r="B30" s="2">
        <v>0.249808</v>
      </c>
      <c r="C30" s="2" t="s">
        <v>350</v>
      </c>
      <c r="F30" s="219">
        <v>2.23E-4</v>
      </c>
      <c r="G30" s="219" t="s">
        <v>389</v>
      </c>
      <c r="L30" t="s">
        <v>482</v>
      </c>
      <c r="M30" t="s">
        <v>478</v>
      </c>
      <c r="P30" s="216" t="s">
        <v>372</v>
      </c>
      <c r="Q30" s="217" t="s">
        <v>570</v>
      </c>
      <c r="R30" s="217"/>
    </row>
    <row r="31" spans="2:21">
      <c r="B31" s="2">
        <v>0.204843</v>
      </c>
      <c r="C31" s="2" t="s">
        <v>359</v>
      </c>
      <c r="F31" s="2">
        <v>3.9820999999999997E-3</v>
      </c>
      <c r="G31" s="2" t="s">
        <v>417</v>
      </c>
      <c r="L31" t="s">
        <v>483</v>
      </c>
      <c r="M31" t="s">
        <v>479</v>
      </c>
      <c r="P31" s="216" t="s">
        <v>373</v>
      </c>
      <c r="Q31" s="217" t="s">
        <v>571</v>
      </c>
      <c r="R31" s="217"/>
    </row>
    <row r="32" spans="2:21">
      <c r="B32" s="2">
        <v>3.9466700000000002E-3</v>
      </c>
      <c r="C32" s="2" t="s">
        <v>421</v>
      </c>
      <c r="F32" s="2">
        <v>0.23056099999999999</v>
      </c>
      <c r="G32" s="2" t="s">
        <v>346</v>
      </c>
      <c r="L32" t="s">
        <v>484</v>
      </c>
      <c r="M32" t="s">
        <v>480</v>
      </c>
    </row>
    <row r="33" spans="2:17">
      <c r="B33" s="2">
        <v>7.29432E-3</v>
      </c>
      <c r="C33" s="2" t="s">
        <v>385</v>
      </c>
      <c r="F33" s="2">
        <v>0.109235</v>
      </c>
      <c r="G33" s="2" t="s">
        <v>367</v>
      </c>
      <c r="L33" t="s">
        <v>485</v>
      </c>
      <c r="M33" t="s">
        <v>481</v>
      </c>
    </row>
    <row r="34" spans="2:17">
      <c r="B34" s="2">
        <v>0.14588799999999999</v>
      </c>
      <c r="C34" s="2" t="s">
        <v>357</v>
      </c>
      <c r="F34" s="2">
        <v>0.24080799999999999</v>
      </c>
      <c r="G34" s="2" t="s">
        <v>350</v>
      </c>
      <c r="L34" t="s">
        <v>486</v>
      </c>
      <c r="M34" t="s">
        <v>482</v>
      </c>
    </row>
    <row r="35" spans="2:17">
      <c r="B35" s="2">
        <v>0.13642299999999999</v>
      </c>
      <c r="C35" s="2" t="s">
        <v>369</v>
      </c>
      <c r="F35" s="2">
        <v>0.30177900000000002</v>
      </c>
      <c r="G35" s="2" t="s">
        <v>359</v>
      </c>
      <c r="L35" t="s">
        <v>487</v>
      </c>
      <c r="M35" t="s">
        <v>483</v>
      </c>
    </row>
    <row r="36" spans="2:17">
      <c r="B36" s="2">
        <v>7.29432E-3</v>
      </c>
      <c r="C36" s="2" t="s">
        <v>379</v>
      </c>
      <c r="F36" s="219">
        <v>2.23E-4</v>
      </c>
      <c r="G36" s="219" t="s">
        <v>421</v>
      </c>
      <c r="L36" t="s">
        <v>488</v>
      </c>
      <c r="M36" t="s">
        <v>484</v>
      </c>
      <c r="P36" t="s">
        <v>2982</v>
      </c>
    </row>
    <row r="37" spans="2:17">
      <c r="B37" s="2">
        <v>5.3958600000000002E-2</v>
      </c>
      <c r="C37" s="2" t="s">
        <v>361</v>
      </c>
      <c r="F37" s="221">
        <v>3.1857000000000001E-3</v>
      </c>
      <c r="G37" s="221" t="s">
        <v>385</v>
      </c>
      <c r="L37" t="s">
        <v>489</v>
      </c>
      <c r="M37" t="s">
        <v>485</v>
      </c>
    </row>
    <row r="38" spans="2:17">
      <c r="B38" s="2">
        <v>0.17586499999999999</v>
      </c>
      <c r="C38" s="2" t="s">
        <v>358</v>
      </c>
      <c r="F38" s="2">
        <v>0.12194099999999999</v>
      </c>
      <c r="G38" s="2" t="s">
        <v>357</v>
      </c>
      <c r="L38" t="s">
        <v>490</v>
      </c>
      <c r="M38" t="s">
        <v>486</v>
      </c>
      <c r="P38">
        <v>5.9740000000000001E-3</v>
      </c>
      <c r="Q38" t="s">
        <v>400</v>
      </c>
    </row>
    <row r="39" spans="2:17">
      <c r="B39" s="2">
        <v>40</v>
      </c>
      <c r="C39" s="2" t="s">
        <v>425</v>
      </c>
      <c r="F39" s="2">
        <v>0.164215</v>
      </c>
      <c r="G39" s="2" t="s">
        <v>369</v>
      </c>
      <c r="L39" t="s">
        <v>491</v>
      </c>
      <c r="M39" t="s">
        <v>487</v>
      </c>
      <c r="P39">
        <v>1.493E-3</v>
      </c>
      <c r="Q39" t="s">
        <v>398</v>
      </c>
    </row>
    <row r="40" spans="2:17">
      <c r="B40" s="2">
        <v>0.13089999999999999</v>
      </c>
      <c r="C40" s="2" t="s">
        <v>362</v>
      </c>
      <c r="F40" s="2">
        <v>4.7785900000000001E-3</v>
      </c>
      <c r="G40" s="2" t="s">
        <v>379</v>
      </c>
      <c r="L40" t="s">
        <v>492</v>
      </c>
      <c r="M40" t="s">
        <v>488</v>
      </c>
      <c r="P40">
        <v>6.6930000000000002E-3</v>
      </c>
      <c r="Q40" t="s">
        <v>401</v>
      </c>
    </row>
    <row r="41" spans="2:17">
      <c r="B41" s="2">
        <v>8.6933399999999994E-2</v>
      </c>
      <c r="C41" s="2" t="s">
        <v>349</v>
      </c>
      <c r="F41" s="2">
        <v>5.8409000000000003E-2</v>
      </c>
      <c r="G41" s="2" t="s">
        <v>361</v>
      </c>
      <c r="L41" t="s">
        <v>493</v>
      </c>
      <c r="M41" t="s">
        <v>489</v>
      </c>
      <c r="P41">
        <v>7.4399999999999998E-4</v>
      </c>
      <c r="Q41" t="s">
        <v>399</v>
      </c>
    </row>
    <row r="42" spans="2:17">
      <c r="B42" s="2">
        <v>3.9466700000000002E-3</v>
      </c>
      <c r="C42" s="2" t="s">
        <v>420</v>
      </c>
      <c r="F42" s="2">
        <v>0.22748699999999999</v>
      </c>
      <c r="G42" s="2" t="s">
        <v>358</v>
      </c>
      <c r="L42" t="s">
        <v>494</v>
      </c>
      <c r="M42" t="s">
        <v>490</v>
      </c>
      <c r="P42">
        <v>5.7000000000000003E-5</v>
      </c>
      <c r="Q42" t="s">
        <v>402</v>
      </c>
    </row>
    <row r="43" spans="2:17">
      <c r="B43" s="2">
        <v>7.29432E-3</v>
      </c>
      <c r="C43" s="2" t="s">
        <v>381</v>
      </c>
      <c r="F43" s="2">
        <v>53.95</v>
      </c>
      <c r="G43" s="2" t="s">
        <v>425</v>
      </c>
      <c r="L43" t="s">
        <v>495</v>
      </c>
      <c r="M43" t="s">
        <v>491</v>
      </c>
    </row>
    <row r="44" spans="2:17">
      <c r="B44" s="2">
        <v>0.427672</v>
      </c>
      <c r="C44" s="2" t="s">
        <v>355</v>
      </c>
      <c r="F44" s="2">
        <v>0.16139300000000001</v>
      </c>
      <c r="G44" s="2" t="s">
        <v>362</v>
      </c>
      <c r="L44" t="s">
        <v>496</v>
      </c>
      <c r="M44" t="s">
        <v>492</v>
      </c>
    </row>
    <row r="45" spans="2:17">
      <c r="B45" s="2">
        <v>2.4683299999999998E-2</v>
      </c>
      <c r="C45" s="2" t="s">
        <v>363</v>
      </c>
      <c r="F45" s="2">
        <v>3.1266000000000002E-5</v>
      </c>
      <c r="G45" s="2" t="s">
        <v>558</v>
      </c>
      <c r="L45" t="s">
        <v>497</v>
      </c>
      <c r="M45" t="s">
        <v>493</v>
      </c>
    </row>
    <row r="46" spans="2:17">
      <c r="B46" s="2">
        <v>3.9466700000000002E-3</v>
      </c>
      <c r="C46" s="2" t="s">
        <v>431</v>
      </c>
      <c r="F46" s="2">
        <v>9.8259999999999998E-5</v>
      </c>
      <c r="G46" s="2" t="s">
        <v>559</v>
      </c>
      <c r="L46" t="s">
        <v>498</v>
      </c>
      <c r="M46" t="s">
        <v>393</v>
      </c>
    </row>
    <row r="47" spans="2:17">
      <c r="B47" s="2">
        <v>8.99311E-2</v>
      </c>
      <c r="C47" s="2" t="s">
        <v>353</v>
      </c>
      <c r="F47" s="2">
        <v>5.2260000000000001E-2</v>
      </c>
      <c r="G47" s="2" t="s">
        <v>349</v>
      </c>
      <c r="L47" t="s">
        <v>414</v>
      </c>
      <c r="M47" t="s">
        <v>419</v>
      </c>
    </row>
    <row r="48" spans="2:17">
      <c r="B48" s="2">
        <v>0.209839</v>
      </c>
      <c r="C48" s="2" t="s">
        <v>433</v>
      </c>
      <c r="F48" s="219">
        <v>2.23E-4</v>
      </c>
      <c r="G48" s="219" t="s">
        <v>420</v>
      </c>
      <c r="L48" t="s">
        <v>499</v>
      </c>
      <c r="M48" t="s">
        <v>494</v>
      </c>
    </row>
    <row r="49" spans="2:13">
      <c r="B49" s="2">
        <v>0.228825</v>
      </c>
      <c r="C49" s="2" t="s">
        <v>347</v>
      </c>
      <c r="F49" s="2">
        <v>4.7785900000000001E-3</v>
      </c>
      <c r="G49" s="2" t="s">
        <v>381</v>
      </c>
      <c r="L49" t="s">
        <v>500</v>
      </c>
      <c r="M49" t="s">
        <v>495</v>
      </c>
    </row>
    <row r="50" spans="2:13">
      <c r="B50" s="2">
        <v>7.29432E-3</v>
      </c>
      <c r="C50" s="2" t="s">
        <v>383</v>
      </c>
      <c r="F50" s="222">
        <v>1.9999999999999999E-6</v>
      </c>
      <c r="G50" s="2" t="s">
        <v>378</v>
      </c>
      <c r="L50" t="s">
        <v>501</v>
      </c>
      <c r="M50" t="s">
        <v>496</v>
      </c>
    </row>
    <row r="51" spans="2:13">
      <c r="B51" s="2">
        <v>0.40169199999999999</v>
      </c>
      <c r="C51" s="2" t="s">
        <v>432</v>
      </c>
      <c r="F51" s="2">
        <v>0.53336399999999995</v>
      </c>
      <c r="G51" s="2" t="s">
        <v>355</v>
      </c>
      <c r="L51" t="s">
        <v>502</v>
      </c>
      <c r="M51" t="s">
        <v>503</v>
      </c>
    </row>
    <row r="52" spans="2:13">
      <c r="B52" s="2">
        <v>0.240815</v>
      </c>
      <c r="C52" s="2" t="s">
        <v>360</v>
      </c>
      <c r="F52" s="2">
        <v>3.4336999999999999E-2</v>
      </c>
      <c r="G52" s="2" t="s">
        <v>363</v>
      </c>
      <c r="L52" t="s">
        <v>504</v>
      </c>
      <c r="M52" t="s">
        <v>497</v>
      </c>
    </row>
    <row r="53" spans="2:13">
      <c r="B53" s="2">
        <v>3.9466700000000002E-3</v>
      </c>
      <c r="C53" s="2" t="s">
        <v>443</v>
      </c>
      <c r="F53" s="219">
        <v>3.3270399999999999E-2</v>
      </c>
      <c r="G53" s="219" t="s">
        <v>431</v>
      </c>
      <c r="L53" t="s">
        <v>505</v>
      </c>
      <c r="M53" t="s">
        <v>498</v>
      </c>
    </row>
    <row r="54" spans="2:13">
      <c r="B54" s="2">
        <v>3.9466700000000002E-3</v>
      </c>
      <c r="C54" s="2" t="s">
        <v>370</v>
      </c>
      <c r="F54" s="2">
        <v>0.105033</v>
      </c>
      <c r="G54" s="2" t="s">
        <v>353</v>
      </c>
      <c r="L54" t="s">
        <v>506</v>
      </c>
      <c r="M54" t="s">
        <v>414</v>
      </c>
    </row>
    <row r="55" spans="2:13">
      <c r="B55" s="2">
        <v>7.29432E-3</v>
      </c>
      <c r="C55" s="2" t="s">
        <v>391</v>
      </c>
      <c r="F55" s="2">
        <v>2.23E-4</v>
      </c>
      <c r="G55" s="2" t="s">
        <v>395</v>
      </c>
      <c r="L55" t="s">
        <v>507</v>
      </c>
      <c r="M55" t="s">
        <v>499</v>
      </c>
    </row>
    <row r="56" spans="2:13">
      <c r="B56" s="2">
        <v>3.9466700000000002E-3</v>
      </c>
      <c r="C56" s="2" t="s">
        <v>416</v>
      </c>
      <c r="F56" s="2">
        <v>0.18906000000000001</v>
      </c>
      <c r="G56" s="2" t="s">
        <v>433</v>
      </c>
      <c r="L56" t="s">
        <v>508</v>
      </c>
      <c r="M56" t="s">
        <v>509</v>
      </c>
    </row>
    <row r="57" spans="2:13">
      <c r="B57" s="2">
        <v>2.5486000000000002E-2</v>
      </c>
      <c r="C57" s="2" t="s">
        <v>365</v>
      </c>
      <c r="F57" s="2">
        <v>0.25464199999999998</v>
      </c>
      <c r="G57" s="2" t="s">
        <v>347</v>
      </c>
      <c r="L57" t="s">
        <v>510</v>
      </c>
      <c r="M57" t="s">
        <v>500</v>
      </c>
    </row>
    <row r="58" spans="2:13">
      <c r="B58" s="2">
        <v>7.29432E-3</v>
      </c>
      <c r="C58" s="2" t="s">
        <v>394</v>
      </c>
      <c r="F58" s="220">
        <v>3.1857000000000001E-3</v>
      </c>
      <c r="G58" s="220" t="s">
        <v>383</v>
      </c>
      <c r="L58" t="s">
        <v>511</v>
      </c>
      <c r="M58" t="s">
        <v>501</v>
      </c>
    </row>
    <row r="59" spans="2:13">
      <c r="B59" s="2">
        <v>3.9466700000000002E-3</v>
      </c>
      <c r="C59" s="2" t="s">
        <v>434</v>
      </c>
      <c r="F59" s="2">
        <v>0.33969300000000002</v>
      </c>
      <c r="G59" s="2" t="s">
        <v>432</v>
      </c>
      <c r="L59" t="s">
        <v>512</v>
      </c>
      <c r="M59" t="s">
        <v>502</v>
      </c>
    </row>
    <row r="60" spans="2:13">
      <c r="B60" s="2">
        <v>0.27578900000000001</v>
      </c>
      <c r="C60" s="2" t="s">
        <v>354</v>
      </c>
      <c r="F60" s="2">
        <v>0.266426</v>
      </c>
      <c r="G60" s="2" t="s">
        <v>360</v>
      </c>
      <c r="L60" t="s">
        <v>418</v>
      </c>
      <c r="M60" t="s">
        <v>504</v>
      </c>
    </row>
    <row r="61" spans="2:13">
      <c r="B61" s="2">
        <v>3.9466700000000002E-3</v>
      </c>
      <c r="C61" s="2" t="s">
        <v>374</v>
      </c>
      <c r="F61" s="219">
        <v>2.23E-4</v>
      </c>
      <c r="G61" s="219" t="s">
        <v>370</v>
      </c>
      <c r="L61" t="s">
        <v>513</v>
      </c>
      <c r="M61" t="s">
        <v>505</v>
      </c>
    </row>
    <row r="62" spans="2:13">
      <c r="B62" s="2">
        <v>2.5486000000000002E-2</v>
      </c>
      <c r="C62" s="2" t="s">
        <v>364</v>
      </c>
      <c r="F62" s="223">
        <v>0.17919740000000001</v>
      </c>
      <c r="G62" s="223" t="s">
        <v>391</v>
      </c>
      <c r="L62" t="s">
        <v>514</v>
      </c>
      <c r="M62" t="s">
        <v>507</v>
      </c>
    </row>
    <row r="63" spans="2:13">
      <c r="B63" s="2">
        <v>2.4683299999999998E-2</v>
      </c>
      <c r="C63" s="2" t="s">
        <v>435</v>
      </c>
      <c r="F63" s="2">
        <v>2.23E-4</v>
      </c>
      <c r="G63" s="2" t="s">
        <v>380</v>
      </c>
      <c r="L63" t="s">
        <v>515</v>
      </c>
      <c r="M63" t="s">
        <v>508</v>
      </c>
    </row>
    <row r="64" spans="2:13">
      <c r="B64" s="2">
        <v>3.9466700000000002E-3</v>
      </c>
      <c r="C64" s="2" t="s">
        <v>444</v>
      </c>
      <c r="F64" s="219">
        <v>2.23E-4</v>
      </c>
      <c r="G64" s="219" t="s">
        <v>416</v>
      </c>
      <c r="L64" t="s">
        <v>366</v>
      </c>
      <c r="M64" t="s">
        <v>516</v>
      </c>
    </row>
    <row r="65" spans="2:22">
      <c r="B65" s="2">
        <v>3.9466700000000002E-3</v>
      </c>
      <c r="C65" s="2" t="s">
        <v>451</v>
      </c>
      <c r="F65" s="2">
        <v>2.1189E-2</v>
      </c>
      <c r="G65" s="2" t="s">
        <v>365</v>
      </c>
      <c r="L65" t="s">
        <v>517</v>
      </c>
      <c r="M65" t="s">
        <v>510</v>
      </c>
    </row>
    <row r="66" spans="2:22">
      <c r="B66" s="2">
        <v>1.3798899999999999E-2</v>
      </c>
      <c r="C66" s="2" t="s">
        <v>422</v>
      </c>
      <c r="F66" s="2">
        <v>3.1857299999999999E-3</v>
      </c>
      <c r="G66" s="2" t="s">
        <v>407</v>
      </c>
      <c r="K66" t="s">
        <v>557</v>
      </c>
      <c r="L66" t="s">
        <v>518</v>
      </c>
      <c r="M66" t="s">
        <v>511</v>
      </c>
    </row>
    <row r="67" spans="2:22">
      <c r="B67" s="2">
        <v>3.9466700000000002E-3</v>
      </c>
      <c r="C67" s="2" t="s">
        <v>452</v>
      </c>
      <c r="F67" s="2">
        <v>7.9643300000000004E-3</v>
      </c>
      <c r="G67" s="2" t="s">
        <v>394</v>
      </c>
      <c r="L67" t="s">
        <v>519</v>
      </c>
      <c r="M67" t="s">
        <v>520</v>
      </c>
    </row>
    <row r="68" spans="2:22">
      <c r="B68" s="2">
        <v>7.29432E-3</v>
      </c>
      <c r="C68" s="2" t="s">
        <v>387</v>
      </c>
      <c r="F68" s="2">
        <v>6.7442700000000001E-3</v>
      </c>
      <c r="G68" s="2" t="s">
        <v>434</v>
      </c>
      <c r="K68" t="s">
        <v>557</v>
      </c>
      <c r="L68" t="s">
        <v>521</v>
      </c>
      <c r="M68" t="s">
        <v>512</v>
      </c>
      <c r="R68">
        <v>2.7910000000000001E-4</v>
      </c>
      <c r="S68" t="s">
        <v>375</v>
      </c>
    </row>
    <row r="69" spans="2:22">
      <c r="B69" s="2">
        <v>7.29432E-3</v>
      </c>
      <c r="C69" s="2" t="s">
        <v>388</v>
      </c>
      <c r="F69" s="2">
        <v>0.36326199999999997</v>
      </c>
      <c r="G69" s="2" t="s">
        <v>354</v>
      </c>
      <c r="L69" t="s">
        <v>522</v>
      </c>
      <c r="M69" t="s">
        <v>418</v>
      </c>
      <c r="R69">
        <v>1.1946490000000001E-2</v>
      </c>
      <c r="S69" t="s">
        <v>406</v>
      </c>
    </row>
    <row r="70" spans="2:22">
      <c r="B70" s="2">
        <v>1</v>
      </c>
      <c r="C70" s="2" t="s">
        <v>454</v>
      </c>
      <c r="F70" s="219">
        <v>2.23E-4</v>
      </c>
      <c r="G70" s="219" t="s">
        <v>374</v>
      </c>
      <c r="L70" t="s">
        <v>523</v>
      </c>
      <c r="M70" t="s">
        <v>513</v>
      </c>
      <c r="R70">
        <v>4.4660000000000003E-5</v>
      </c>
      <c r="S70" t="s">
        <v>455</v>
      </c>
    </row>
    <row r="71" spans="2:22">
      <c r="B71" s="2">
        <v>3.9466700000000002E-3</v>
      </c>
      <c r="C71" s="2" t="s">
        <v>436</v>
      </c>
      <c r="F71" s="2">
        <v>2.1189E-2</v>
      </c>
      <c r="G71" s="2" t="s">
        <v>364</v>
      </c>
      <c r="L71" t="s">
        <v>524</v>
      </c>
      <c r="M71" t="s">
        <v>514</v>
      </c>
      <c r="R71">
        <v>3.3500000000000001E-4</v>
      </c>
      <c r="S71" t="s">
        <v>405</v>
      </c>
    </row>
    <row r="72" spans="2:22">
      <c r="B72" s="2">
        <v>3.9466700000000002E-3</v>
      </c>
      <c r="C72" s="2" t="s">
        <v>450</v>
      </c>
      <c r="F72" s="2">
        <v>3.4336999999999999E-2</v>
      </c>
      <c r="G72" s="2" t="s">
        <v>435</v>
      </c>
      <c r="L72" t="s">
        <v>525</v>
      </c>
      <c r="M72" t="s">
        <v>515</v>
      </c>
      <c r="R72">
        <v>3.1266000000000002E-5</v>
      </c>
      <c r="S72" t="s">
        <v>558</v>
      </c>
    </row>
    <row r="73" spans="2:22">
      <c r="B73" s="2">
        <v>1.3798899999999999E-2</v>
      </c>
      <c r="C73" s="2" t="s">
        <v>448</v>
      </c>
      <c r="F73" s="2">
        <v>2.23E-4</v>
      </c>
      <c r="G73" s="2" t="s">
        <v>392</v>
      </c>
      <c r="K73" t="s">
        <v>557</v>
      </c>
      <c r="L73" t="s">
        <v>526</v>
      </c>
      <c r="M73" t="s">
        <v>366</v>
      </c>
      <c r="R73">
        <v>9.8259999999999998E-5</v>
      </c>
      <c r="S73" t="s">
        <v>559</v>
      </c>
    </row>
    <row r="74" spans="2:22">
      <c r="B74" s="2">
        <v>1.0404500000000001E-2</v>
      </c>
      <c r="C74" s="2" t="s">
        <v>438</v>
      </c>
      <c r="F74" s="224">
        <v>5.5352000000000001E-5</v>
      </c>
      <c r="G74" s="224" t="s">
        <v>422</v>
      </c>
      <c r="L74" t="s">
        <v>527</v>
      </c>
      <c r="M74" t="s">
        <v>528</v>
      </c>
      <c r="R74">
        <v>1.9999999999999999E-6</v>
      </c>
      <c r="S74" t="s">
        <v>378</v>
      </c>
      <c r="U74">
        <v>3.9466700000000002E-3</v>
      </c>
      <c r="V74" t="s">
        <v>444</v>
      </c>
    </row>
    <row r="75" spans="2:22">
      <c r="B75" s="2">
        <v>1.0404500000000001E-2</v>
      </c>
      <c r="C75" s="2" t="s">
        <v>437</v>
      </c>
      <c r="F75" s="2">
        <v>7.1678000000000002E-3</v>
      </c>
      <c r="G75" s="2" t="s">
        <v>387</v>
      </c>
      <c r="L75" t="s">
        <v>529</v>
      </c>
      <c r="M75" t="s">
        <v>519</v>
      </c>
      <c r="R75">
        <v>2.23E-4</v>
      </c>
      <c r="S75" t="s">
        <v>395</v>
      </c>
      <c r="U75">
        <v>3.9466700000000002E-3</v>
      </c>
      <c r="V75" t="s">
        <v>443</v>
      </c>
    </row>
    <row r="76" spans="2:22">
      <c r="B76" s="2">
        <v>1.3798899999999999E-2</v>
      </c>
      <c r="C76" s="2" t="s">
        <v>449</v>
      </c>
      <c r="F76" s="2">
        <v>7.1678000000000002E-3</v>
      </c>
      <c r="G76" s="2" t="s">
        <v>388</v>
      </c>
      <c r="L76" t="s">
        <v>530</v>
      </c>
      <c r="M76" t="s">
        <v>522</v>
      </c>
      <c r="R76">
        <v>2.23E-4</v>
      </c>
      <c r="S76" t="s">
        <v>380</v>
      </c>
      <c r="U76">
        <v>3.9466700000000002E-3</v>
      </c>
      <c r="V76" t="s">
        <v>436</v>
      </c>
    </row>
    <row r="77" spans="2:22">
      <c r="B77" s="2">
        <v>1.3798899999999999E-2</v>
      </c>
      <c r="C77" s="2" t="s">
        <v>453</v>
      </c>
      <c r="F77" s="2">
        <v>3.1857000000000001E-3</v>
      </c>
      <c r="G77" s="2" t="s">
        <v>397</v>
      </c>
      <c r="L77" t="s">
        <v>531</v>
      </c>
      <c r="M77" t="s">
        <v>523</v>
      </c>
      <c r="R77">
        <v>3.1857299999999999E-3</v>
      </c>
      <c r="S77" t="s">
        <v>407</v>
      </c>
    </row>
    <row r="78" spans="2:22">
      <c r="B78" s="2">
        <v>1.0404500000000001E-2</v>
      </c>
      <c r="C78" s="2" t="s">
        <v>439</v>
      </c>
      <c r="F78" s="2">
        <v>2.23E-4</v>
      </c>
      <c r="G78" s="2" t="s">
        <v>371</v>
      </c>
      <c r="K78" t="s">
        <v>557</v>
      </c>
      <c r="L78" t="s">
        <v>532</v>
      </c>
      <c r="M78" t="s">
        <v>533</v>
      </c>
      <c r="R78">
        <v>2.23E-4</v>
      </c>
      <c r="S78" t="s">
        <v>392</v>
      </c>
      <c r="U78">
        <v>1.3798899999999999E-2</v>
      </c>
      <c r="V78" t="s">
        <v>448</v>
      </c>
    </row>
    <row r="79" spans="2:22">
      <c r="B79" s="2">
        <v>1.0404500000000001E-2</v>
      </c>
      <c r="C79" s="2" t="s">
        <v>440</v>
      </c>
      <c r="F79" s="2">
        <v>1.4934359999999999E-3</v>
      </c>
      <c r="G79" s="2" t="s">
        <v>398</v>
      </c>
      <c r="L79" t="s">
        <v>534</v>
      </c>
      <c r="M79" t="s">
        <v>535</v>
      </c>
      <c r="R79">
        <v>3.1857000000000001E-3</v>
      </c>
      <c r="S79" t="s">
        <v>397</v>
      </c>
      <c r="U79">
        <v>1.3798899999999999E-2</v>
      </c>
      <c r="V79" t="s">
        <v>449</v>
      </c>
    </row>
    <row r="80" spans="2:22">
      <c r="B80" s="2">
        <v>1.0404500000000001E-2</v>
      </c>
      <c r="C80" s="2" t="s">
        <v>441</v>
      </c>
      <c r="F80" s="2">
        <v>7.4361999999999996E-4</v>
      </c>
      <c r="G80" s="2" t="s">
        <v>399</v>
      </c>
      <c r="L80" t="s">
        <v>536</v>
      </c>
      <c r="M80" t="s">
        <v>546</v>
      </c>
      <c r="R80">
        <v>2.23E-4</v>
      </c>
      <c r="S80" t="s">
        <v>371</v>
      </c>
    </row>
    <row r="81" spans="2:22">
      <c r="B81" s="2">
        <v>1.0404500000000001E-2</v>
      </c>
      <c r="C81" s="2" t="s">
        <v>442</v>
      </c>
      <c r="F81" s="2">
        <v>5.97374E-3</v>
      </c>
      <c r="G81" s="2" t="s">
        <v>400</v>
      </c>
      <c r="L81" t="s">
        <v>537</v>
      </c>
      <c r="M81" t="s">
        <v>547</v>
      </c>
      <c r="R81">
        <v>1.4934359999999999E-3</v>
      </c>
      <c r="S81" t="s">
        <v>398</v>
      </c>
      <c r="U81">
        <v>1.0404500000000001E-2</v>
      </c>
      <c r="V81" t="s">
        <v>439</v>
      </c>
    </row>
    <row r="82" spans="2:22">
      <c r="B82" s="2">
        <v>1.0404500000000001E-2</v>
      </c>
      <c r="C82" s="2" t="s">
        <v>445</v>
      </c>
      <c r="E82" s="211"/>
      <c r="F82" s="2">
        <v>6.6926360000000001E-3</v>
      </c>
      <c r="G82" s="2" t="s">
        <v>401</v>
      </c>
      <c r="L82" t="s">
        <v>538</v>
      </c>
      <c r="M82" t="s">
        <v>548</v>
      </c>
      <c r="R82">
        <v>7.4361999999999996E-4</v>
      </c>
      <c r="S82" t="s">
        <v>399</v>
      </c>
      <c r="U82">
        <v>1.0404500000000001E-2</v>
      </c>
      <c r="V82" t="s">
        <v>440</v>
      </c>
    </row>
    <row r="83" spans="2:22">
      <c r="B83" s="2">
        <v>1.0404500000000001E-2</v>
      </c>
      <c r="C83" s="2" t="s">
        <v>446</v>
      </c>
      <c r="F83" s="2">
        <v>5.7201999999999999E-5</v>
      </c>
      <c r="G83" s="2" t="s">
        <v>402</v>
      </c>
      <c r="L83" t="s">
        <v>539</v>
      </c>
      <c r="M83" t="s">
        <v>549</v>
      </c>
      <c r="R83">
        <v>5.97374E-3</v>
      </c>
      <c r="S83" t="s">
        <v>400</v>
      </c>
      <c r="U83">
        <v>1.0404500000000001E-2</v>
      </c>
      <c r="V83" t="s">
        <v>441</v>
      </c>
    </row>
    <row r="84" spans="2:22">
      <c r="B84" s="2">
        <v>1.0404500000000001E-2</v>
      </c>
      <c r="C84" s="2" t="s">
        <v>447</v>
      </c>
      <c r="F84" s="2">
        <v>3.9459599999999997E-2</v>
      </c>
      <c r="G84" s="2" t="s">
        <v>408</v>
      </c>
      <c r="L84" t="s">
        <v>540</v>
      </c>
      <c r="M84" t="s">
        <v>550</v>
      </c>
      <c r="R84">
        <v>6.6926360000000001E-3</v>
      </c>
      <c r="S84" t="s">
        <v>401</v>
      </c>
      <c r="U84">
        <v>1.0404500000000001E-2</v>
      </c>
      <c r="V84" t="s">
        <v>442</v>
      </c>
    </row>
    <row r="85" spans="2:22">
      <c r="F85" s="2">
        <v>2.916579E-2</v>
      </c>
      <c r="G85" s="2" t="s">
        <v>456</v>
      </c>
      <c r="L85" t="s">
        <v>541</v>
      </c>
      <c r="M85" t="s">
        <v>551</v>
      </c>
      <c r="R85">
        <v>5.7201999999999999E-5</v>
      </c>
      <c r="S85" t="s">
        <v>402</v>
      </c>
      <c r="U85">
        <v>1.0404500000000001E-2</v>
      </c>
      <c r="V85" t="s">
        <v>445</v>
      </c>
    </row>
    <row r="86" spans="2:22">
      <c r="F86" s="2">
        <v>9.4359899999999997E-2</v>
      </c>
      <c r="G86" s="2" t="s">
        <v>409</v>
      </c>
      <c r="M86" t="s">
        <v>552</v>
      </c>
      <c r="R86">
        <v>3.9459599999999997E-2</v>
      </c>
      <c r="S86" t="s">
        <v>408</v>
      </c>
      <c r="U86">
        <v>1.0404500000000001E-2</v>
      </c>
      <c r="V86" t="s">
        <v>446</v>
      </c>
    </row>
    <row r="87" spans="2:22">
      <c r="F87" s="2">
        <v>8.5781E-3</v>
      </c>
      <c r="G87" s="2" t="s">
        <v>410</v>
      </c>
      <c r="M87" t="s">
        <v>553</v>
      </c>
      <c r="R87">
        <v>2.916579E-2</v>
      </c>
      <c r="S87" t="s">
        <v>456</v>
      </c>
      <c r="U87">
        <v>1.0404500000000001E-2</v>
      </c>
      <c r="V87" t="s">
        <v>447</v>
      </c>
    </row>
    <row r="88" spans="2:22">
      <c r="F88" s="2">
        <v>2.3394999999999999E-2</v>
      </c>
      <c r="G88" s="2" t="s">
        <v>411</v>
      </c>
      <c r="M88" t="s">
        <v>529</v>
      </c>
      <c r="R88">
        <v>9.4359899999999997E-2</v>
      </c>
      <c r="S88" t="s">
        <v>409</v>
      </c>
    </row>
    <row r="89" spans="2:22">
      <c r="F89" s="2">
        <v>6.8808000000000003E-3</v>
      </c>
      <c r="G89" s="2" t="s">
        <v>412</v>
      </c>
      <c r="M89" t="s">
        <v>554</v>
      </c>
      <c r="R89">
        <v>2.3394999999999999E-2</v>
      </c>
      <c r="S89" t="s">
        <v>411</v>
      </c>
    </row>
    <row r="90" spans="2:22">
      <c r="F90" s="2">
        <v>1.0933E-2</v>
      </c>
      <c r="G90" s="2" t="s">
        <v>384</v>
      </c>
      <c r="M90" t="s">
        <v>530</v>
      </c>
      <c r="R90">
        <v>1.0933E-2</v>
      </c>
      <c r="S90" t="s">
        <v>384</v>
      </c>
    </row>
    <row r="91" spans="2:22">
      <c r="F91" s="2">
        <v>2.23E-4</v>
      </c>
      <c r="G91" s="2" t="s">
        <v>372</v>
      </c>
      <c r="M91" t="s">
        <v>542</v>
      </c>
      <c r="R91">
        <v>2.23E-4</v>
      </c>
      <c r="S91" t="s">
        <v>372</v>
      </c>
    </row>
    <row r="92" spans="2:22">
      <c r="F92" s="2">
        <v>2.23E-4</v>
      </c>
      <c r="G92" s="2" t="s">
        <v>373</v>
      </c>
      <c r="M92" t="s">
        <v>543</v>
      </c>
      <c r="R92">
        <v>2.23E-4</v>
      </c>
      <c r="S92" t="s">
        <v>373</v>
      </c>
    </row>
    <row r="93" spans="2:22">
      <c r="F93" s="2">
        <v>2.23E-4</v>
      </c>
      <c r="G93" s="2" t="s">
        <v>377</v>
      </c>
      <c r="M93" t="s">
        <v>544</v>
      </c>
    </row>
    <row r="94" spans="2:22">
      <c r="F94" s="2">
        <v>2.23E-4</v>
      </c>
      <c r="G94" s="2" t="s">
        <v>377</v>
      </c>
      <c r="M94" t="s">
        <v>545</v>
      </c>
    </row>
    <row r="95" spans="2:22">
      <c r="M95" t="s">
        <v>545</v>
      </c>
    </row>
    <row r="96" spans="2:22">
      <c r="M96" t="s">
        <v>730</v>
      </c>
    </row>
  </sheetData>
  <sortState xmlns:xlrd2="http://schemas.microsoft.com/office/spreadsheetml/2017/richdata2" ref="F9:H97">
    <sortCondition ref="G9:G97"/>
  </sortState>
  <mergeCells count="2">
    <mergeCell ref="B4:C4"/>
    <mergeCell ref="F4:G4"/>
  </mergeCells>
  <conditionalFormatting sqref="L7:M95 M96">
    <cfRule type="uniqueValues" dxfId="7" priority="2"/>
  </conditionalFormatting>
  <conditionalFormatting sqref="L7:M96">
    <cfRule type="duplicateValues" dxfId="6" priority="1"/>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77E3-3450-42D8-A258-B8639D462FCE}">
  <dimension ref="A1:H721"/>
  <sheetViews>
    <sheetView topLeftCell="A16" workbookViewId="0">
      <selection activeCell="D42" sqref="D42"/>
    </sheetView>
  </sheetViews>
  <sheetFormatPr defaultRowHeight="15"/>
  <cols>
    <col min="1" max="1" width="59.42578125" customWidth="1"/>
    <col min="2" max="2" width="41.28515625" customWidth="1"/>
    <col min="3" max="3" width="33.140625" customWidth="1"/>
    <col min="4" max="4" width="27.5703125" customWidth="1"/>
    <col min="5" max="5" width="11.85546875" customWidth="1"/>
    <col min="6" max="6" width="27.85546875" customWidth="1"/>
    <col min="7" max="7" width="16.5703125" customWidth="1"/>
    <col min="8" max="9" width="15.5703125" customWidth="1"/>
    <col min="10" max="10" width="13.85546875" customWidth="1"/>
  </cols>
  <sheetData>
    <row r="1" spans="1:8" ht="17.25" thickTop="1" thickBot="1">
      <c r="A1" s="236" t="s">
        <v>746</v>
      </c>
      <c r="B1" s="218" t="s">
        <v>3010</v>
      </c>
      <c r="C1" s="247" t="s">
        <v>2981</v>
      </c>
      <c r="D1" s="203" t="s">
        <v>3072</v>
      </c>
    </row>
    <row r="2" spans="1:8" ht="16.5" thickTop="1">
      <c r="A2" s="237"/>
      <c r="B2" s="237"/>
      <c r="D2" s="237"/>
    </row>
    <row r="3" spans="1:8" ht="15.75">
      <c r="A3" s="265" t="s">
        <v>747</v>
      </c>
      <c r="B3" s="237"/>
      <c r="C3" t="s">
        <v>3149</v>
      </c>
      <c r="D3" s="22" t="s">
        <v>3150</v>
      </c>
    </row>
    <row r="4" spans="1:8" ht="40.5" customHeight="1">
      <c r="A4" s="265"/>
      <c r="B4" s="241"/>
      <c r="C4" s="22" t="s">
        <v>3148</v>
      </c>
      <c r="D4" s="237" t="s">
        <v>748</v>
      </c>
    </row>
    <row r="5" spans="1:8" ht="15.75">
      <c r="A5" s="237" t="s">
        <v>3011</v>
      </c>
      <c r="B5" s="242" t="s">
        <v>3012</v>
      </c>
      <c r="D5" s="237" t="s">
        <v>3000</v>
      </c>
    </row>
    <row r="6" spans="1:8" ht="15.75">
      <c r="A6" s="237" t="s">
        <v>3003</v>
      </c>
      <c r="B6" s="242" t="s">
        <v>3002</v>
      </c>
      <c r="D6" s="237" t="s">
        <v>3001</v>
      </c>
    </row>
    <row r="7" spans="1:8" ht="15.75">
      <c r="A7" s="237" t="s">
        <v>3004</v>
      </c>
      <c r="B7" s="242" t="s">
        <v>3005</v>
      </c>
      <c r="D7" s="237" t="s">
        <v>3006</v>
      </c>
    </row>
    <row r="8" spans="1:8" ht="15.75">
      <c r="A8" s="237" t="s">
        <v>3007</v>
      </c>
      <c r="B8" s="242" t="s">
        <v>2694</v>
      </c>
      <c r="D8" s="237"/>
    </row>
    <row r="9" spans="1:8" ht="15.75">
      <c r="A9" s="238" t="s">
        <v>3045</v>
      </c>
      <c r="B9" s="22" t="s">
        <v>3046</v>
      </c>
      <c r="C9" s="20" t="s">
        <v>3041</v>
      </c>
      <c r="D9" s="22" t="s">
        <v>3043</v>
      </c>
    </row>
    <row r="10" spans="1:8" ht="15.75">
      <c r="A10" s="238"/>
      <c r="B10" s="22" t="s">
        <v>3047</v>
      </c>
      <c r="C10" s="20" t="s">
        <v>3042</v>
      </c>
      <c r="D10" s="22" t="s">
        <v>3044</v>
      </c>
    </row>
    <row r="11" spans="1:8" ht="15.75">
      <c r="A11" s="239"/>
      <c r="B11" s="243"/>
    </row>
    <row r="12" spans="1:8" ht="15.75">
      <c r="A12" s="239"/>
      <c r="B12" s="243"/>
      <c r="C12" s="20"/>
      <c r="D12" s="244"/>
    </row>
    <row r="13" spans="1:8" ht="15.75">
      <c r="A13" s="240"/>
      <c r="B13" s="245"/>
      <c r="C13" s="20"/>
      <c r="D13" s="246"/>
      <c r="H13" s="20"/>
    </row>
    <row r="14" spans="1:8" ht="15.75">
      <c r="A14" s="240"/>
      <c r="B14" s="245"/>
      <c r="C14" s="20"/>
      <c r="D14" s="246"/>
      <c r="H14" s="20"/>
    </row>
    <row r="15" spans="1:8">
      <c r="A15" t="s">
        <v>3008</v>
      </c>
      <c r="H15" s="20"/>
    </row>
    <row r="16" spans="1:8">
      <c r="A16" s="248" t="s">
        <v>3013</v>
      </c>
    </row>
    <row r="17" spans="1:5">
      <c r="A17" s="248" t="s">
        <v>3014</v>
      </c>
    </row>
    <row r="18" spans="1:5">
      <c r="A18" s="248" t="s">
        <v>3015</v>
      </c>
    </row>
    <row r="19" spans="1:5">
      <c r="A19" s="248" t="s">
        <v>3016</v>
      </c>
    </row>
    <row r="20" spans="1:5">
      <c r="A20" s="248" t="s">
        <v>3018</v>
      </c>
    </row>
    <row r="21" spans="1:5">
      <c r="A21" s="248" t="s">
        <v>3017</v>
      </c>
    </row>
    <row r="22" spans="1:5">
      <c r="A22" t="s">
        <v>3020</v>
      </c>
      <c r="B22" s="20" t="s">
        <v>3078</v>
      </c>
      <c r="C22" t="s">
        <v>3030</v>
      </c>
      <c r="E22" t="s">
        <v>3077</v>
      </c>
    </row>
    <row r="23" spans="1:5">
      <c r="A23" t="s">
        <v>3029</v>
      </c>
      <c r="C23" t="s">
        <v>3031</v>
      </c>
      <c r="E23" t="s">
        <v>3077</v>
      </c>
    </row>
    <row r="24" spans="1:5">
      <c r="A24" t="s">
        <v>3021</v>
      </c>
      <c r="C24" t="s">
        <v>3032</v>
      </c>
    </row>
    <row r="25" spans="1:5">
      <c r="A25" s="249" t="s">
        <v>2999</v>
      </c>
    </row>
    <row r="26" spans="1:5">
      <c r="A26" s="250" t="s">
        <v>3026</v>
      </c>
    </row>
    <row r="27" spans="1:5">
      <c r="A27" s="250" t="s">
        <v>3022</v>
      </c>
    </row>
    <row r="28" spans="1:5">
      <c r="A28" s="250" t="s">
        <v>3023</v>
      </c>
    </row>
    <row r="29" spans="1:5">
      <c r="A29" s="250" t="s">
        <v>3024</v>
      </c>
    </row>
    <row r="30" spans="1:5">
      <c r="A30" s="250" t="s">
        <v>3025</v>
      </c>
    </row>
    <row r="31" spans="1:5">
      <c r="A31" s="250" t="s">
        <v>3004</v>
      </c>
    </row>
    <row r="32" spans="1:5">
      <c r="A32" t="s">
        <v>3028</v>
      </c>
    </row>
    <row r="33" spans="1:3">
      <c r="A33" s="251" t="s">
        <v>3033</v>
      </c>
      <c r="C33" t="s">
        <v>3037</v>
      </c>
    </row>
    <row r="34" spans="1:3">
      <c r="A34" s="251" t="s">
        <v>3079</v>
      </c>
      <c r="C34" t="s">
        <v>3038</v>
      </c>
    </row>
    <row r="35" spans="1:3">
      <c r="A35" s="251" t="s">
        <v>3080</v>
      </c>
      <c r="C35" t="s">
        <v>3039</v>
      </c>
    </row>
    <row r="36" spans="1:3">
      <c r="A36" s="251" t="s">
        <v>3034</v>
      </c>
    </row>
    <row r="37" spans="1:3">
      <c r="A37" s="251" t="s">
        <v>3035</v>
      </c>
    </row>
    <row r="41" spans="1:3">
      <c r="A41" t="s">
        <v>3040</v>
      </c>
    </row>
    <row r="42" spans="1:3">
      <c r="A42" t="s">
        <v>3073</v>
      </c>
    </row>
    <row r="43" spans="1:3">
      <c r="A43" t="s">
        <v>3074</v>
      </c>
    </row>
    <row r="46" spans="1:3">
      <c r="A46" s="251" t="s">
        <v>3036</v>
      </c>
    </row>
    <row r="47" spans="1:3">
      <c r="A47" s="248" t="s">
        <v>3019</v>
      </c>
    </row>
    <row r="48" spans="1:3">
      <c r="A48" s="250" t="s">
        <v>3027</v>
      </c>
    </row>
    <row r="56" spans="1:3">
      <c r="A56" t="s">
        <v>3060</v>
      </c>
      <c r="B56" t="s">
        <v>3059</v>
      </c>
    </row>
    <row r="57" spans="1:3">
      <c r="A57" t="s">
        <v>3048</v>
      </c>
      <c r="B57" t="s">
        <v>3049</v>
      </c>
      <c r="C57" t="s">
        <v>3050</v>
      </c>
    </row>
    <row r="58" spans="1:3">
      <c r="A58" t="s">
        <v>3036</v>
      </c>
      <c r="B58" t="s">
        <v>3061</v>
      </c>
      <c r="C58" t="s">
        <v>3062</v>
      </c>
    </row>
    <row r="59" spans="1:3">
      <c r="A59" t="s">
        <v>3051</v>
      </c>
      <c r="B59" t="s">
        <v>3053</v>
      </c>
      <c r="C59" t="s">
        <v>3052</v>
      </c>
    </row>
    <row r="60" spans="1:3">
      <c r="A60" t="s">
        <v>3055</v>
      </c>
      <c r="B60" t="s">
        <v>3054</v>
      </c>
      <c r="C60" t="s">
        <v>3056</v>
      </c>
    </row>
    <row r="61" spans="1:3">
      <c r="A61" t="s">
        <v>3057</v>
      </c>
      <c r="B61" t="s">
        <v>3058</v>
      </c>
    </row>
    <row r="62" spans="1:3">
      <c r="A62" t="s">
        <v>3063</v>
      </c>
      <c r="B62" t="s">
        <v>3064</v>
      </c>
      <c r="C62" t="s">
        <v>3065</v>
      </c>
    </row>
    <row r="63" spans="1:3">
      <c r="A63" t="s">
        <v>3066</v>
      </c>
      <c r="B63" t="s">
        <v>3068</v>
      </c>
      <c r="C63" t="s">
        <v>3067</v>
      </c>
    </row>
    <row r="64" spans="1:3">
      <c r="A64" s="252" t="s">
        <v>3071</v>
      </c>
      <c r="B64" t="s">
        <v>3069</v>
      </c>
      <c r="C64" t="s">
        <v>3070</v>
      </c>
    </row>
    <row r="721" spans="5:5">
      <c r="E721" s="228"/>
    </row>
  </sheetData>
  <mergeCells count="1">
    <mergeCell ref="A3:A4"/>
  </mergeCells>
  <conditionalFormatting sqref="A1">
    <cfRule type="colorScale" priority="1">
      <colorScale>
        <cfvo type="min"/>
        <cfvo type="percentile" val="50"/>
        <cfvo type="max"/>
        <color rgb="FFF8696B"/>
        <color rgb="FFFFEB84"/>
        <color rgb="FF63BE7B"/>
      </colorScale>
    </cfRule>
  </conditionalFormatting>
  <hyperlinks>
    <hyperlink ref="C9" r:id="rId1" display="https://modelseed.org/biochem/reactions/rxn05487" xr:uid="{B7F07F87-8D24-421F-91CB-61B52DA60CD4}"/>
    <hyperlink ref="C10" r:id="rId2" display="https://modelseed.org/biochem/reactions/rxn08051" xr:uid="{1D798252-8D56-4F1A-BA29-3CCCF23B5EE8}"/>
    <hyperlink ref="B22" r:id="rId3" xr:uid="{38C9E89E-BBCB-48A0-9EA7-1D91479A9AEC}"/>
  </hyperlinks>
  <pageMargins left="0.7" right="0.7" top="0.75" bottom="0.75" header="0.3" footer="0.3"/>
  <pageSetup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6B488-E80D-4168-9DF7-854B887D25E4}">
  <dimension ref="A2:M145"/>
  <sheetViews>
    <sheetView topLeftCell="A37" zoomScale="115" zoomScaleNormal="115" workbookViewId="0">
      <selection activeCell="H8" sqref="H8"/>
    </sheetView>
  </sheetViews>
  <sheetFormatPr defaultRowHeight="15"/>
  <cols>
    <col min="2" max="2" width="13.42578125" style="3" customWidth="1"/>
    <col min="7" max="7" width="13.85546875" customWidth="1"/>
  </cols>
  <sheetData>
    <row r="2" spans="2:13">
      <c r="G2" t="s">
        <v>738</v>
      </c>
      <c r="H2" t="s">
        <v>739</v>
      </c>
    </row>
    <row r="3" spans="2:13">
      <c r="G3">
        <v>64</v>
      </c>
      <c r="H3">
        <v>89</v>
      </c>
      <c r="M3">
        <f>89-16</f>
        <v>73</v>
      </c>
    </row>
    <row r="4" spans="2:13">
      <c r="B4" s="3">
        <v>2.23E-4</v>
      </c>
      <c r="G4" s="218" t="s">
        <v>728</v>
      </c>
      <c r="H4" t="s">
        <v>457</v>
      </c>
    </row>
    <row r="5" spans="2:13">
      <c r="B5" s="3" t="s">
        <v>588</v>
      </c>
      <c r="C5" t="s">
        <v>729</v>
      </c>
      <c r="G5" t="s">
        <v>475</v>
      </c>
      <c r="H5" t="s">
        <v>458</v>
      </c>
    </row>
    <row r="6" spans="2:13">
      <c r="B6" s="3">
        <v>0.51368899999999995</v>
      </c>
      <c r="G6" s="218" t="s">
        <v>726</v>
      </c>
      <c r="H6" t="s">
        <v>459</v>
      </c>
    </row>
    <row r="7" spans="2:13">
      <c r="B7" s="3" t="s">
        <v>589</v>
      </c>
      <c r="C7" t="s">
        <v>652</v>
      </c>
      <c r="G7" s="228" t="s">
        <v>481</v>
      </c>
      <c r="H7" t="s">
        <v>461</v>
      </c>
      <c r="I7" t="s">
        <v>2983</v>
      </c>
    </row>
    <row r="8" spans="2:13">
      <c r="B8" s="3">
        <v>2.23E-4</v>
      </c>
      <c r="G8" s="228" t="s">
        <v>478</v>
      </c>
      <c r="H8" t="s">
        <v>463</v>
      </c>
      <c r="I8" t="s">
        <v>2984</v>
      </c>
    </row>
    <row r="9" spans="2:13">
      <c r="B9" s="3" t="s">
        <v>590</v>
      </c>
      <c r="C9" t="s">
        <v>727</v>
      </c>
      <c r="G9" t="s">
        <v>501</v>
      </c>
      <c r="H9" t="s">
        <v>460</v>
      </c>
    </row>
    <row r="10" spans="2:13">
      <c r="B10" s="3">
        <v>0.295792</v>
      </c>
      <c r="G10" s="229" t="s">
        <v>458</v>
      </c>
      <c r="H10" t="s">
        <v>462</v>
      </c>
    </row>
    <row r="11" spans="2:13">
      <c r="B11" s="3" t="s">
        <v>591</v>
      </c>
      <c r="C11" s="228" t="s">
        <v>653</v>
      </c>
      <c r="G11" s="229" t="s">
        <v>489</v>
      </c>
      <c r="H11" t="s">
        <v>464</v>
      </c>
    </row>
    <row r="12" spans="2:13">
      <c r="B12" s="3">
        <v>0.24105499999999999</v>
      </c>
      <c r="G12" s="229" t="s">
        <v>496</v>
      </c>
      <c r="H12" t="s">
        <v>465</v>
      </c>
    </row>
    <row r="13" spans="2:13">
      <c r="B13" s="3" t="s">
        <v>592</v>
      </c>
      <c r="C13" s="228" t="s">
        <v>655</v>
      </c>
      <c r="G13" s="229" t="s">
        <v>465</v>
      </c>
      <c r="H13" t="s">
        <v>466</v>
      </c>
      <c r="J13" t="s">
        <v>732</v>
      </c>
    </row>
    <row r="14" spans="2:13">
      <c r="B14" s="3">
        <v>0.24105499999999999</v>
      </c>
      <c r="G14" s="229" t="s">
        <v>502</v>
      </c>
      <c r="H14" t="s">
        <v>469</v>
      </c>
      <c r="I14" t="s">
        <v>2985</v>
      </c>
    </row>
    <row r="15" spans="2:13">
      <c r="B15" s="3" t="s">
        <v>593</v>
      </c>
      <c r="C15" t="s">
        <v>654</v>
      </c>
      <c r="G15" t="s">
        <v>482</v>
      </c>
      <c r="H15" t="s">
        <v>467</v>
      </c>
    </row>
    <row r="16" spans="2:13">
      <c r="B16" s="3">
        <v>54.1248</v>
      </c>
      <c r="G16" s="229" t="s">
        <v>486</v>
      </c>
      <c r="H16" s="218" t="s">
        <v>415</v>
      </c>
    </row>
    <row r="17" spans="2:9">
      <c r="B17" s="3" t="s">
        <v>594</v>
      </c>
      <c r="C17" s="229" t="s">
        <v>656</v>
      </c>
      <c r="G17" s="228" t="s">
        <v>730</v>
      </c>
      <c r="H17" s="218" t="s">
        <v>468</v>
      </c>
    </row>
    <row r="18" spans="2:9">
      <c r="B18" s="3">
        <v>5.2050000000000004E-3</v>
      </c>
      <c r="G18" s="228" t="s">
        <v>498</v>
      </c>
      <c r="H18" t="s">
        <v>473</v>
      </c>
      <c r="I18" t="s">
        <v>2986</v>
      </c>
    </row>
    <row r="19" spans="2:9">
      <c r="B19" s="3" t="s">
        <v>595</v>
      </c>
      <c r="C19" s="229" t="s">
        <v>657</v>
      </c>
      <c r="G19" s="228" t="s">
        <v>515</v>
      </c>
      <c r="H19" t="s">
        <v>470</v>
      </c>
    </row>
    <row r="20" spans="2:9">
      <c r="B20" s="3">
        <v>5.2050000000000004E-3</v>
      </c>
      <c r="G20" s="228" t="s">
        <v>511</v>
      </c>
      <c r="H20" s="218" t="s">
        <v>413</v>
      </c>
    </row>
    <row r="21" spans="2:9">
      <c r="B21" s="3" t="s">
        <v>596</v>
      </c>
      <c r="C21" s="229" t="s">
        <v>658</v>
      </c>
      <c r="G21" s="218" t="s">
        <v>724</v>
      </c>
      <c r="H21" t="s">
        <v>471</v>
      </c>
    </row>
    <row r="22" spans="2:9">
      <c r="B22" s="3">
        <v>5.7600000000000001E-4</v>
      </c>
      <c r="G22" s="230" t="s">
        <v>467</v>
      </c>
      <c r="H22" t="s">
        <v>472</v>
      </c>
    </row>
    <row r="23" spans="2:9">
      <c r="B23" s="3" t="s">
        <v>597</v>
      </c>
      <c r="C23" s="229" t="s">
        <v>659</v>
      </c>
      <c r="G23" s="229" t="s">
        <v>522</v>
      </c>
      <c r="H23" t="s">
        <v>474</v>
      </c>
    </row>
    <row r="24" spans="2:9">
      <c r="B24" s="3">
        <v>1E-4</v>
      </c>
      <c r="G24" s="229" t="s">
        <v>523</v>
      </c>
      <c r="H24" t="s">
        <v>475</v>
      </c>
    </row>
    <row r="25" spans="2:9">
      <c r="B25" s="3" t="s">
        <v>598</v>
      </c>
      <c r="C25" s="229" t="s">
        <v>660</v>
      </c>
      <c r="G25" t="s">
        <v>470</v>
      </c>
      <c r="H25" t="s">
        <v>476</v>
      </c>
    </row>
    <row r="26" spans="2:9">
      <c r="B26" s="3">
        <v>0.13350799999999999</v>
      </c>
      <c r="G26" s="228" t="s">
        <v>483</v>
      </c>
      <c r="H26" t="s">
        <v>477</v>
      </c>
    </row>
    <row r="27" spans="2:9">
      <c r="B27" s="3" t="s">
        <v>599</v>
      </c>
      <c r="C27" t="s">
        <v>661</v>
      </c>
      <c r="G27" s="228" t="s">
        <v>472</v>
      </c>
      <c r="H27" t="s">
        <v>478</v>
      </c>
    </row>
    <row r="28" spans="2:9">
      <c r="B28" s="3">
        <v>7.0899999999999999E-4</v>
      </c>
      <c r="G28" s="228" t="s">
        <v>476</v>
      </c>
      <c r="H28" t="s">
        <v>479</v>
      </c>
      <c r="I28" t="s">
        <v>2987</v>
      </c>
    </row>
    <row r="29" spans="2:9">
      <c r="B29" s="3" t="s">
        <v>600</v>
      </c>
      <c r="C29" s="229" t="s">
        <v>662</v>
      </c>
      <c r="G29" s="229" t="s">
        <v>457</v>
      </c>
      <c r="H29" s="218" t="s">
        <v>480</v>
      </c>
    </row>
    <row r="30" spans="2:9">
      <c r="B30" s="3">
        <v>9.1579999999999995E-2</v>
      </c>
      <c r="G30" s="228" t="s">
        <v>499</v>
      </c>
      <c r="H30" t="s">
        <v>481</v>
      </c>
    </row>
    <row r="31" spans="2:9">
      <c r="B31" s="3" t="s">
        <v>601</v>
      </c>
      <c r="C31" s="228" t="s">
        <v>663</v>
      </c>
      <c r="G31" s="228" t="s">
        <v>513</v>
      </c>
      <c r="H31" t="s">
        <v>482</v>
      </c>
    </row>
    <row r="32" spans="2:9">
      <c r="B32" s="3">
        <v>2.6165999999999998E-2</v>
      </c>
      <c r="G32" s="229" t="s">
        <v>508</v>
      </c>
      <c r="H32" t="s">
        <v>483</v>
      </c>
    </row>
    <row r="33" spans="2:9">
      <c r="B33" s="3" t="s">
        <v>602</v>
      </c>
      <c r="C33" s="228" t="s">
        <v>664</v>
      </c>
      <c r="G33" t="s">
        <v>722</v>
      </c>
      <c r="H33" t="s">
        <v>484</v>
      </c>
    </row>
    <row r="34" spans="2:9">
      <c r="B34" s="3">
        <v>2.7016999999999999E-2</v>
      </c>
      <c r="G34" t="s">
        <v>497</v>
      </c>
      <c r="H34" s="218" t="s">
        <v>485</v>
      </c>
    </row>
    <row r="35" spans="2:9">
      <c r="B35" s="3" t="s">
        <v>603</v>
      </c>
      <c r="C35" s="228" t="s">
        <v>665</v>
      </c>
      <c r="G35" s="228" t="s">
        <v>477</v>
      </c>
      <c r="H35" t="s">
        <v>486</v>
      </c>
    </row>
    <row r="36" spans="2:9">
      <c r="B36" s="3">
        <v>2.7016999999999999E-2</v>
      </c>
      <c r="G36" t="s">
        <v>487</v>
      </c>
      <c r="H36" t="s">
        <v>487</v>
      </c>
    </row>
    <row r="37" spans="2:9">
      <c r="B37" s="3" t="s">
        <v>604</v>
      </c>
      <c r="C37" s="228" t="s">
        <v>666</v>
      </c>
      <c r="G37" t="s">
        <v>512</v>
      </c>
      <c r="H37" t="s">
        <v>488</v>
      </c>
    </row>
    <row r="38" spans="2:9">
      <c r="B38" s="3">
        <v>2.6165999999999998E-2</v>
      </c>
      <c r="G38" s="218" t="s">
        <v>731</v>
      </c>
      <c r="H38" t="s">
        <v>489</v>
      </c>
    </row>
    <row r="39" spans="2:9">
      <c r="B39" s="3" t="s">
        <v>605</v>
      </c>
      <c r="C39" t="s">
        <v>725</v>
      </c>
      <c r="G39" s="229" t="s">
        <v>471</v>
      </c>
      <c r="H39" t="s">
        <v>490</v>
      </c>
    </row>
    <row r="40" spans="2:9">
      <c r="B40" s="3">
        <v>2.23E-4</v>
      </c>
      <c r="G40" t="s">
        <v>717</v>
      </c>
      <c r="H40" t="s">
        <v>491</v>
      </c>
    </row>
    <row r="41" spans="2:9">
      <c r="B41" s="3" t="s">
        <v>606</v>
      </c>
      <c r="C41" s="230" t="s">
        <v>667</v>
      </c>
      <c r="G41" t="s">
        <v>719</v>
      </c>
      <c r="H41" t="s">
        <v>492</v>
      </c>
    </row>
    <row r="42" spans="2:9">
      <c r="B42" s="3">
        <v>6.7149999999999996E-3</v>
      </c>
      <c r="G42" t="s">
        <v>459</v>
      </c>
      <c r="H42" t="s">
        <v>493</v>
      </c>
    </row>
    <row r="43" spans="2:9">
      <c r="B43" s="3" t="s">
        <v>607</v>
      </c>
      <c r="C43" s="229" t="s">
        <v>668</v>
      </c>
      <c r="G43" t="s">
        <v>460</v>
      </c>
      <c r="H43" t="s">
        <v>393</v>
      </c>
      <c r="I43" t="s">
        <v>2988</v>
      </c>
    </row>
    <row r="44" spans="2:9">
      <c r="B44" s="3">
        <v>7.8079999999999998E-3</v>
      </c>
      <c r="G44" t="s">
        <v>699</v>
      </c>
      <c r="H44" t="s">
        <v>419</v>
      </c>
      <c r="I44" t="s">
        <v>2989</v>
      </c>
    </row>
    <row r="45" spans="2:9">
      <c r="B45" s="3" t="s">
        <v>608</v>
      </c>
      <c r="C45" s="229" t="s">
        <v>669</v>
      </c>
      <c r="G45" t="s">
        <v>699</v>
      </c>
      <c r="H45" t="s">
        <v>494</v>
      </c>
      <c r="I45" t="s">
        <v>2990</v>
      </c>
    </row>
    <row r="46" spans="2:9">
      <c r="B46" s="3">
        <v>0.26316000000000001</v>
      </c>
      <c r="G46" t="s">
        <v>702</v>
      </c>
      <c r="H46" s="218" t="s">
        <v>495</v>
      </c>
    </row>
    <row r="47" spans="2:9">
      <c r="B47" s="3" t="s">
        <v>609</v>
      </c>
      <c r="C47" t="s">
        <v>671</v>
      </c>
      <c r="G47" t="s">
        <v>702</v>
      </c>
      <c r="H47" t="s">
        <v>496</v>
      </c>
    </row>
    <row r="48" spans="2:9">
      <c r="B48" s="3">
        <v>0.26316000000000001</v>
      </c>
      <c r="G48" t="s">
        <v>491</v>
      </c>
      <c r="H48" s="231" t="s">
        <v>503</v>
      </c>
      <c r="I48" t="s">
        <v>2991</v>
      </c>
    </row>
    <row r="49" spans="1:9">
      <c r="B49" s="3" t="s">
        <v>610</v>
      </c>
      <c r="C49" s="228" t="s">
        <v>670</v>
      </c>
      <c r="G49" s="218" t="s">
        <v>705</v>
      </c>
      <c r="H49" t="s">
        <v>497</v>
      </c>
    </row>
    <row r="50" spans="1:9">
      <c r="B50" s="3">
        <v>0.61263800000000002</v>
      </c>
      <c r="G50" s="228" t="s">
        <v>500</v>
      </c>
      <c r="H50" t="s">
        <v>498</v>
      </c>
    </row>
    <row r="51" spans="1:9">
      <c r="B51" s="3" t="s">
        <v>611</v>
      </c>
      <c r="C51" s="228" t="s">
        <v>672</v>
      </c>
      <c r="G51" s="218" t="s">
        <v>707</v>
      </c>
      <c r="H51" t="s">
        <v>414</v>
      </c>
      <c r="I51" t="s">
        <v>2992</v>
      </c>
    </row>
    <row r="52" spans="1:9">
      <c r="B52" s="3">
        <v>0.21509600000000001</v>
      </c>
      <c r="G52" t="s">
        <v>510</v>
      </c>
      <c r="H52" t="s">
        <v>499</v>
      </c>
    </row>
    <row r="53" spans="1:9">
      <c r="B53" s="3" t="s">
        <v>612</v>
      </c>
      <c r="C53" s="228" t="s">
        <v>673</v>
      </c>
      <c r="G53" t="s">
        <v>484</v>
      </c>
      <c r="H53" s="218" t="s">
        <v>509</v>
      </c>
    </row>
    <row r="54" spans="1:9">
      <c r="B54" s="3">
        <v>48.601500000000001</v>
      </c>
      <c r="G54" t="s">
        <v>709</v>
      </c>
      <c r="H54" t="s">
        <v>500</v>
      </c>
    </row>
    <row r="55" spans="1:9">
      <c r="B55" s="3" t="s">
        <v>613</v>
      </c>
      <c r="C55" s="229" t="s">
        <v>674</v>
      </c>
      <c r="G55" s="218" t="s">
        <v>713</v>
      </c>
      <c r="H55" t="s">
        <v>501</v>
      </c>
    </row>
    <row r="56" spans="1:9">
      <c r="B56" s="3">
        <v>9.4738000000000003E-2</v>
      </c>
      <c r="G56" s="218" t="s">
        <v>711</v>
      </c>
      <c r="H56" t="s">
        <v>502</v>
      </c>
    </row>
    <row r="57" spans="1:9">
      <c r="B57" s="3" t="s">
        <v>614</v>
      </c>
      <c r="C57" s="228" t="s">
        <v>675</v>
      </c>
      <c r="G57" s="218" t="s">
        <v>715</v>
      </c>
      <c r="H57" t="s">
        <v>504</v>
      </c>
    </row>
    <row r="58" spans="1:9">
      <c r="B58" s="3">
        <v>0.29052899999999998</v>
      </c>
      <c r="G58" t="s">
        <v>505</v>
      </c>
      <c r="H58" t="s">
        <v>505</v>
      </c>
    </row>
    <row r="59" spans="1:9">
      <c r="B59" s="3" t="s">
        <v>615</v>
      </c>
      <c r="C59" s="228" t="s">
        <v>676</v>
      </c>
      <c r="G59" t="s">
        <v>490</v>
      </c>
      <c r="H59" s="218" t="s">
        <v>507</v>
      </c>
    </row>
    <row r="60" spans="1:9">
      <c r="B60" s="3">
        <v>0.19519300000000001</v>
      </c>
      <c r="G60" t="s">
        <v>493</v>
      </c>
      <c r="H60" t="s">
        <v>508</v>
      </c>
    </row>
    <row r="61" spans="1:9">
      <c r="B61" s="3" t="s">
        <v>616</v>
      </c>
      <c r="C61" s="229" t="s">
        <v>677</v>
      </c>
      <c r="G61" t="s">
        <v>488</v>
      </c>
      <c r="H61" t="s">
        <v>516</v>
      </c>
      <c r="I61" t="s">
        <v>2993</v>
      </c>
    </row>
    <row r="62" spans="1:9">
      <c r="B62" s="3">
        <v>1.9456000000000001E-2</v>
      </c>
      <c r="G62" t="s">
        <v>504</v>
      </c>
      <c r="H62" t="s">
        <v>510</v>
      </c>
    </row>
    <row r="63" spans="1:9">
      <c r="A63" s="233"/>
      <c r="B63" s="201" t="s">
        <v>617</v>
      </c>
      <c r="C63" t="s">
        <v>723</v>
      </c>
      <c r="G63" t="s">
        <v>474</v>
      </c>
      <c r="H63" t="s">
        <v>511</v>
      </c>
    </row>
    <row r="64" spans="1:9">
      <c r="B64" s="3">
        <v>0.45053100000000001</v>
      </c>
      <c r="G64" s="228" t="s">
        <v>462</v>
      </c>
      <c r="H64" s="231" t="s">
        <v>520</v>
      </c>
      <c r="I64" t="s">
        <v>2994</v>
      </c>
    </row>
    <row r="65" spans="1:9">
      <c r="B65" s="3" t="s">
        <v>618</v>
      </c>
      <c r="C65" t="s">
        <v>690</v>
      </c>
      <c r="G65" s="228" t="s">
        <v>492</v>
      </c>
      <c r="H65" t="s">
        <v>512</v>
      </c>
    </row>
    <row r="66" spans="1:9">
      <c r="B66" s="3">
        <v>0.34316099999999999</v>
      </c>
      <c r="G66" s="228" t="s">
        <v>464</v>
      </c>
      <c r="H66" t="s">
        <v>418</v>
      </c>
      <c r="I66" t="s">
        <v>2995</v>
      </c>
    </row>
    <row r="67" spans="1:9">
      <c r="B67" s="3" t="s">
        <v>619</v>
      </c>
      <c r="C67" s="228" t="s">
        <v>691</v>
      </c>
      <c r="G67" t="s">
        <v>466</v>
      </c>
      <c r="H67" t="s">
        <v>513</v>
      </c>
    </row>
    <row r="68" spans="1:9">
      <c r="B68" s="3">
        <v>0.15368599999999999</v>
      </c>
      <c r="H68" t="s">
        <v>514</v>
      </c>
      <c r="I68" s="229" t="s">
        <v>2996</v>
      </c>
    </row>
    <row r="69" spans="1:9">
      <c r="B69" s="3" t="s">
        <v>620</v>
      </c>
      <c r="C69" t="s">
        <v>692</v>
      </c>
      <c r="H69" t="s">
        <v>515</v>
      </c>
    </row>
    <row r="70" spans="1:9">
      <c r="B70" s="3">
        <v>8.6750000000000004E-3</v>
      </c>
      <c r="H70" s="218" t="s">
        <v>366</v>
      </c>
    </row>
    <row r="71" spans="1:9">
      <c r="B71" s="3" t="s">
        <v>621</v>
      </c>
      <c r="C71" t="s">
        <v>693</v>
      </c>
      <c r="H71" s="231" t="s">
        <v>528</v>
      </c>
      <c r="I71" t="s">
        <v>2997</v>
      </c>
    </row>
    <row r="72" spans="1:9">
      <c r="B72" s="3">
        <v>2.23E-4</v>
      </c>
      <c r="H72" t="s">
        <v>519</v>
      </c>
      <c r="I72" t="s">
        <v>2998</v>
      </c>
    </row>
    <row r="73" spans="1:9">
      <c r="B73" s="3" t="s">
        <v>622</v>
      </c>
      <c r="C73" t="s">
        <v>721</v>
      </c>
      <c r="H73" t="s">
        <v>522</v>
      </c>
    </row>
    <row r="74" spans="1:9">
      <c r="B74" s="3">
        <v>6.9099999999999999E-4</v>
      </c>
      <c r="H74" t="s">
        <v>523</v>
      </c>
    </row>
    <row r="75" spans="1:9">
      <c r="B75" s="3" t="s">
        <v>623</v>
      </c>
      <c r="C75" s="229" t="s">
        <v>694</v>
      </c>
      <c r="H75" s="231" t="s">
        <v>533</v>
      </c>
      <c r="I75" s="22" t="s">
        <v>564</v>
      </c>
    </row>
    <row r="76" spans="1:9">
      <c r="B76" s="3">
        <v>1E-4</v>
      </c>
      <c r="H76" t="s">
        <v>535</v>
      </c>
    </row>
    <row r="77" spans="1:9">
      <c r="B77" s="201" t="s">
        <v>624</v>
      </c>
      <c r="C77" t="s">
        <v>718</v>
      </c>
      <c r="H77" s="231" t="s">
        <v>546</v>
      </c>
      <c r="I77" t="s">
        <v>194</v>
      </c>
    </row>
    <row r="78" spans="1:9">
      <c r="B78" s="3">
        <v>1.3894E-2</v>
      </c>
      <c r="H78" s="231" t="s">
        <v>547</v>
      </c>
      <c r="I78" t="s">
        <v>198</v>
      </c>
    </row>
    <row r="79" spans="1:9">
      <c r="A79" s="232"/>
      <c r="B79" s="201" t="s">
        <v>625</v>
      </c>
      <c r="C79" t="s">
        <v>720</v>
      </c>
      <c r="H79" s="231" t="s">
        <v>548</v>
      </c>
      <c r="I79" t="s">
        <v>190</v>
      </c>
    </row>
    <row r="80" spans="1:9">
      <c r="B80" s="3">
        <v>1.8309999999999999E-3</v>
      </c>
      <c r="H80" s="231" t="s">
        <v>549</v>
      </c>
      <c r="I80" t="s">
        <v>196</v>
      </c>
    </row>
    <row r="81" spans="2:9">
      <c r="B81" s="3" t="s">
        <v>626</v>
      </c>
      <c r="C81" t="s">
        <v>695</v>
      </c>
      <c r="H81" s="231" t="s">
        <v>550</v>
      </c>
      <c r="I81" t="s">
        <v>200</v>
      </c>
    </row>
    <row r="82" spans="2:9">
      <c r="B82" s="3">
        <v>4.4700000000000002E-4</v>
      </c>
      <c r="H82" s="231" t="s">
        <v>551</v>
      </c>
      <c r="I82" s="203" t="s">
        <v>208</v>
      </c>
    </row>
    <row r="83" spans="2:9">
      <c r="B83" s="3" t="s">
        <v>627</v>
      </c>
      <c r="C83" t="s">
        <v>696</v>
      </c>
      <c r="H83" s="231" t="s">
        <v>552</v>
      </c>
      <c r="I83" s="203" t="s">
        <v>211</v>
      </c>
    </row>
    <row r="84" spans="2:9">
      <c r="B84" s="3">
        <v>1.7867999999999998E-2</v>
      </c>
      <c r="H84" s="231" t="s">
        <v>553</v>
      </c>
      <c r="I84" t="s">
        <v>213</v>
      </c>
    </row>
    <row r="85" spans="2:9">
      <c r="B85" s="3" t="s">
        <v>628</v>
      </c>
      <c r="C85" t="s">
        <v>700</v>
      </c>
      <c r="H85" t="s">
        <v>529</v>
      </c>
    </row>
    <row r="86" spans="2:9">
      <c r="B86" s="3">
        <v>4.5946000000000001E-2</v>
      </c>
      <c r="H86" s="231" t="s">
        <v>554</v>
      </c>
      <c r="I86" s="203" t="s">
        <v>217</v>
      </c>
    </row>
    <row r="87" spans="2:9">
      <c r="B87" s="3" t="s">
        <v>629</v>
      </c>
      <c r="C87" t="s">
        <v>701</v>
      </c>
      <c r="H87" t="s">
        <v>530</v>
      </c>
    </row>
    <row r="88" spans="2:9">
      <c r="B88" s="3">
        <v>5.4154000000000001E-2</v>
      </c>
      <c r="H88" s="231" t="s">
        <v>542</v>
      </c>
      <c r="I88" s="217" t="s">
        <v>569</v>
      </c>
    </row>
    <row r="89" spans="2:9">
      <c r="B89" s="3" t="s">
        <v>630</v>
      </c>
      <c r="C89" t="s">
        <v>703</v>
      </c>
      <c r="H89" s="231" t="s">
        <v>543</v>
      </c>
      <c r="I89" s="217" t="s">
        <v>570</v>
      </c>
    </row>
    <row r="90" spans="2:9">
      <c r="B90" s="3">
        <v>2.1059999999999999E-2</v>
      </c>
      <c r="H90" s="231" t="s">
        <v>544</v>
      </c>
      <c r="I90" s="217" t="s">
        <v>571</v>
      </c>
    </row>
    <row r="91" spans="2:9">
      <c r="B91" s="3" t="s">
        <v>631</v>
      </c>
      <c r="C91" t="s">
        <v>704</v>
      </c>
      <c r="H91" t="s">
        <v>545</v>
      </c>
    </row>
    <row r="92" spans="2:9">
      <c r="B92" s="3">
        <v>0.18526500000000001</v>
      </c>
      <c r="H92" t="s">
        <v>545</v>
      </c>
    </row>
    <row r="93" spans="2:9">
      <c r="B93" s="3" t="s">
        <v>632</v>
      </c>
      <c r="C93" t="s">
        <v>697</v>
      </c>
      <c r="H93" t="s">
        <v>730</v>
      </c>
    </row>
    <row r="94" spans="2:9">
      <c r="B94" s="3">
        <v>2.23E-4</v>
      </c>
    </row>
    <row r="95" spans="2:9">
      <c r="B95" s="3" t="s">
        <v>633</v>
      </c>
      <c r="C95" t="s">
        <v>706</v>
      </c>
    </row>
    <row r="96" spans="2:9">
      <c r="B96" s="3">
        <v>0.221055</v>
      </c>
    </row>
    <row r="97" spans="2:3">
      <c r="B97" s="3" t="s">
        <v>634</v>
      </c>
      <c r="C97" s="228" t="s">
        <v>698</v>
      </c>
    </row>
    <row r="98" spans="2:3">
      <c r="B98" s="3">
        <v>2.23E-4</v>
      </c>
    </row>
    <row r="99" spans="2:3">
      <c r="B99" s="3" t="s">
        <v>635</v>
      </c>
      <c r="C99" t="s">
        <v>708</v>
      </c>
    </row>
    <row r="100" spans="2:3">
      <c r="B100" s="3">
        <v>2.23E-4</v>
      </c>
    </row>
    <row r="101" spans="2:3">
      <c r="B101" s="3" t="s">
        <v>636</v>
      </c>
      <c r="C101" t="s">
        <v>688</v>
      </c>
    </row>
    <row r="102" spans="2:3">
      <c r="B102" s="3">
        <v>0.21579200000000001</v>
      </c>
    </row>
    <row r="103" spans="2:3">
      <c r="B103" s="3" t="s">
        <v>637</v>
      </c>
      <c r="C103" t="s">
        <v>689</v>
      </c>
    </row>
    <row r="104" spans="2:3">
      <c r="B104" s="3">
        <v>2.23E-4</v>
      </c>
    </row>
    <row r="105" spans="2:3">
      <c r="B105" s="201" t="s">
        <v>638</v>
      </c>
      <c r="C105" t="s">
        <v>710</v>
      </c>
    </row>
    <row r="106" spans="2:3">
      <c r="B106" s="3">
        <v>4.3379999999999998E-3</v>
      </c>
    </row>
    <row r="107" spans="2:3">
      <c r="B107" s="3" t="s">
        <v>639</v>
      </c>
      <c r="C107" t="s">
        <v>714</v>
      </c>
    </row>
    <row r="108" spans="2:3">
      <c r="B108" s="3">
        <v>2.23E-4</v>
      </c>
    </row>
    <row r="109" spans="2:3">
      <c r="B109" s="3" t="s">
        <v>640</v>
      </c>
      <c r="C109" t="s">
        <v>712</v>
      </c>
    </row>
    <row r="110" spans="2:3">
      <c r="B110" s="3">
        <v>2.23E-4</v>
      </c>
    </row>
    <row r="111" spans="2:3">
      <c r="B111" s="3" t="s">
        <v>641</v>
      </c>
      <c r="C111" t="s">
        <v>716</v>
      </c>
    </row>
    <row r="112" spans="2:3">
      <c r="B112" s="3">
        <v>0.253687</v>
      </c>
    </row>
    <row r="113" spans="2:3">
      <c r="B113" s="3" t="s">
        <v>642</v>
      </c>
      <c r="C113" t="s">
        <v>687</v>
      </c>
    </row>
    <row r="114" spans="2:3">
      <c r="B114" s="3">
        <v>5.6842999999999998E-2</v>
      </c>
    </row>
    <row r="115" spans="2:3">
      <c r="B115" s="3" t="s">
        <v>643</v>
      </c>
      <c r="C115" t="s">
        <v>686</v>
      </c>
    </row>
    <row r="116" spans="2:3">
      <c r="B116" s="3">
        <v>0.13789599999999999</v>
      </c>
    </row>
    <row r="117" spans="2:3">
      <c r="B117" s="3" t="s">
        <v>644</v>
      </c>
      <c r="C117" t="s">
        <v>685</v>
      </c>
    </row>
    <row r="118" spans="2:3">
      <c r="B118" s="3">
        <v>0.14410400000000001</v>
      </c>
    </row>
    <row r="119" spans="2:3">
      <c r="B119" s="3" t="s">
        <v>645</v>
      </c>
      <c r="C119" t="s">
        <v>684</v>
      </c>
    </row>
    <row r="120" spans="2:3">
      <c r="B120" s="3">
        <v>0.42316199999999998</v>
      </c>
    </row>
    <row r="121" spans="2:3">
      <c r="B121" s="3" t="s">
        <v>646</v>
      </c>
      <c r="C121" t="s">
        <v>683</v>
      </c>
    </row>
    <row r="122" spans="2:3">
      <c r="B122" s="3">
        <v>3.4099999999999999E-4</v>
      </c>
    </row>
    <row r="123" spans="2:3">
      <c r="B123" s="3" t="s">
        <v>647</v>
      </c>
      <c r="C123" t="s">
        <v>678</v>
      </c>
    </row>
    <row r="124" spans="2:3">
      <c r="B124" s="3">
        <v>53.95</v>
      </c>
    </row>
    <row r="125" spans="2:3">
      <c r="B125" s="3" t="s">
        <v>648</v>
      </c>
      <c r="C125" s="228" t="s">
        <v>679</v>
      </c>
    </row>
    <row r="126" spans="2:3">
      <c r="B126" s="3">
        <v>53.95</v>
      </c>
    </row>
    <row r="127" spans="2:3">
      <c r="B127" s="3" t="s">
        <v>649</v>
      </c>
      <c r="C127" s="228" t="s">
        <v>680</v>
      </c>
    </row>
    <row r="128" spans="2:3">
      <c r="B128" s="3">
        <v>53.945700000000002</v>
      </c>
    </row>
    <row r="129" spans="2:3">
      <c r="B129" s="3" t="s">
        <v>650</v>
      </c>
      <c r="C129" s="228" t="s">
        <v>682</v>
      </c>
    </row>
    <row r="130" spans="2:3">
      <c r="B130" s="3">
        <v>0.77390300000000001</v>
      </c>
    </row>
    <row r="131" spans="2:3">
      <c r="B131" s="3" t="s">
        <v>651</v>
      </c>
      <c r="C131" t="s">
        <v>681</v>
      </c>
    </row>
    <row r="145" spans="7:7" ht="409.5">
      <c r="G145" s="1" t="s">
        <v>575</v>
      </c>
    </row>
  </sheetData>
  <conditionalFormatting sqref="G4:H92 H93">
    <cfRule type="duplicateValues" dxfId="5"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EEEC-BE57-4C32-AB4C-D4A87DE342DF}">
  <dimension ref="A1:B13"/>
  <sheetViews>
    <sheetView workbookViewId="0">
      <selection activeCell="B16" sqref="B16"/>
    </sheetView>
  </sheetViews>
  <sheetFormatPr defaultRowHeight="15"/>
  <cols>
    <col min="1" max="1" width="46.140625" customWidth="1"/>
    <col min="2" max="2" width="107.42578125" customWidth="1"/>
  </cols>
  <sheetData>
    <row r="1" spans="1:2" ht="52.5" customHeight="1">
      <c r="A1" s="256" t="s">
        <v>3081</v>
      </c>
      <c r="B1" s="255" t="s">
        <v>3083</v>
      </c>
    </row>
    <row r="2" spans="1:2" ht="15.75">
      <c r="A2" s="256" t="s">
        <v>3082</v>
      </c>
      <c r="B2" s="257" t="s">
        <v>3084</v>
      </c>
    </row>
    <row r="3" spans="1:2" ht="31.5">
      <c r="A3" s="256" t="s">
        <v>3085</v>
      </c>
      <c r="B3" s="258" t="s">
        <v>3086</v>
      </c>
    </row>
    <row r="4" spans="1:2">
      <c r="A4" s="3"/>
      <c r="B4" s="3"/>
    </row>
    <row r="5" spans="1:2">
      <c r="A5" s="3"/>
      <c r="B5" s="3"/>
    </row>
    <row r="6" spans="1:2">
      <c r="A6" s="3"/>
      <c r="B6" s="3"/>
    </row>
    <row r="7" spans="1:2">
      <c r="A7" s="3"/>
      <c r="B7" s="3"/>
    </row>
    <row r="8" spans="1:2">
      <c r="A8" s="3"/>
      <c r="B8" s="3"/>
    </row>
    <row r="9" spans="1:2">
      <c r="A9" s="3"/>
      <c r="B9" s="3"/>
    </row>
    <row r="10" spans="1:2">
      <c r="A10" s="3"/>
      <c r="B10" s="3"/>
    </row>
    <row r="11" spans="1:2">
      <c r="A11" s="3"/>
      <c r="B11" s="3"/>
    </row>
    <row r="12" spans="1:2">
      <c r="A12" s="3"/>
      <c r="B12" s="3"/>
    </row>
    <row r="13" spans="1:2">
      <c r="A13" s="3"/>
    </row>
  </sheetData>
  <hyperlinks>
    <hyperlink ref="A1" r:id="rId1" xr:uid="{333BE423-3724-4EA2-8C55-615F10A136B7}"/>
    <hyperlink ref="A2" r:id="rId2" xr:uid="{793F1E1F-4970-4541-98F7-D0B06922CFBD}"/>
    <hyperlink ref="A3" r:id="rId3" xr:uid="{33C45A05-C0CA-4775-AF0D-77918330345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EFAB0-C0F5-41CD-BD8A-0256C21A3DA2}">
  <dimension ref="A1:S1628"/>
  <sheetViews>
    <sheetView workbookViewId="0">
      <selection sqref="A1:B1048576"/>
    </sheetView>
  </sheetViews>
  <sheetFormatPr defaultRowHeight="15"/>
  <cols>
    <col min="1" max="1" width="9.140625" style="234"/>
    <col min="2" max="2" width="9.140625" style="235"/>
    <col min="18" max="18" width="14.7109375" customWidth="1"/>
    <col min="19" max="19" width="15.5703125" customWidth="1"/>
  </cols>
  <sheetData>
    <row r="1" spans="1:19">
      <c r="A1" s="253" t="s">
        <v>3075</v>
      </c>
      <c r="B1" s="254" t="s">
        <v>3076</v>
      </c>
    </row>
    <row r="2" spans="1:19">
      <c r="A2" s="234" t="s">
        <v>457</v>
      </c>
      <c r="B2" s="235" t="s">
        <v>135</v>
      </c>
    </row>
    <row r="3" spans="1:19">
      <c r="A3" s="234" t="s">
        <v>466</v>
      </c>
      <c r="B3" s="235" t="s">
        <v>176</v>
      </c>
    </row>
    <row r="4" spans="1:19">
      <c r="A4" s="234" t="s">
        <v>464</v>
      </c>
      <c r="B4" s="235" t="s">
        <v>2110</v>
      </c>
    </row>
    <row r="5" spans="1:19">
      <c r="A5" s="234" t="s">
        <v>492</v>
      </c>
      <c r="B5" s="235" t="s">
        <v>326</v>
      </c>
    </row>
    <row r="6" spans="1:19">
      <c r="A6" s="234" t="s">
        <v>749</v>
      </c>
      <c r="B6" s="235" t="s">
        <v>2111</v>
      </c>
    </row>
    <row r="7" spans="1:19">
      <c r="A7" s="234" t="s">
        <v>750</v>
      </c>
      <c r="B7" s="235" t="s">
        <v>2896</v>
      </c>
    </row>
    <row r="8" spans="1:19">
      <c r="A8" s="234" t="s">
        <v>751</v>
      </c>
      <c r="B8" s="235" t="s">
        <v>2112</v>
      </c>
      <c r="R8" s="2"/>
      <c r="S8" s="2"/>
    </row>
    <row r="9" spans="1:19">
      <c r="A9" s="234" t="s">
        <v>752</v>
      </c>
      <c r="B9" s="235" t="s">
        <v>2113</v>
      </c>
    </row>
    <row r="10" spans="1:19">
      <c r="A10" s="234" t="s">
        <v>753</v>
      </c>
      <c r="B10" s="235" t="s">
        <v>2114</v>
      </c>
    </row>
    <row r="11" spans="1:19">
      <c r="A11" s="234" t="s">
        <v>754</v>
      </c>
      <c r="B11" s="235" t="s">
        <v>2115</v>
      </c>
    </row>
    <row r="12" spans="1:19">
      <c r="A12" s="234" t="s">
        <v>755</v>
      </c>
      <c r="B12" s="235" t="s">
        <v>2116</v>
      </c>
    </row>
    <row r="13" spans="1:19">
      <c r="A13" s="234" t="s">
        <v>756</v>
      </c>
      <c r="B13" s="235" t="s">
        <v>2117</v>
      </c>
    </row>
    <row r="14" spans="1:19">
      <c r="A14" s="234" t="s">
        <v>485</v>
      </c>
      <c r="B14" s="235" t="s">
        <v>284</v>
      </c>
    </row>
    <row r="15" spans="1:19">
      <c r="A15" s="234" t="s">
        <v>757</v>
      </c>
      <c r="B15" s="235" t="s">
        <v>2118</v>
      </c>
    </row>
    <row r="16" spans="1:19">
      <c r="A16" s="234" t="s">
        <v>758</v>
      </c>
      <c r="B16" s="235" t="s">
        <v>2119</v>
      </c>
    </row>
    <row r="17" spans="1:2">
      <c r="A17" s="234" t="s">
        <v>759</v>
      </c>
      <c r="B17" s="235" t="s">
        <v>2120</v>
      </c>
    </row>
    <row r="18" spans="1:2">
      <c r="A18" s="234" t="s">
        <v>760</v>
      </c>
      <c r="B18" s="235" t="s">
        <v>2121</v>
      </c>
    </row>
    <row r="19" spans="1:2">
      <c r="A19" s="234" t="s">
        <v>761</v>
      </c>
      <c r="B19" s="235" t="s">
        <v>2122</v>
      </c>
    </row>
    <row r="20" spans="1:2">
      <c r="A20" s="234" t="s">
        <v>762</v>
      </c>
      <c r="B20" s="235" t="s">
        <v>2123</v>
      </c>
    </row>
    <row r="21" spans="1:2">
      <c r="A21" s="234" t="s">
        <v>763</v>
      </c>
    </row>
    <row r="22" spans="1:2">
      <c r="A22" s="234" t="s">
        <v>764</v>
      </c>
      <c r="B22" s="235" t="s">
        <v>2124</v>
      </c>
    </row>
    <row r="23" spans="1:2">
      <c r="A23" s="234" t="s">
        <v>510</v>
      </c>
      <c r="B23" s="235" t="s">
        <v>300</v>
      </c>
    </row>
    <row r="24" spans="1:2">
      <c r="A24" s="234" t="s">
        <v>765</v>
      </c>
      <c r="B24" s="235" t="s">
        <v>2125</v>
      </c>
    </row>
    <row r="25" spans="1:2">
      <c r="A25" s="234" t="s">
        <v>458</v>
      </c>
      <c r="B25" s="235" t="s">
        <v>71</v>
      </c>
    </row>
    <row r="26" spans="1:2">
      <c r="A26" s="234" t="s">
        <v>462</v>
      </c>
      <c r="B26" s="235" t="s">
        <v>324</v>
      </c>
    </row>
    <row r="27" spans="1:2">
      <c r="A27" s="234" t="s">
        <v>459</v>
      </c>
      <c r="B27" s="235" t="s">
        <v>268</v>
      </c>
    </row>
    <row r="28" spans="1:2">
      <c r="A28" s="234" t="s">
        <v>522</v>
      </c>
      <c r="B28" s="235" t="s">
        <v>230</v>
      </c>
    </row>
    <row r="29" spans="1:2">
      <c r="A29" s="234" t="s">
        <v>461</v>
      </c>
      <c r="B29" s="235" t="s">
        <v>270</v>
      </c>
    </row>
    <row r="30" spans="1:2">
      <c r="A30" s="234" t="s">
        <v>523</v>
      </c>
      <c r="B30" s="235" t="s">
        <v>232</v>
      </c>
    </row>
    <row r="31" spans="1:2">
      <c r="A31" s="234" t="s">
        <v>479</v>
      </c>
      <c r="B31" s="235" t="s">
        <v>290</v>
      </c>
    </row>
    <row r="32" spans="1:2">
      <c r="A32" s="234" t="s">
        <v>766</v>
      </c>
      <c r="B32" s="235" t="s">
        <v>2126</v>
      </c>
    </row>
    <row r="33" spans="1:2">
      <c r="A33" s="234" t="s">
        <v>767</v>
      </c>
      <c r="B33" s="235" t="s">
        <v>2127</v>
      </c>
    </row>
    <row r="34" spans="1:2">
      <c r="A34" s="234" t="s">
        <v>768</v>
      </c>
      <c r="B34" s="235" t="s">
        <v>2128</v>
      </c>
    </row>
    <row r="35" spans="1:2">
      <c r="A35" s="234" t="s">
        <v>460</v>
      </c>
      <c r="B35" s="235" t="s">
        <v>272</v>
      </c>
    </row>
    <row r="36" spans="1:2">
      <c r="A36" s="234" t="s">
        <v>463</v>
      </c>
      <c r="B36" s="235" t="s">
        <v>274</v>
      </c>
    </row>
    <row r="37" spans="1:2">
      <c r="A37" s="234" t="s">
        <v>769</v>
      </c>
      <c r="B37" s="235" t="s">
        <v>2129</v>
      </c>
    </row>
    <row r="38" spans="1:2">
      <c r="A38" s="234" t="s">
        <v>465</v>
      </c>
      <c r="B38" s="235" t="s">
        <v>262</v>
      </c>
    </row>
    <row r="39" spans="1:2">
      <c r="A39" s="234" t="s">
        <v>770</v>
      </c>
      <c r="B39" s="235" t="s">
        <v>2130</v>
      </c>
    </row>
    <row r="40" spans="1:2">
      <c r="A40" s="234" t="s">
        <v>469</v>
      </c>
      <c r="B40" s="235" t="s">
        <v>2131</v>
      </c>
    </row>
    <row r="41" spans="1:2">
      <c r="A41" s="234" t="s">
        <v>771</v>
      </c>
      <c r="B41" s="235" t="s">
        <v>2132</v>
      </c>
    </row>
    <row r="42" spans="1:2">
      <c r="A42" s="234" t="s">
        <v>772</v>
      </c>
    </row>
    <row r="43" spans="1:2">
      <c r="A43" s="234" t="s">
        <v>773</v>
      </c>
    </row>
    <row r="44" spans="1:2">
      <c r="A44" s="234" t="s">
        <v>774</v>
      </c>
    </row>
    <row r="45" spans="1:2">
      <c r="A45" s="234" t="s">
        <v>775</v>
      </c>
      <c r="B45" s="235" t="s">
        <v>2133</v>
      </c>
    </row>
    <row r="46" spans="1:2">
      <c r="A46" s="234" t="s">
        <v>488</v>
      </c>
      <c r="B46" s="235" t="s">
        <v>70</v>
      </c>
    </row>
    <row r="47" spans="1:2">
      <c r="A47" s="234" t="s">
        <v>776</v>
      </c>
      <c r="B47" s="235" t="s">
        <v>2134</v>
      </c>
    </row>
    <row r="48" spans="1:2">
      <c r="A48" s="234" t="s">
        <v>467</v>
      </c>
      <c r="B48" s="235" t="s">
        <v>276</v>
      </c>
    </row>
    <row r="49" spans="1:2">
      <c r="A49" s="234" t="s">
        <v>777</v>
      </c>
      <c r="B49" s="235" t="s">
        <v>2135</v>
      </c>
    </row>
    <row r="50" spans="1:2">
      <c r="A50" s="234" t="s">
        <v>415</v>
      </c>
      <c r="B50" s="235" t="s">
        <v>286</v>
      </c>
    </row>
    <row r="51" spans="1:2">
      <c r="A51" s="234" t="s">
        <v>778</v>
      </c>
      <c r="B51" s="235" t="s">
        <v>2136</v>
      </c>
    </row>
    <row r="52" spans="1:2">
      <c r="A52" s="234" t="s">
        <v>487</v>
      </c>
      <c r="B52" s="235" t="s">
        <v>2137</v>
      </c>
    </row>
    <row r="53" spans="1:2">
      <c r="A53" s="234" t="s">
        <v>468</v>
      </c>
      <c r="B53" s="235" t="s">
        <v>298</v>
      </c>
    </row>
    <row r="54" spans="1:2">
      <c r="A54" s="234" t="s">
        <v>779</v>
      </c>
      <c r="B54" s="235" t="s">
        <v>2138</v>
      </c>
    </row>
    <row r="55" spans="1:2">
      <c r="A55" s="234" t="s">
        <v>780</v>
      </c>
      <c r="B55" s="235" t="s">
        <v>2139</v>
      </c>
    </row>
    <row r="56" spans="1:2">
      <c r="A56" s="234" t="s">
        <v>781</v>
      </c>
      <c r="B56" s="235" t="s">
        <v>2140</v>
      </c>
    </row>
    <row r="57" spans="1:2">
      <c r="A57" s="234" t="s">
        <v>782</v>
      </c>
      <c r="B57" s="235" t="s">
        <v>2141</v>
      </c>
    </row>
    <row r="58" spans="1:2">
      <c r="A58" s="234" t="s">
        <v>783</v>
      </c>
      <c r="B58" s="235" t="s">
        <v>2142</v>
      </c>
    </row>
    <row r="59" spans="1:2">
      <c r="A59" s="234" t="s">
        <v>784</v>
      </c>
      <c r="B59" s="235" t="s">
        <v>2143</v>
      </c>
    </row>
    <row r="60" spans="1:2">
      <c r="A60" s="234" t="s">
        <v>785</v>
      </c>
      <c r="B60" s="235" t="s">
        <v>2144</v>
      </c>
    </row>
    <row r="61" spans="1:2">
      <c r="A61" s="234" t="s">
        <v>786</v>
      </c>
      <c r="B61" s="235" t="s">
        <v>2145</v>
      </c>
    </row>
    <row r="62" spans="1:2">
      <c r="A62" s="234" t="s">
        <v>787</v>
      </c>
      <c r="B62" s="235" t="s">
        <v>2146</v>
      </c>
    </row>
    <row r="63" spans="1:2">
      <c r="A63" s="234" t="s">
        <v>788</v>
      </c>
      <c r="B63" s="235" t="s">
        <v>2147</v>
      </c>
    </row>
    <row r="64" spans="1:2">
      <c r="A64" s="234" t="s">
        <v>789</v>
      </c>
      <c r="B64" s="235" t="s">
        <v>2148</v>
      </c>
    </row>
    <row r="65" spans="1:2">
      <c r="A65" s="234" t="s">
        <v>790</v>
      </c>
      <c r="B65" s="235" t="s">
        <v>2149</v>
      </c>
    </row>
    <row r="66" spans="1:2">
      <c r="A66" s="234" t="s">
        <v>791</v>
      </c>
      <c r="B66" s="235" t="s">
        <v>2150</v>
      </c>
    </row>
    <row r="67" spans="1:2">
      <c r="A67" s="234" t="s">
        <v>473</v>
      </c>
      <c r="B67" s="235" t="s">
        <v>259</v>
      </c>
    </row>
    <row r="68" spans="1:2">
      <c r="A68" s="234" t="s">
        <v>792</v>
      </c>
      <c r="B68" s="235" t="s">
        <v>2151</v>
      </c>
    </row>
    <row r="69" spans="1:2">
      <c r="A69" s="234" t="s">
        <v>793</v>
      </c>
      <c r="B69" s="235" t="s">
        <v>2152</v>
      </c>
    </row>
    <row r="70" spans="1:2">
      <c r="A70" s="234" t="s">
        <v>794</v>
      </c>
      <c r="B70" s="235" t="s">
        <v>2153</v>
      </c>
    </row>
    <row r="71" spans="1:2">
      <c r="A71" s="234" t="s">
        <v>795</v>
      </c>
      <c r="B71" s="235" t="s">
        <v>2154</v>
      </c>
    </row>
    <row r="72" spans="1:2">
      <c r="A72" s="234" t="s">
        <v>484</v>
      </c>
      <c r="B72" s="235" t="s">
        <v>2155</v>
      </c>
    </row>
    <row r="73" spans="1:2">
      <c r="A73" s="234" t="s">
        <v>796</v>
      </c>
      <c r="B73" s="235" t="s">
        <v>2156</v>
      </c>
    </row>
    <row r="74" spans="1:2">
      <c r="A74" s="234" t="s">
        <v>797</v>
      </c>
      <c r="B74" s="235" t="s">
        <v>2157</v>
      </c>
    </row>
    <row r="75" spans="1:2">
      <c r="A75" s="234" t="s">
        <v>470</v>
      </c>
      <c r="B75" s="235" t="s">
        <v>2158</v>
      </c>
    </row>
    <row r="76" spans="1:2">
      <c r="A76" s="234" t="s">
        <v>798</v>
      </c>
      <c r="B76" s="235" t="s">
        <v>2159</v>
      </c>
    </row>
    <row r="77" spans="1:2">
      <c r="A77" s="234" t="s">
        <v>799</v>
      </c>
      <c r="B77" s="235" t="s">
        <v>2160</v>
      </c>
    </row>
    <row r="78" spans="1:2">
      <c r="A78" s="234" t="s">
        <v>800</v>
      </c>
      <c r="B78" s="235" t="s">
        <v>2161</v>
      </c>
    </row>
    <row r="79" spans="1:2">
      <c r="A79" s="234" t="s">
        <v>483</v>
      </c>
      <c r="B79" s="235" t="s">
        <v>2162</v>
      </c>
    </row>
    <row r="80" spans="1:2">
      <c r="A80" s="234" t="s">
        <v>475</v>
      </c>
      <c r="B80" s="235" t="s">
        <v>2163</v>
      </c>
    </row>
    <row r="81" spans="1:2">
      <c r="A81" s="234" t="s">
        <v>801</v>
      </c>
      <c r="B81" s="235" t="s">
        <v>2164</v>
      </c>
    </row>
    <row r="82" spans="1:2">
      <c r="A82" s="234" t="s">
        <v>802</v>
      </c>
      <c r="B82" s="235" t="s">
        <v>2165</v>
      </c>
    </row>
    <row r="83" spans="1:2">
      <c r="A83" s="234" t="s">
        <v>803</v>
      </c>
      <c r="B83" s="235" t="s">
        <v>2166</v>
      </c>
    </row>
    <row r="84" spans="1:2">
      <c r="A84" s="234" t="s">
        <v>804</v>
      </c>
      <c r="B84" s="235" t="s">
        <v>2167</v>
      </c>
    </row>
    <row r="85" spans="1:2">
      <c r="A85" s="234" t="s">
        <v>805</v>
      </c>
      <c r="B85" s="235" t="s">
        <v>2971</v>
      </c>
    </row>
    <row r="86" spans="1:2">
      <c r="A86" s="234" t="s">
        <v>806</v>
      </c>
      <c r="B86" s="235" t="s">
        <v>2168</v>
      </c>
    </row>
    <row r="87" spans="1:2">
      <c r="A87" s="234" t="s">
        <v>807</v>
      </c>
      <c r="B87" s="235" t="s">
        <v>2169</v>
      </c>
    </row>
    <row r="88" spans="1:2">
      <c r="A88" s="234" t="s">
        <v>808</v>
      </c>
      <c r="B88" s="235" t="s">
        <v>2170</v>
      </c>
    </row>
    <row r="89" spans="1:2">
      <c r="A89" s="234" t="s">
        <v>809</v>
      </c>
      <c r="B89" s="235" t="s">
        <v>2171</v>
      </c>
    </row>
    <row r="90" spans="1:2">
      <c r="A90" s="234" t="s">
        <v>810</v>
      </c>
      <c r="B90" s="235" t="s">
        <v>2172</v>
      </c>
    </row>
    <row r="91" spans="1:2">
      <c r="A91" s="234" t="s">
        <v>811</v>
      </c>
      <c r="B91" s="235" t="s">
        <v>2173</v>
      </c>
    </row>
    <row r="92" spans="1:2">
      <c r="A92" s="234" t="s">
        <v>812</v>
      </c>
      <c r="B92" s="235" t="s">
        <v>2174</v>
      </c>
    </row>
    <row r="93" spans="1:2">
      <c r="A93" s="234" t="s">
        <v>813</v>
      </c>
      <c r="B93" s="235" t="s">
        <v>2175</v>
      </c>
    </row>
    <row r="94" spans="1:2">
      <c r="A94" s="234" t="s">
        <v>413</v>
      </c>
      <c r="B94" s="235" t="s">
        <v>288</v>
      </c>
    </row>
    <row r="95" spans="1:2">
      <c r="A95" s="234" t="s">
        <v>814</v>
      </c>
      <c r="B95" s="235" t="s">
        <v>2176</v>
      </c>
    </row>
    <row r="96" spans="1:2">
      <c r="A96" s="234" t="s">
        <v>815</v>
      </c>
      <c r="B96" s="235" t="s">
        <v>2177</v>
      </c>
    </row>
    <row r="97" spans="1:2">
      <c r="A97" s="234" t="s">
        <v>476</v>
      </c>
      <c r="B97" s="235" t="s">
        <v>69</v>
      </c>
    </row>
    <row r="98" spans="1:2">
      <c r="A98" s="234" t="s">
        <v>816</v>
      </c>
    </row>
    <row r="99" spans="1:2">
      <c r="A99" s="234" t="s">
        <v>817</v>
      </c>
    </row>
    <row r="100" spans="1:2">
      <c r="A100" s="234" t="s">
        <v>818</v>
      </c>
      <c r="B100" s="235" t="s">
        <v>2178</v>
      </c>
    </row>
    <row r="101" spans="1:2">
      <c r="A101" s="234" t="s">
        <v>819</v>
      </c>
      <c r="B101" s="235" t="s">
        <v>2179</v>
      </c>
    </row>
    <row r="102" spans="1:2">
      <c r="A102" s="234" t="s">
        <v>820</v>
      </c>
      <c r="B102" s="235" t="s">
        <v>2180</v>
      </c>
    </row>
    <row r="103" spans="1:2">
      <c r="A103" s="234" t="s">
        <v>821</v>
      </c>
    </row>
    <row r="104" spans="1:2">
      <c r="A104" s="234" t="s">
        <v>478</v>
      </c>
      <c r="B104" s="235" t="s">
        <v>2181</v>
      </c>
    </row>
    <row r="105" spans="1:2">
      <c r="A105" s="234" t="s">
        <v>472</v>
      </c>
      <c r="B105" s="235" t="s">
        <v>148</v>
      </c>
    </row>
    <row r="106" spans="1:2">
      <c r="A106" s="234" t="s">
        <v>822</v>
      </c>
      <c r="B106" s="235" t="s">
        <v>2182</v>
      </c>
    </row>
    <row r="107" spans="1:2">
      <c r="A107" s="234" t="s">
        <v>823</v>
      </c>
      <c r="B107" s="235" t="s">
        <v>2183</v>
      </c>
    </row>
    <row r="108" spans="1:2">
      <c r="A108" s="234" t="s">
        <v>419</v>
      </c>
      <c r="B108" s="235" t="s">
        <v>264</v>
      </c>
    </row>
    <row r="109" spans="1:2">
      <c r="A109" s="234" t="s">
        <v>824</v>
      </c>
      <c r="B109" s="235" t="s">
        <v>2184</v>
      </c>
    </row>
    <row r="110" spans="1:2">
      <c r="A110" s="234" t="s">
        <v>825</v>
      </c>
      <c r="B110" s="235" t="s">
        <v>2185</v>
      </c>
    </row>
    <row r="111" spans="1:2">
      <c r="A111" s="234" t="s">
        <v>826</v>
      </c>
      <c r="B111" s="235" t="s">
        <v>2186</v>
      </c>
    </row>
    <row r="112" spans="1:2">
      <c r="A112" s="234" t="s">
        <v>827</v>
      </c>
      <c r="B112" s="235" t="s">
        <v>2187</v>
      </c>
    </row>
    <row r="113" spans="1:2">
      <c r="A113" s="234" t="s">
        <v>828</v>
      </c>
      <c r="B113" s="235" t="s">
        <v>2972</v>
      </c>
    </row>
    <row r="114" spans="1:2">
      <c r="A114" s="234" t="s">
        <v>829</v>
      </c>
      <c r="B114" s="235" t="s">
        <v>2188</v>
      </c>
    </row>
    <row r="115" spans="1:2">
      <c r="A115" s="234" t="s">
        <v>830</v>
      </c>
      <c r="B115" s="235" t="s">
        <v>2189</v>
      </c>
    </row>
    <row r="116" spans="1:2">
      <c r="A116" s="234" t="s">
        <v>831</v>
      </c>
      <c r="B116" s="235" t="s">
        <v>2190</v>
      </c>
    </row>
    <row r="117" spans="1:2">
      <c r="A117" s="234" t="s">
        <v>477</v>
      </c>
      <c r="B117" s="235" t="s">
        <v>2191</v>
      </c>
    </row>
    <row r="118" spans="1:2">
      <c r="A118" s="234" t="s">
        <v>832</v>
      </c>
      <c r="B118" s="235" t="s">
        <v>2192</v>
      </c>
    </row>
    <row r="119" spans="1:2">
      <c r="A119" s="234" t="s">
        <v>833</v>
      </c>
      <c r="B119" s="235" t="s">
        <v>2193</v>
      </c>
    </row>
    <row r="120" spans="1:2">
      <c r="A120" s="234" t="s">
        <v>834</v>
      </c>
      <c r="B120" s="235" t="s">
        <v>2194</v>
      </c>
    </row>
    <row r="121" spans="1:2">
      <c r="A121" s="234" t="s">
        <v>835</v>
      </c>
      <c r="B121" s="235" t="s">
        <v>2195</v>
      </c>
    </row>
    <row r="122" spans="1:2">
      <c r="A122" s="234" t="s">
        <v>836</v>
      </c>
      <c r="B122" s="235" t="s">
        <v>2196</v>
      </c>
    </row>
    <row r="123" spans="1:2">
      <c r="A123" s="234" t="s">
        <v>501</v>
      </c>
      <c r="B123" s="235" t="s">
        <v>2197</v>
      </c>
    </row>
    <row r="124" spans="1:2">
      <c r="A124" s="234" t="s">
        <v>837</v>
      </c>
      <c r="B124" s="235" t="s">
        <v>2198</v>
      </c>
    </row>
    <row r="125" spans="1:2">
      <c r="A125" s="234" t="s">
        <v>838</v>
      </c>
      <c r="B125" s="235" t="s">
        <v>2199</v>
      </c>
    </row>
    <row r="126" spans="1:2">
      <c r="A126" s="234" t="s">
        <v>839</v>
      </c>
      <c r="B126" s="235" t="s">
        <v>2200</v>
      </c>
    </row>
    <row r="127" spans="1:2">
      <c r="A127" s="234" t="s">
        <v>480</v>
      </c>
      <c r="B127" s="235" t="s">
        <v>249</v>
      </c>
    </row>
    <row r="128" spans="1:2">
      <c r="A128" s="234" t="s">
        <v>840</v>
      </c>
      <c r="B128" s="235" t="s">
        <v>2201</v>
      </c>
    </row>
    <row r="129" spans="1:2">
      <c r="A129" s="234" t="s">
        <v>841</v>
      </c>
      <c r="B129" s="235" t="s">
        <v>2202</v>
      </c>
    </row>
    <row r="130" spans="1:2">
      <c r="A130" s="234" t="s">
        <v>842</v>
      </c>
      <c r="B130" s="235" t="s">
        <v>2203</v>
      </c>
    </row>
    <row r="131" spans="1:2">
      <c r="A131" s="234" t="s">
        <v>843</v>
      </c>
      <c r="B131" s="235" t="s">
        <v>2204</v>
      </c>
    </row>
    <row r="132" spans="1:2">
      <c r="A132" s="234" t="s">
        <v>844</v>
      </c>
      <c r="B132" s="235" t="s">
        <v>2205</v>
      </c>
    </row>
    <row r="133" spans="1:2">
      <c r="A133" s="234" t="s">
        <v>482</v>
      </c>
      <c r="B133" s="235" t="s">
        <v>68</v>
      </c>
    </row>
    <row r="134" spans="1:2">
      <c r="A134" s="234" t="s">
        <v>845</v>
      </c>
      <c r="B134" s="235" t="s">
        <v>2206</v>
      </c>
    </row>
    <row r="135" spans="1:2">
      <c r="A135" s="234" t="s">
        <v>846</v>
      </c>
      <c r="B135" s="235" t="s">
        <v>2207</v>
      </c>
    </row>
    <row r="136" spans="1:2">
      <c r="A136" s="234" t="s">
        <v>847</v>
      </c>
      <c r="B136" s="235" t="s">
        <v>2208</v>
      </c>
    </row>
    <row r="137" spans="1:2">
      <c r="A137" s="234" t="s">
        <v>848</v>
      </c>
      <c r="B137" s="235" t="s">
        <v>2209</v>
      </c>
    </row>
    <row r="138" spans="1:2">
      <c r="A138" s="234" t="s">
        <v>849</v>
      </c>
      <c r="B138" s="235" t="s">
        <v>2210</v>
      </c>
    </row>
    <row r="139" spans="1:2">
      <c r="A139" s="234" t="s">
        <v>850</v>
      </c>
      <c r="B139" s="235" t="s">
        <v>2211</v>
      </c>
    </row>
    <row r="140" spans="1:2">
      <c r="A140" s="234" t="s">
        <v>851</v>
      </c>
      <c r="B140" s="235" t="s">
        <v>2212</v>
      </c>
    </row>
    <row r="141" spans="1:2">
      <c r="A141" s="234" t="s">
        <v>852</v>
      </c>
      <c r="B141" s="235" t="s">
        <v>2213</v>
      </c>
    </row>
    <row r="142" spans="1:2">
      <c r="A142" s="234" t="s">
        <v>853</v>
      </c>
      <c r="B142" s="235" t="s">
        <v>2214</v>
      </c>
    </row>
    <row r="143" spans="1:2">
      <c r="A143" s="234" t="s">
        <v>854</v>
      </c>
      <c r="B143" s="235" t="s">
        <v>2215</v>
      </c>
    </row>
    <row r="144" spans="1:2">
      <c r="A144" s="234" t="s">
        <v>855</v>
      </c>
      <c r="B144" s="235" t="s">
        <v>2216</v>
      </c>
    </row>
    <row r="145" spans="1:2">
      <c r="A145" s="234" t="s">
        <v>856</v>
      </c>
      <c r="B145" s="235" t="s">
        <v>2217</v>
      </c>
    </row>
    <row r="146" spans="1:2">
      <c r="A146" s="234" t="s">
        <v>857</v>
      </c>
      <c r="B146" s="235" t="s">
        <v>2218</v>
      </c>
    </row>
    <row r="147" spans="1:2">
      <c r="A147" s="234" t="s">
        <v>490</v>
      </c>
      <c r="B147" s="235" t="s">
        <v>2219</v>
      </c>
    </row>
    <row r="148" spans="1:2">
      <c r="A148" s="234" t="s">
        <v>858</v>
      </c>
      <c r="B148" s="235" t="s">
        <v>2220</v>
      </c>
    </row>
    <row r="149" spans="1:2">
      <c r="A149" s="234" t="s">
        <v>859</v>
      </c>
      <c r="B149" s="235" t="s">
        <v>2221</v>
      </c>
    </row>
    <row r="150" spans="1:2">
      <c r="A150" s="234" t="s">
        <v>860</v>
      </c>
      <c r="B150" s="235" t="s">
        <v>2222</v>
      </c>
    </row>
    <row r="151" spans="1:2">
      <c r="A151" s="234" t="s">
        <v>491</v>
      </c>
      <c r="B151" s="235" t="s">
        <v>2223</v>
      </c>
    </row>
    <row r="152" spans="1:2">
      <c r="A152" s="234" t="s">
        <v>861</v>
      </c>
      <c r="B152" s="235" t="s">
        <v>2224</v>
      </c>
    </row>
    <row r="153" spans="1:2">
      <c r="A153" s="234" t="s">
        <v>862</v>
      </c>
      <c r="B153" s="235" t="s">
        <v>2225</v>
      </c>
    </row>
    <row r="154" spans="1:2">
      <c r="A154" s="234" t="s">
        <v>863</v>
      </c>
      <c r="B154" s="235" t="s">
        <v>2226</v>
      </c>
    </row>
    <row r="155" spans="1:2">
      <c r="A155" s="234" t="s">
        <v>864</v>
      </c>
      <c r="B155" s="235" t="s">
        <v>2227</v>
      </c>
    </row>
    <row r="156" spans="1:2">
      <c r="A156" s="234" t="s">
        <v>865</v>
      </c>
      <c r="B156" s="235" t="s">
        <v>2228</v>
      </c>
    </row>
    <row r="157" spans="1:2">
      <c r="A157" s="234" t="s">
        <v>866</v>
      </c>
      <c r="B157" s="235" t="s">
        <v>2229</v>
      </c>
    </row>
    <row r="158" spans="1:2">
      <c r="A158" s="234" t="s">
        <v>493</v>
      </c>
      <c r="B158" s="235" t="s">
        <v>2230</v>
      </c>
    </row>
    <row r="159" spans="1:2">
      <c r="A159" s="234" t="s">
        <v>867</v>
      </c>
      <c r="B159" s="235" t="s">
        <v>2231</v>
      </c>
    </row>
    <row r="160" spans="1:2">
      <c r="A160" s="234" t="s">
        <v>868</v>
      </c>
      <c r="B160" s="235" t="s">
        <v>2232</v>
      </c>
    </row>
    <row r="161" spans="1:2">
      <c r="A161" s="234" t="s">
        <v>869</v>
      </c>
      <c r="B161" s="235" t="s">
        <v>2233</v>
      </c>
    </row>
    <row r="162" spans="1:2">
      <c r="A162" s="234" t="s">
        <v>393</v>
      </c>
      <c r="B162" s="235" t="s">
        <v>266</v>
      </c>
    </row>
    <row r="163" spans="1:2">
      <c r="A163" s="234" t="s">
        <v>870</v>
      </c>
      <c r="B163" s="235" t="s">
        <v>2234</v>
      </c>
    </row>
    <row r="164" spans="1:2">
      <c r="A164" s="234" t="s">
        <v>871</v>
      </c>
      <c r="B164" s="235" t="s">
        <v>2235</v>
      </c>
    </row>
    <row r="165" spans="1:2">
      <c r="A165" s="234" t="s">
        <v>872</v>
      </c>
      <c r="B165" s="235" t="s">
        <v>2973</v>
      </c>
    </row>
    <row r="166" spans="1:2">
      <c r="A166" s="234" t="s">
        <v>873</v>
      </c>
      <c r="B166" s="235" t="s">
        <v>2236</v>
      </c>
    </row>
    <row r="167" spans="1:2">
      <c r="A167" s="234" t="s">
        <v>874</v>
      </c>
      <c r="B167" s="235" t="s">
        <v>2237</v>
      </c>
    </row>
    <row r="168" spans="1:2">
      <c r="A168" s="234" t="s">
        <v>875</v>
      </c>
      <c r="B168" s="235" t="s">
        <v>2238</v>
      </c>
    </row>
    <row r="169" spans="1:2">
      <c r="A169" s="234" t="s">
        <v>494</v>
      </c>
      <c r="B169" s="235" t="s">
        <v>2239</v>
      </c>
    </row>
    <row r="170" spans="1:2">
      <c r="A170" s="234" t="s">
        <v>876</v>
      </c>
      <c r="B170" s="235" t="s">
        <v>2240</v>
      </c>
    </row>
    <row r="171" spans="1:2">
      <c r="A171" s="234" t="s">
        <v>457</v>
      </c>
      <c r="B171" s="235" t="s">
        <v>135</v>
      </c>
    </row>
    <row r="172" spans="1:2">
      <c r="A172" s="234" t="s">
        <v>877</v>
      </c>
      <c r="B172" s="235" t="s">
        <v>2974</v>
      </c>
    </row>
    <row r="173" spans="1:2">
      <c r="A173" s="234" t="s">
        <v>878</v>
      </c>
      <c r="B173" s="235" t="s">
        <v>2241</v>
      </c>
    </row>
    <row r="174" spans="1:2">
      <c r="A174" s="234" t="s">
        <v>879</v>
      </c>
      <c r="B174" s="235" t="s">
        <v>2242</v>
      </c>
    </row>
    <row r="175" spans="1:2">
      <c r="A175" s="234" t="s">
        <v>880</v>
      </c>
      <c r="B175" s="235" t="s">
        <v>2243</v>
      </c>
    </row>
    <row r="176" spans="1:2">
      <c r="A176" s="234" t="s">
        <v>881</v>
      </c>
      <c r="B176" s="235" t="s">
        <v>2244</v>
      </c>
    </row>
    <row r="177" spans="1:2">
      <c r="A177" s="234" t="s">
        <v>882</v>
      </c>
      <c r="B177" s="235" t="s">
        <v>2245</v>
      </c>
    </row>
    <row r="178" spans="1:2">
      <c r="A178" s="234" t="s">
        <v>883</v>
      </c>
      <c r="B178" s="235" t="s">
        <v>2246</v>
      </c>
    </row>
    <row r="179" spans="1:2">
      <c r="A179" s="234" t="s">
        <v>884</v>
      </c>
      <c r="B179" s="235" t="s">
        <v>2247</v>
      </c>
    </row>
    <row r="180" spans="1:2">
      <c r="A180" s="234" t="s">
        <v>885</v>
      </c>
      <c r="B180" s="235" t="s">
        <v>2248</v>
      </c>
    </row>
    <row r="181" spans="1:2">
      <c r="A181" s="234" t="s">
        <v>886</v>
      </c>
      <c r="B181" s="235" t="s">
        <v>2249</v>
      </c>
    </row>
    <row r="182" spans="1:2">
      <c r="A182" s="234" t="s">
        <v>887</v>
      </c>
      <c r="B182" s="235" t="s">
        <v>2250</v>
      </c>
    </row>
    <row r="183" spans="1:2">
      <c r="A183" s="234" t="s">
        <v>495</v>
      </c>
      <c r="B183" s="235" t="s">
        <v>2975</v>
      </c>
    </row>
    <row r="184" spans="1:2">
      <c r="A184" s="234" t="s">
        <v>888</v>
      </c>
      <c r="B184" s="235" t="s">
        <v>2251</v>
      </c>
    </row>
    <row r="185" spans="1:2">
      <c r="A185" s="234" t="s">
        <v>889</v>
      </c>
      <c r="B185" s="235" t="s">
        <v>2252</v>
      </c>
    </row>
    <row r="186" spans="1:2">
      <c r="A186" s="234" t="s">
        <v>507</v>
      </c>
      <c r="B186" s="235" t="s">
        <v>294</v>
      </c>
    </row>
    <row r="187" spans="1:2">
      <c r="A187" s="234" t="s">
        <v>509</v>
      </c>
      <c r="B187" s="235" t="s">
        <v>280</v>
      </c>
    </row>
    <row r="188" spans="1:2">
      <c r="A188" s="234" t="s">
        <v>890</v>
      </c>
      <c r="B188" s="235" t="s">
        <v>2253</v>
      </c>
    </row>
    <row r="189" spans="1:2">
      <c r="A189" s="234" t="s">
        <v>514</v>
      </c>
      <c r="B189" s="235" t="s">
        <v>282</v>
      </c>
    </row>
    <row r="190" spans="1:2">
      <c r="A190" s="234" t="s">
        <v>891</v>
      </c>
      <c r="B190" s="235" t="s">
        <v>2254</v>
      </c>
    </row>
    <row r="191" spans="1:2">
      <c r="A191" s="234" t="s">
        <v>892</v>
      </c>
      <c r="B191" s="235" t="s">
        <v>2255</v>
      </c>
    </row>
    <row r="192" spans="1:2">
      <c r="A192" s="234" t="s">
        <v>893</v>
      </c>
      <c r="B192" s="235" t="s">
        <v>2256</v>
      </c>
    </row>
    <row r="193" spans="1:2">
      <c r="A193" s="234" t="s">
        <v>894</v>
      </c>
      <c r="B193" s="235" t="s">
        <v>2257</v>
      </c>
    </row>
    <row r="194" spans="1:2">
      <c r="A194" s="234" t="s">
        <v>516</v>
      </c>
      <c r="B194" s="235" t="s">
        <v>296</v>
      </c>
    </row>
    <row r="195" spans="1:2">
      <c r="A195" s="234" t="s">
        <v>895</v>
      </c>
      <c r="B195" s="235" t="s">
        <v>2258</v>
      </c>
    </row>
    <row r="196" spans="1:2">
      <c r="A196" s="234" t="s">
        <v>896</v>
      </c>
      <c r="B196" s="235" t="s">
        <v>2259</v>
      </c>
    </row>
    <row r="197" spans="1:2">
      <c r="A197" s="234" t="s">
        <v>505</v>
      </c>
      <c r="B197" s="235" t="s">
        <v>2260</v>
      </c>
    </row>
    <row r="198" spans="1:2">
      <c r="A198" s="234" t="s">
        <v>897</v>
      </c>
    </row>
    <row r="199" spans="1:2">
      <c r="A199" s="234" t="s">
        <v>898</v>
      </c>
      <c r="B199" s="235" t="s">
        <v>2261</v>
      </c>
    </row>
    <row r="200" spans="1:2">
      <c r="A200" s="234" t="s">
        <v>899</v>
      </c>
      <c r="B200" s="235" t="s">
        <v>2262</v>
      </c>
    </row>
    <row r="201" spans="1:2">
      <c r="A201" s="234" t="s">
        <v>900</v>
      </c>
      <c r="B201" s="235" t="s">
        <v>2263</v>
      </c>
    </row>
    <row r="202" spans="1:2">
      <c r="A202" s="234" t="s">
        <v>901</v>
      </c>
      <c r="B202" s="235" t="s">
        <v>2264</v>
      </c>
    </row>
    <row r="203" spans="1:2">
      <c r="A203" s="234" t="s">
        <v>902</v>
      </c>
      <c r="B203" s="235" t="s">
        <v>2265</v>
      </c>
    </row>
    <row r="204" spans="1:2">
      <c r="A204" s="234" t="s">
        <v>903</v>
      </c>
      <c r="B204" s="235" t="s">
        <v>2266</v>
      </c>
    </row>
    <row r="205" spans="1:2">
      <c r="A205" s="234" t="s">
        <v>904</v>
      </c>
      <c r="B205" s="235" t="s">
        <v>2900</v>
      </c>
    </row>
    <row r="206" spans="1:2">
      <c r="A206" s="234" t="s">
        <v>905</v>
      </c>
      <c r="B206" s="235" t="s">
        <v>2267</v>
      </c>
    </row>
    <row r="207" spans="1:2">
      <c r="A207" s="234" t="s">
        <v>906</v>
      </c>
      <c r="B207" s="235" t="s">
        <v>2268</v>
      </c>
    </row>
    <row r="208" spans="1:2">
      <c r="A208" s="234" t="s">
        <v>907</v>
      </c>
      <c r="B208" s="235" t="s">
        <v>2269</v>
      </c>
    </row>
    <row r="209" spans="1:2">
      <c r="A209" s="234" t="s">
        <v>908</v>
      </c>
      <c r="B209" s="235" t="s">
        <v>2270</v>
      </c>
    </row>
    <row r="210" spans="1:2">
      <c r="A210" s="234" t="s">
        <v>909</v>
      </c>
      <c r="B210" s="235" t="s">
        <v>2271</v>
      </c>
    </row>
    <row r="211" spans="1:2">
      <c r="A211" s="234" t="s">
        <v>910</v>
      </c>
      <c r="B211" s="235" t="s">
        <v>2272</v>
      </c>
    </row>
    <row r="212" spans="1:2">
      <c r="A212" s="234" t="s">
        <v>911</v>
      </c>
      <c r="B212" s="235" t="s">
        <v>2273</v>
      </c>
    </row>
    <row r="213" spans="1:2">
      <c r="A213" s="234" t="s">
        <v>912</v>
      </c>
      <c r="B213" s="235" t="s">
        <v>2274</v>
      </c>
    </row>
    <row r="214" spans="1:2">
      <c r="A214" s="234" t="s">
        <v>913</v>
      </c>
      <c r="B214" s="235" t="s">
        <v>2275</v>
      </c>
    </row>
    <row r="215" spans="1:2">
      <c r="A215" s="234" t="s">
        <v>914</v>
      </c>
      <c r="B215" s="235" t="s">
        <v>2276</v>
      </c>
    </row>
    <row r="216" spans="1:2">
      <c r="A216" s="234" t="s">
        <v>915</v>
      </c>
      <c r="B216" s="235" t="s">
        <v>2277</v>
      </c>
    </row>
    <row r="217" spans="1:2">
      <c r="A217" s="234" t="s">
        <v>503</v>
      </c>
      <c r="B217" s="235" t="s">
        <v>314</v>
      </c>
    </row>
    <row r="218" spans="1:2">
      <c r="A218" s="234" t="s">
        <v>916</v>
      </c>
      <c r="B218" s="235" t="s">
        <v>2278</v>
      </c>
    </row>
    <row r="219" spans="1:2">
      <c r="A219" s="234" t="s">
        <v>917</v>
      </c>
      <c r="B219" s="235" t="s">
        <v>2279</v>
      </c>
    </row>
    <row r="220" spans="1:2">
      <c r="A220" s="234" t="s">
        <v>918</v>
      </c>
      <c r="B220" s="235" t="s">
        <v>2280</v>
      </c>
    </row>
    <row r="221" spans="1:2">
      <c r="A221" s="234" t="s">
        <v>481</v>
      </c>
      <c r="B221" s="235" t="s">
        <v>2281</v>
      </c>
    </row>
    <row r="222" spans="1:2">
      <c r="A222" s="234" t="s">
        <v>497</v>
      </c>
      <c r="B222" s="235" t="s">
        <v>2282</v>
      </c>
    </row>
    <row r="223" spans="1:2">
      <c r="A223" s="234" t="s">
        <v>919</v>
      </c>
      <c r="B223" s="235" t="s">
        <v>2283</v>
      </c>
    </row>
    <row r="224" spans="1:2">
      <c r="A224" s="234" t="s">
        <v>920</v>
      </c>
      <c r="B224" s="235" t="s">
        <v>2284</v>
      </c>
    </row>
    <row r="225" spans="1:2">
      <c r="A225" s="234" t="s">
        <v>921</v>
      </c>
      <c r="B225" s="235" t="s">
        <v>2285</v>
      </c>
    </row>
    <row r="226" spans="1:2">
      <c r="A226" s="234" t="s">
        <v>922</v>
      </c>
      <c r="B226" s="235" t="s">
        <v>2286</v>
      </c>
    </row>
    <row r="227" spans="1:2">
      <c r="A227" s="234" t="s">
        <v>923</v>
      </c>
      <c r="B227" s="235" t="s">
        <v>2287</v>
      </c>
    </row>
    <row r="228" spans="1:2">
      <c r="A228" s="234" t="s">
        <v>924</v>
      </c>
      <c r="B228" s="235" t="s">
        <v>2288</v>
      </c>
    </row>
    <row r="229" spans="1:2">
      <c r="A229" s="234" t="s">
        <v>925</v>
      </c>
      <c r="B229" s="235" t="s">
        <v>2289</v>
      </c>
    </row>
    <row r="230" spans="1:2">
      <c r="A230" s="234" t="s">
        <v>926</v>
      </c>
      <c r="B230" s="235" t="s">
        <v>2290</v>
      </c>
    </row>
    <row r="231" spans="1:2">
      <c r="A231" s="234" t="s">
        <v>927</v>
      </c>
      <c r="B231" s="235" t="s">
        <v>2291</v>
      </c>
    </row>
    <row r="232" spans="1:2">
      <c r="A232" s="234" t="s">
        <v>928</v>
      </c>
      <c r="B232" s="235" t="s">
        <v>2292</v>
      </c>
    </row>
    <row r="233" spans="1:2">
      <c r="A233" s="234" t="s">
        <v>929</v>
      </c>
      <c r="B233" s="235" t="s">
        <v>2293</v>
      </c>
    </row>
    <row r="234" spans="1:2">
      <c r="A234" s="234" t="s">
        <v>498</v>
      </c>
      <c r="B234" s="235" t="s">
        <v>174</v>
      </c>
    </row>
    <row r="235" spans="1:2">
      <c r="A235" s="234" t="s">
        <v>930</v>
      </c>
      <c r="B235" s="235" t="s">
        <v>2294</v>
      </c>
    </row>
    <row r="236" spans="1:2">
      <c r="A236" s="234" t="s">
        <v>414</v>
      </c>
      <c r="B236" s="235" t="s">
        <v>254</v>
      </c>
    </row>
    <row r="237" spans="1:2">
      <c r="A237" s="234" t="s">
        <v>931</v>
      </c>
      <c r="B237" s="235" t="s">
        <v>2295</v>
      </c>
    </row>
    <row r="238" spans="1:2">
      <c r="A238" s="234" t="s">
        <v>932</v>
      </c>
      <c r="B238" s="235" t="s">
        <v>2296</v>
      </c>
    </row>
    <row r="239" spans="1:2">
      <c r="A239" s="234" t="s">
        <v>499</v>
      </c>
      <c r="B239" s="235" t="s">
        <v>2297</v>
      </c>
    </row>
    <row r="240" spans="1:2">
      <c r="A240" s="234" t="s">
        <v>933</v>
      </c>
    </row>
    <row r="241" spans="1:2">
      <c r="A241" s="234" t="s">
        <v>934</v>
      </c>
    </row>
    <row r="242" spans="1:2">
      <c r="A242" s="234" t="s">
        <v>935</v>
      </c>
      <c r="B242" s="235" t="s">
        <v>2298</v>
      </c>
    </row>
    <row r="243" spans="1:2">
      <c r="A243" s="234" t="s">
        <v>936</v>
      </c>
      <c r="B243" s="235" t="s">
        <v>2299</v>
      </c>
    </row>
    <row r="244" spans="1:2">
      <c r="A244" s="234" t="s">
        <v>937</v>
      </c>
    </row>
    <row r="245" spans="1:2">
      <c r="A245" s="234" t="s">
        <v>938</v>
      </c>
      <c r="B245" s="235" t="s">
        <v>2300</v>
      </c>
    </row>
    <row r="246" spans="1:2">
      <c r="A246" s="234" t="s">
        <v>939</v>
      </c>
      <c r="B246" s="235" t="s">
        <v>2301</v>
      </c>
    </row>
    <row r="247" spans="1:2">
      <c r="A247" s="234" t="s">
        <v>940</v>
      </c>
      <c r="B247" s="235" t="s">
        <v>2302</v>
      </c>
    </row>
    <row r="248" spans="1:2">
      <c r="A248" s="234" t="s">
        <v>941</v>
      </c>
      <c r="B248" s="235" t="s">
        <v>2303</v>
      </c>
    </row>
    <row r="249" spans="1:2">
      <c r="A249" s="234" t="s">
        <v>942</v>
      </c>
      <c r="B249" s="235" t="s">
        <v>2304</v>
      </c>
    </row>
    <row r="250" spans="1:2">
      <c r="A250" s="234" t="s">
        <v>943</v>
      </c>
      <c r="B250" s="235" t="s">
        <v>2305</v>
      </c>
    </row>
    <row r="251" spans="1:2">
      <c r="A251" s="234" t="s">
        <v>944</v>
      </c>
      <c r="B251" s="235" t="s">
        <v>2306</v>
      </c>
    </row>
    <row r="252" spans="1:2">
      <c r="A252" s="234" t="s">
        <v>945</v>
      </c>
      <c r="B252" s="235" t="s">
        <v>2307</v>
      </c>
    </row>
    <row r="253" spans="1:2">
      <c r="A253" s="234" t="s">
        <v>946</v>
      </c>
    </row>
    <row r="254" spans="1:2">
      <c r="A254" s="234" t="s">
        <v>947</v>
      </c>
      <c r="B254" s="235" t="s">
        <v>2308</v>
      </c>
    </row>
    <row r="255" spans="1:2">
      <c r="A255" s="234" t="s">
        <v>948</v>
      </c>
      <c r="B255" s="235" t="s">
        <v>2309</v>
      </c>
    </row>
    <row r="256" spans="1:2">
      <c r="A256" s="234" t="s">
        <v>949</v>
      </c>
      <c r="B256" s="235" t="s">
        <v>2310</v>
      </c>
    </row>
    <row r="257" spans="1:2">
      <c r="A257" s="234" t="s">
        <v>504</v>
      </c>
      <c r="B257" s="235" t="s">
        <v>2311</v>
      </c>
    </row>
    <row r="258" spans="1:2">
      <c r="A258" s="234" t="s">
        <v>950</v>
      </c>
      <c r="B258" s="235" t="s">
        <v>2312</v>
      </c>
    </row>
    <row r="259" spans="1:2">
      <c r="A259" s="234" t="s">
        <v>951</v>
      </c>
      <c r="B259" s="235" t="s">
        <v>2313</v>
      </c>
    </row>
    <row r="260" spans="1:2">
      <c r="A260" s="234" t="s">
        <v>952</v>
      </c>
      <c r="B260" s="235" t="s">
        <v>2314</v>
      </c>
    </row>
    <row r="261" spans="1:2">
      <c r="A261" s="234" t="s">
        <v>500</v>
      </c>
      <c r="B261" s="235" t="s">
        <v>2315</v>
      </c>
    </row>
    <row r="262" spans="1:2">
      <c r="A262" s="234" t="s">
        <v>953</v>
      </c>
      <c r="B262" s="235" t="s">
        <v>2316</v>
      </c>
    </row>
    <row r="263" spans="1:2">
      <c r="A263" s="234" t="s">
        <v>954</v>
      </c>
    </row>
    <row r="264" spans="1:2">
      <c r="A264" s="234" t="s">
        <v>955</v>
      </c>
      <c r="B264" s="235" t="s">
        <v>2317</v>
      </c>
    </row>
    <row r="265" spans="1:2">
      <c r="A265" s="234" t="s">
        <v>956</v>
      </c>
      <c r="B265" s="235" t="s">
        <v>2318</v>
      </c>
    </row>
    <row r="266" spans="1:2">
      <c r="A266" s="234" t="s">
        <v>957</v>
      </c>
      <c r="B266" s="235" t="s">
        <v>2319</v>
      </c>
    </row>
    <row r="267" spans="1:2">
      <c r="A267" s="234" t="s">
        <v>958</v>
      </c>
      <c r="B267" s="235" t="s">
        <v>2320</v>
      </c>
    </row>
    <row r="268" spans="1:2">
      <c r="A268" s="234" t="s">
        <v>959</v>
      </c>
      <c r="B268" s="235" t="s">
        <v>2321</v>
      </c>
    </row>
    <row r="269" spans="1:2">
      <c r="A269" s="234" t="s">
        <v>960</v>
      </c>
      <c r="B269" s="235" t="s">
        <v>2322</v>
      </c>
    </row>
    <row r="270" spans="1:2">
      <c r="A270" s="234" t="s">
        <v>961</v>
      </c>
      <c r="B270" s="235" t="s">
        <v>2323</v>
      </c>
    </row>
    <row r="271" spans="1:2">
      <c r="A271" s="234" t="s">
        <v>962</v>
      </c>
    </row>
    <row r="272" spans="1:2">
      <c r="A272" s="234" t="s">
        <v>963</v>
      </c>
      <c r="B272" s="235" t="s">
        <v>2324</v>
      </c>
    </row>
    <row r="273" spans="1:2">
      <c r="A273" s="234" t="s">
        <v>964</v>
      </c>
      <c r="B273" s="235" t="s">
        <v>2325</v>
      </c>
    </row>
    <row r="274" spans="1:2">
      <c r="A274" s="234" t="s">
        <v>965</v>
      </c>
      <c r="B274" s="235" t="s">
        <v>2326</v>
      </c>
    </row>
    <row r="275" spans="1:2">
      <c r="A275" s="234" t="s">
        <v>966</v>
      </c>
      <c r="B275" s="235" t="s">
        <v>2327</v>
      </c>
    </row>
    <row r="276" spans="1:2">
      <c r="A276" s="234" t="s">
        <v>967</v>
      </c>
      <c r="B276" s="235" t="s">
        <v>2328</v>
      </c>
    </row>
    <row r="277" spans="1:2">
      <c r="A277" s="234" t="s">
        <v>968</v>
      </c>
      <c r="B277" s="235" t="s">
        <v>2329</v>
      </c>
    </row>
    <row r="278" spans="1:2">
      <c r="A278" s="234" t="s">
        <v>969</v>
      </c>
      <c r="B278" s="235" t="s">
        <v>2330</v>
      </c>
    </row>
    <row r="279" spans="1:2">
      <c r="A279" s="234" t="s">
        <v>970</v>
      </c>
      <c r="B279" s="235" t="s">
        <v>2331</v>
      </c>
    </row>
    <row r="280" spans="1:2">
      <c r="A280" s="234" t="s">
        <v>971</v>
      </c>
      <c r="B280" s="235" t="s">
        <v>2332</v>
      </c>
    </row>
    <row r="281" spans="1:2">
      <c r="A281" s="234" t="s">
        <v>972</v>
      </c>
      <c r="B281" s="235" t="s">
        <v>2333</v>
      </c>
    </row>
    <row r="282" spans="1:2">
      <c r="A282" s="234" t="s">
        <v>973</v>
      </c>
      <c r="B282" s="235" t="s">
        <v>2334</v>
      </c>
    </row>
    <row r="283" spans="1:2">
      <c r="A283" s="234" t="s">
        <v>974</v>
      </c>
      <c r="B283" s="235" t="s">
        <v>2335</v>
      </c>
    </row>
    <row r="284" spans="1:2">
      <c r="A284" s="234" t="s">
        <v>975</v>
      </c>
      <c r="B284" s="235" t="s">
        <v>2336</v>
      </c>
    </row>
    <row r="285" spans="1:2">
      <c r="A285" s="234" t="s">
        <v>976</v>
      </c>
      <c r="B285" s="235" t="s">
        <v>2337</v>
      </c>
    </row>
    <row r="286" spans="1:2">
      <c r="A286" s="234" t="s">
        <v>977</v>
      </c>
      <c r="B286" s="235" t="s">
        <v>2338</v>
      </c>
    </row>
    <row r="287" spans="1:2">
      <c r="A287" s="234" t="s">
        <v>978</v>
      </c>
      <c r="B287" s="235" t="s">
        <v>2339</v>
      </c>
    </row>
    <row r="288" spans="1:2">
      <c r="A288" s="234" t="s">
        <v>979</v>
      </c>
      <c r="B288" s="235" t="s">
        <v>2340</v>
      </c>
    </row>
    <row r="289" spans="1:2">
      <c r="A289" s="234" t="s">
        <v>980</v>
      </c>
      <c r="B289" s="235" t="s">
        <v>2341</v>
      </c>
    </row>
    <row r="290" spans="1:2">
      <c r="A290" s="234" t="s">
        <v>981</v>
      </c>
      <c r="B290" s="235" t="s">
        <v>2342</v>
      </c>
    </row>
    <row r="291" spans="1:2">
      <c r="A291" s="234" t="s">
        <v>982</v>
      </c>
      <c r="B291" s="235" t="s">
        <v>2343</v>
      </c>
    </row>
    <row r="292" spans="1:2">
      <c r="A292" s="234" t="s">
        <v>983</v>
      </c>
      <c r="B292" s="235" t="s">
        <v>2344</v>
      </c>
    </row>
    <row r="293" spans="1:2">
      <c r="A293" s="234" t="s">
        <v>984</v>
      </c>
      <c r="B293" s="235" t="s">
        <v>2345</v>
      </c>
    </row>
    <row r="294" spans="1:2">
      <c r="A294" s="234" t="s">
        <v>985</v>
      </c>
    </row>
    <row r="295" spans="1:2">
      <c r="A295" s="234" t="s">
        <v>986</v>
      </c>
      <c r="B295" s="235" t="s">
        <v>2346</v>
      </c>
    </row>
    <row r="296" spans="1:2">
      <c r="A296" s="234" t="s">
        <v>987</v>
      </c>
      <c r="B296" s="235" t="s">
        <v>2347</v>
      </c>
    </row>
    <row r="297" spans="1:2">
      <c r="A297" s="234" t="s">
        <v>988</v>
      </c>
    </row>
    <row r="298" spans="1:2">
      <c r="A298" s="234" t="s">
        <v>989</v>
      </c>
      <c r="B298" s="235" t="s">
        <v>2348</v>
      </c>
    </row>
    <row r="299" spans="1:2">
      <c r="A299" s="234" t="s">
        <v>990</v>
      </c>
      <c r="B299" s="235" t="s">
        <v>2349</v>
      </c>
    </row>
    <row r="300" spans="1:2">
      <c r="A300" s="234" t="s">
        <v>991</v>
      </c>
      <c r="B300" s="235" t="s">
        <v>2350</v>
      </c>
    </row>
    <row r="301" spans="1:2">
      <c r="A301" s="234" t="s">
        <v>992</v>
      </c>
      <c r="B301" s="235" t="s">
        <v>2351</v>
      </c>
    </row>
    <row r="302" spans="1:2">
      <c r="A302" s="234" t="s">
        <v>993</v>
      </c>
      <c r="B302" s="235" t="s">
        <v>2352</v>
      </c>
    </row>
    <row r="303" spans="1:2">
      <c r="A303" s="234" t="s">
        <v>994</v>
      </c>
    </row>
    <row r="304" spans="1:2">
      <c r="A304" s="234" t="s">
        <v>995</v>
      </c>
    </row>
    <row r="305" spans="1:2">
      <c r="A305" s="234" t="s">
        <v>996</v>
      </c>
      <c r="B305" s="235" t="s">
        <v>2353</v>
      </c>
    </row>
    <row r="306" spans="1:2">
      <c r="A306" s="234" t="s">
        <v>997</v>
      </c>
      <c r="B306" s="235" t="s">
        <v>2354</v>
      </c>
    </row>
    <row r="307" spans="1:2">
      <c r="A307" s="234" t="s">
        <v>998</v>
      </c>
      <c r="B307" s="235" t="s">
        <v>2355</v>
      </c>
    </row>
    <row r="308" spans="1:2">
      <c r="A308" s="234" t="s">
        <v>999</v>
      </c>
    </row>
    <row r="309" spans="1:2">
      <c r="A309" s="234" t="s">
        <v>1000</v>
      </c>
      <c r="B309" s="235" t="s">
        <v>2356</v>
      </c>
    </row>
    <row r="310" spans="1:2">
      <c r="A310" s="234" t="s">
        <v>1001</v>
      </c>
      <c r="B310" s="235" t="s">
        <v>2357</v>
      </c>
    </row>
    <row r="311" spans="1:2">
      <c r="A311" s="234" t="s">
        <v>1002</v>
      </c>
      <c r="B311" s="235" t="s">
        <v>2358</v>
      </c>
    </row>
    <row r="312" spans="1:2">
      <c r="A312" s="234" t="s">
        <v>1003</v>
      </c>
      <c r="B312" s="235" t="s">
        <v>2359</v>
      </c>
    </row>
    <row r="313" spans="1:2">
      <c r="A313" s="234" t="s">
        <v>1004</v>
      </c>
      <c r="B313" s="235" t="s">
        <v>2360</v>
      </c>
    </row>
    <row r="314" spans="1:2">
      <c r="A314" s="234" t="s">
        <v>1005</v>
      </c>
      <c r="B314" s="235" t="s">
        <v>2361</v>
      </c>
    </row>
    <row r="315" spans="1:2">
      <c r="A315" s="234" t="s">
        <v>1006</v>
      </c>
      <c r="B315" s="235" t="s">
        <v>2362</v>
      </c>
    </row>
    <row r="316" spans="1:2">
      <c r="A316" s="234" t="s">
        <v>1007</v>
      </c>
      <c r="B316" s="235" t="s">
        <v>2363</v>
      </c>
    </row>
    <row r="317" spans="1:2">
      <c r="A317" s="234" t="s">
        <v>1008</v>
      </c>
      <c r="B317" s="235" t="s">
        <v>2364</v>
      </c>
    </row>
    <row r="318" spans="1:2">
      <c r="A318" s="234" t="s">
        <v>1009</v>
      </c>
      <c r="B318" s="235" t="s">
        <v>2365</v>
      </c>
    </row>
    <row r="319" spans="1:2">
      <c r="A319" s="234" t="s">
        <v>1010</v>
      </c>
      <c r="B319" s="235" t="s">
        <v>2366</v>
      </c>
    </row>
    <row r="320" spans="1:2">
      <c r="A320" s="234" t="s">
        <v>1011</v>
      </c>
      <c r="B320" s="235" t="s">
        <v>2367</v>
      </c>
    </row>
    <row r="321" spans="1:2">
      <c r="A321" s="234" t="s">
        <v>1012</v>
      </c>
      <c r="B321" s="235" t="s">
        <v>2368</v>
      </c>
    </row>
    <row r="322" spans="1:2">
      <c r="A322" s="234" t="s">
        <v>1013</v>
      </c>
      <c r="B322" s="235" t="s">
        <v>2369</v>
      </c>
    </row>
    <row r="323" spans="1:2">
      <c r="A323" s="234" t="s">
        <v>1014</v>
      </c>
      <c r="B323" s="235" t="s">
        <v>2370</v>
      </c>
    </row>
    <row r="324" spans="1:2">
      <c r="A324" s="234" t="s">
        <v>1015</v>
      </c>
      <c r="B324" s="235" t="s">
        <v>2371</v>
      </c>
    </row>
    <row r="325" spans="1:2">
      <c r="A325" s="234" t="s">
        <v>1016</v>
      </c>
      <c r="B325" s="235" t="s">
        <v>2372</v>
      </c>
    </row>
    <row r="326" spans="1:2">
      <c r="A326" s="234" t="s">
        <v>1017</v>
      </c>
      <c r="B326" s="235" t="s">
        <v>2373</v>
      </c>
    </row>
    <row r="327" spans="1:2">
      <c r="A327" s="234" t="s">
        <v>1018</v>
      </c>
      <c r="B327" s="235" t="s">
        <v>2374</v>
      </c>
    </row>
    <row r="328" spans="1:2">
      <c r="A328" s="234" t="s">
        <v>1019</v>
      </c>
      <c r="B328" s="235" t="s">
        <v>2375</v>
      </c>
    </row>
    <row r="329" spans="1:2">
      <c r="A329" s="234" t="s">
        <v>1020</v>
      </c>
      <c r="B329" s="235" t="s">
        <v>2376</v>
      </c>
    </row>
    <row r="330" spans="1:2">
      <c r="A330" s="234" t="s">
        <v>1021</v>
      </c>
      <c r="B330" s="235" t="s">
        <v>2377</v>
      </c>
    </row>
    <row r="331" spans="1:2">
      <c r="A331" s="234" t="s">
        <v>1022</v>
      </c>
      <c r="B331" s="235" t="s">
        <v>2378</v>
      </c>
    </row>
    <row r="332" spans="1:2">
      <c r="A332" s="234" t="s">
        <v>1023</v>
      </c>
      <c r="B332" s="235" t="s">
        <v>2379</v>
      </c>
    </row>
    <row r="333" spans="1:2">
      <c r="A333" s="234" t="s">
        <v>1024</v>
      </c>
      <c r="B333" s="235" t="s">
        <v>2380</v>
      </c>
    </row>
    <row r="334" spans="1:2">
      <c r="A334" s="234" t="s">
        <v>511</v>
      </c>
      <c r="B334" s="235" t="s">
        <v>180</v>
      </c>
    </row>
    <row r="335" spans="1:2">
      <c r="A335" s="234" t="s">
        <v>1025</v>
      </c>
      <c r="B335" s="235" t="s">
        <v>2381</v>
      </c>
    </row>
    <row r="336" spans="1:2">
      <c r="A336" s="234" t="s">
        <v>1026</v>
      </c>
      <c r="B336" s="235" t="s">
        <v>2382</v>
      </c>
    </row>
    <row r="337" spans="1:2">
      <c r="A337" s="234" t="s">
        <v>1027</v>
      </c>
      <c r="B337" s="235" t="s">
        <v>2383</v>
      </c>
    </row>
    <row r="338" spans="1:2">
      <c r="A338" s="234" t="s">
        <v>1028</v>
      </c>
      <c r="B338" s="235" t="s">
        <v>2384</v>
      </c>
    </row>
    <row r="339" spans="1:2">
      <c r="A339" s="234" t="s">
        <v>1029</v>
      </c>
      <c r="B339" s="235" t="s">
        <v>2385</v>
      </c>
    </row>
    <row r="340" spans="1:2">
      <c r="A340" s="234" t="s">
        <v>1030</v>
      </c>
      <c r="B340" s="235" t="s">
        <v>2386</v>
      </c>
    </row>
    <row r="341" spans="1:2">
      <c r="A341" s="234" t="s">
        <v>418</v>
      </c>
      <c r="B341" s="235" t="s">
        <v>257</v>
      </c>
    </row>
    <row r="342" spans="1:2">
      <c r="A342" s="234" t="s">
        <v>1031</v>
      </c>
      <c r="B342" s="235" t="s">
        <v>2387</v>
      </c>
    </row>
    <row r="343" spans="1:2">
      <c r="A343" s="234" t="s">
        <v>1032</v>
      </c>
      <c r="B343" s="235" t="s">
        <v>2388</v>
      </c>
    </row>
    <row r="344" spans="1:2">
      <c r="A344" s="234" t="s">
        <v>1033</v>
      </c>
      <c r="B344" s="235" t="s">
        <v>2389</v>
      </c>
    </row>
    <row r="345" spans="1:2">
      <c r="A345" s="234" t="s">
        <v>1034</v>
      </c>
      <c r="B345" s="235" t="s">
        <v>2390</v>
      </c>
    </row>
    <row r="346" spans="1:2">
      <c r="A346" s="234" t="s">
        <v>1035</v>
      </c>
      <c r="B346" s="235" t="s">
        <v>2391</v>
      </c>
    </row>
    <row r="347" spans="1:2">
      <c r="A347" s="234" t="s">
        <v>1036</v>
      </c>
      <c r="B347" s="235" t="s">
        <v>2392</v>
      </c>
    </row>
    <row r="348" spans="1:2">
      <c r="A348" s="234" t="s">
        <v>1037</v>
      </c>
      <c r="B348" s="235" t="s">
        <v>2393</v>
      </c>
    </row>
    <row r="349" spans="1:2">
      <c r="A349" s="234" t="s">
        <v>1038</v>
      </c>
      <c r="B349" s="235" t="s">
        <v>2394</v>
      </c>
    </row>
    <row r="350" spans="1:2">
      <c r="A350" s="234" t="s">
        <v>1039</v>
      </c>
      <c r="B350" s="235" t="s">
        <v>2395</v>
      </c>
    </row>
    <row r="351" spans="1:2">
      <c r="A351" s="234" t="s">
        <v>1040</v>
      </c>
      <c r="B351" s="235" t="s">
        <v>2396</v>
      </c>
    </row>
    <row r="352" spans="1:2">
      <c r="A352" s="234" t="s">
        <v>1041</v>
      </c>
    </row>
    <row r="353" spans="1:2">
      <c r="A353" s="234" t="s">
        <v>1042</v>
      </c>
      <c r="B353" s="235" t="s">
        <v>2397</v>
      </c>
    </row>
    <row r="354" spans="1:2">
      <c r="A354" s="234" t="s">
        <v>1043</v>
      </c>
      <c r="B354" s="235" t="s">
        <v>2398</v>
      </c>
    </row>
    <row r="355" spans="1:2">
      <c r="A355" s="234" t="s">
        <v>1044</v>
      </c>
      <c r="B355" s="235" t="s">
        <v>2399</v>
      </c>
    </row>
    <row r="356" spans="1:2">
      <c r="A356" s="234" t="s">
        <v>1045</v>
      </c>
      <c r="B356" s="235" t="s">
        <v>2400</v>
      </c>
    </row>
    <row r="357" spans="1:2">
      <c r="A357" s="234" t="s">
        <v>1046</v>
      </c>
      <c r="B357" s="235" t="s">
        <v>2401</v>
      </c>
    </row>
    <row r="358" spans="1:2">
      <c r="A358" s="234" t="s">
        <v>1047</v>
      </c>
      <c r="B358" s="235" t="s">
        <v>2402</v>
      </c>
    </row>
    <row r="359" spans="1:2">
      <c r="A359" s="234" t="s">
        <v>1048</v>
      </c>
      <c r="B359" s="235" t="s">
        <v>2403</v>
      </c>
    </row>
    <row r="360" spans="1:2">
      <c r="A360" s="234" t="s">
        <v>1049</v>
      </c>
    </row>
    <row r="361" spans="1:2">
      <c r="A361" s="234" t="s">
        <v>1050</v>
      </c>
      <c r="B361" s="235" t="s">
        <v>2404</v>
      </c>
    </row>
    <row r="362" spans="1:2">
      <c r="A362" s="234" t="s">
        <v>1051</v>
      </c>
      <c r="B362" s="235" t="s">
        <v>2405</v>
      </c>
    </row>
    <row r="363" spans="1:2">
      <c r="A363" s="234" t="s">
        <v>1052</v>
      </c>
    </row>
    <row r="364" spans="1:2">
      <c r="A364" s="234" t="s">
        <v>1053</v>
      </c>
      <c r="B364" s="235" t="s">
        <v>2406</v>
      </c>
    </row>
    <row r="365" spans="1:2">
      <c r="A365" s="234" t="s">
        <v>1054</v>
      </c>
      <c r="B365" s="235" t="s">
        <v>2407</v>
      </c>
    </row>
    <row r="366" spans="1:2">
      <c r="A366" s="234" t="s">
        <v>1055</v>
      </c>
      <c r="B366" s="235" t="s">
        <v>2408</v>
      </c>
    </row>
    <row r="367" spans="1:2">
      <c r="A367" s="234" t="s">
        <v>366</v>
      </c>
      <c r="B367" s="235" t="s">
        <v>182</v>
      </c>
    </row>
    <row r="368" spans="1:2">
      <c r="A368" s="234" t="s">
        <v>1056</v>
      </c>
      <c r="B368" s="235" t="s">
        <v>2409</v>
      </c>
    </row>
    <row r="369" spans="1:2">
      <c r="A369" s="234" t="s">
        <v>1057</v>
      </c>
      <c r="B369" s="235" t="s">
        <v>2410</v>
      </c>
    </row>
    <row r="370" spans="1:2">
      <c r="A370" s="234" t="s">
        <v>1058</v>
      </c>
      <c r="B370" s="235" t="s">
        <v>2411</v>
      </c>
    </row>
    <row r="371" spans="1:2">
      <c r="A371" s="234" t="s">
        <v>1059</v>
      </c>
      <c r="B371" s="235" t="s">
        <v>2412</v>
      </c>
    </row>
    <row r="372" spans="1:2">
      <c r="A372" s="234" t="s">
        <v>1060</v>
      </c>
      <c r="B372" s="235" t="s">
        <v>2413</v>
      </c>
    </row>
    <row r="373" spans="1:2">
      <c r="A373" s="234" t="s">
        <v>1061</v>
      </c>
      <c r="B373" s="235" t="s">
        <v>2414</v>
      </c>
    </row>
    <row r="374" spans="1:2">
      <c r="A374" s="234" t="s">
        <v>1062</v>
      </c>
      <c r="B374" s="235" t="s">
        <v>2415</v>
      </c>
    </row>
    <row r="375" spans="1:2">
      <c r="A375" s="234" t="s">
        <v>1063</v>
      </c>
      <c r="B375" s="235" t="s">
        <v>2416</v>
      </c>
    </row>
    <row r="376" spans="1:2">
      <c r="A376" s="234" t="s">
        <v>513</v>
      </c>
      <c r="B376" s="235" t="s">
        <v>2417</v>
      </c>
    </row>
    <row r="377" spans="1:2">
      <c r="A377" s="234" t="s">
        <v>1064</v>
      </c>
      <c r="B377" s="235" t="s">
        <v>2418</v>
      </c>
    </row>
    <row r="378" spans="1:2">
      <c r="A378" s="234" t="s">
        <v>1065</v>
      </c>
      <c r="B378" s="235" t="s">
        <v>2419</v>
      </c>
    </row>
    <row r="379" spans="1:2">
      <c r="A379" s="234" t="s">
        <v>1066</v>
      </c>
      <c r="B379" s="235" t="s">
        <v>2420</v>
      </c>
    </row>
    <row r="380" spans="1:2">
      <c r="A380" s="234" t="s">
        <v>1067</v>
      </c>
      <c r="B380" s="235" t="s">
        <v>2421</v>
      </c>
    </row>
    <row r="381" spans="1:2">
      <c r="A381" s="234" t="s">
        <v>1068</v>
      </c>
      <c r="B381" s="235" t="s">
        <v>2422</v>
      </c>
    </row>
    <row r="382" spans="1:2">
      <c r="A382" s="234" t="s">
        <v>1069</v>
      </c>
      <c r="B382" s="235" t="s">
        <v>2423</v>
      </c>
    </row>
    <row r="383" spans="1:2">
      <c r="A383" s="234" t="s">
        <v>1070</v>
      </c>
    </row>
    <row r="384" spans="1:2">
      <c r="A384" s="234" t="s">
        <v>1071</v>
      </c>
      <c r="B384" s="235" t="s">
        <v>2424</v>
      </c>
    </row>
    <row r="385" spans="1:2">
      <c r="A385" s="234" t="s">
        <v>1072</v>
      </c>
      <c r="B385" s="235" t="s">
        <v>2425</v>
      </c>
    </row>
    <row r="386" spans="1:2">
      <c r="A386" s="234" t="s">
        <v>1073</v>
      </c>
      <c r="B386" s="235" t="s">
        <v>2426</v>
      </c>
    </row>
    <row r="387" spans="1:2">
      <c r="A387" s="234" t="s">
        <v>1074</v>
      </c>
      <c r="B387" s="235" t="s">
        <v>2427</v>
      </c>
    </row>
    <row r="388" spans="1:2">
      <c r="A388" s="234" t="s">
        <v>1075</v>
      </c>
      <c r="B388" s="235" t="s">
        <v>2428</v>
      </c>
    </row>
    <row r="389" spans="1:2">
      <c r="A389" s="234" t="s">
        <v>1076</v>
      </c>
      <c r="B389" s="235" t="s">
        <v>2429</v>
      </c>
    </row>
    <row r="390" spans="1:2">
      <c r="A390" s="234" t="s">
        <v>1077</v>
      </c>
    </row>
    <row r="391" spans="1:2">
      <c r="A391" s="234" t="s">
        <v>1078</v>
      </c>
    </row>
    <row r="392" spans="1:2">
      <c r="A392" s="234" t="s">
        <v>1079</v>
      </c>
      <c r="B392" s="235" t="s">
        <v>2430</v>
      </c>
    </row>
    <row r="393" spans="1:2">
      <c r="A393" s="234" t="s">
        <v>515</v>
      </c>
      <c r="B393" s="235" t="s">
        <v>178</v>
      </c>
    </row>
    <row r="394" spans="1:2">
      <c r="A394" s="234" t="s">
        <v>1080</v>
      </c>
      <c r="B394" s="235" t="s">
        <v>2431</v>
      </c>
    </row>
    <row r="395" spans="1:2">
      <c r="A395" s="234" t="s">
        <v>1081</v>
      </c>
      <c r="B395" s="235" t="s">
        <v>2432</v>
      </c>
    </row>
    <row r="396" spans="1:2">
      <c r="A396" s="234" t="s">
        <v>1082</v>
      </c>
      <c r="B396" s="235" t="s">
        <v>2433</v>
      </c>
    </row>
    <row r="397" spans="1:2">
      <c r="A397" s="234" t="s">
        <v>1083</v>
      </c>
      <c r="B397" s="235" t="s">
        <v>2434</v>
      </c>
    </row>
    <row r="398" spans="1:2">
      <c r="A398" s="234" t="s">
        <v>1084</v>
      </c>
      <c r="B398" s="235" t="s">
        <v>2435</v>
      </c>
    </row>
    <row r="399" spans="1:2">
      <c r="A399" s="234" t="s">
        <v>1085</v>
      </c>
    </row>
    <row r="400" spans="1:2">
      <c r="A400" s="234" t="s">
        <v>1086</v>
      </c>
      <c r="B400" s="235" t="s">
        <v>2436</v>
      </c>
    </row>
    <row r="401" spans="1:2">
      <c r="A401" s="234" t="s">
        <v>1087</v>
      </c>
      <c r="B401" s="235" t="s">
        <v>2437</v>
      </c>
    </row>
    <row r="402" spans="1:2">
      <c r="A402" s="234" t="s">
        <v>1088</v>
      </c>
      <c r="B402" s="235" t="s">
        <v>2438</v>
      </c>
    </row>
    <row r="403" spans="1:2">
      <c r="A403" s="234" t="s">
        <v>1089</v>
      </c>
    </row>
    <row r="404" spans="1:2">
      <c r="A404" s="234" t="s">
        <v>1090</v>
      </c>
      <c r="B404" s="235" t="s">
        <v>2439</v>
      </c>
    </row>
    <row r="405" spans="1:2">
      <c r="A405" s="234" t="s">
        <v>1091</v>
      </c>
      <c r="B405" s="235" t="s">
        <v>2440</v>
      </c>
    </row>
    <row r="406" spans="1:2">
      <c r="A406" s="234" t="s">
        <v>1092</v>
      </c>
      <c r="B406" s="235" t="s">
        <v>2441</v>
      </c>
    </row>
    <row r="407" spans="1:2">
      <c r="A407" s="234" t="s">
        <v>1093</v>
      </c>
      <c r="B407" s="235" t="s">
        <v>2442</v>
      </c>
    </row>
    <row r="408" spans="1:2">
      <c r="A408" s="234" t="s">
        <v>1094</v>
      </c>
      <c r="B408" s="235" t="s">
        <v>2443</v>
      </c>
    </row>
    <row r="409" spans="1:2">
      <c r="A409" s="234" t="s">
        <v>1095</v>
      </c>
      <c r="B409" s="235" t="s">
        <v>2444</v>
      </c>
    </row>
    <row r="410" spans="1:2">
      <c r="A410" s="234" t="s">
        <v>1096</v>
      </c>
      <c r="B410" s="235" t="s">
        <v>2445</v>
      </c>
    </row>
    <row r="411" spans="1:2">
      <c r="A411" s="234" t="s">
        <v>1097</v>
      </c>
    </row>
    <row r="412" spans="1:2">
      <c r="A412" s="234" t="s">
        <v>1098</v>
      </c>
      <c r="B412" s="235" t="s">
        <v>2446</v>
      </c>
    </row>
    <row r="413" spans="1:2">
      <c r="A413" s="234" t="s">
        <v>1099</v>
      </c>
      <c r="B413" s="235" t="s">
        <v>2447</v>
      </c>
    </row>
    <row r="414" spans="1:2">
      <c r="A414" s="234" t="s">
        <v>1100</v>
      </c>
    </row>
    <row r="415" spans="1:2">
      <c r="A415" s="234" t="s">
        <v>1101</v>
      </c>
      <c r="B415" s="235" t="s">
        <v>2448</v>
      </c>
    </row>
    <row r="416" spans="1:2">
      <c r="A416" s="234" t="s">
        <v>1102</v>
      </c>
      <c r="B416" s="235" t="s">
        <v>2449</v>
      </c>
    </row>
    <row r="417" spans="1:2">
      <c r="A417" s="234" t="s">
        <v>1103</v>
      </c>
    </row>
    <row r="418" spans="1:2">
      <c r="A418" s="234" t="s">
        <v>1104</v>
      </c>
    </row>
    <row r="419" spans="1:2">
      <c r="A419" s="234" t="s">
        <v>1105</v>
      </c>
      <c r="B419" s="235" t="s">
        <v>2450</v>
      </c>
    </row>
    <row r="420" spans="1:2">
      <c r="A420" s="234" t="s">
        <v>1106</v>
      </c>
      <c r="B420" s="235" t="s">
        <v>2451</v>
      </c>
    </row>
    <row r="421" spans="1:2">
      <c r="A421" s="234" t="s">
        <v>1107</v>
      </c>
    </row>
    <row r="422" spans="1:2">
      <c r="A422" s="234" t="s">
        <v>1108</v>
      </c>
    </row>
    <row r="423" spans="1:2">
      <c r="A423" s="234" t="s">
        <v>1109</v>
      </c>
    </row>
    <row r="424" spans="1:2">
      <c r="A424" s="234" t="s">
        <v>1110</v>
      </c>
    </row>
    <row r="425" spans="1:2">
      <c r="A425" s="234" t="s">
        <v>1111</v>
      </c>
      <c r="B425" s="235" t="s">
        <v>2452</v>
      </c>
    </row>
    <row r="426" spans="1:2">
      <c r="A426" s="234" t="s">
        <v>1112</v>
      </c>
      <c r="B426" s="235" t="s">
        <v>2453</v>
      </c>
    </row>
    <row r="427" spans="1:2">
      <c r="A427" s="234" t="s">
        <v>1113</v>
      </c>
    </row>
    <row r="428" spans="1:2">
      <c r="A428" s="234" t="s">
        <v>1114</v>
      </c>
    </row>
    <row r="429" spans="1:2">
      <c r="A429" s="234" t="s">
        <v>1115</v>
      </c>
    </row>
    <row r="430" spans="1:2">
      <c r="A430" s="234" t="s">
        <v>1116</v>
      </c>
    </row>
    <row r="431" spans="1:2">
      <c r="A431" s="234" t="s">
        <v>1117</v>
      </c>
      <c r="B431" s="235" t="s">
        <v>2454</v>
      </c>
    </row>
    <row r="432" spans="1:2">
      <c r="A432" s="234" t="s">
        <v>1118</v>
      </c>
      <c r="B432" s="235" t="s">
        <v>2455</v>
      </c>
    </row>
    <row r="433" spans="1:2">
      <c r="A433" s="234" t="s">
        <v>1119</v>
      </c>
      <c r="B433" s="235" t="s">
        <v>2456</v>
      </c>
    </row>
    <row r="434" spans="1:2">
      <c r="A434" s="234" t="s">
        <v>1120</v>
      </c>
    </row>
    <row r="435" spans="1:2">
      <c r="A435" s="234" t="s">
        <v>1121</v>
      </c>
      <c r="B435" s="235" t="s">
        <v>2457</v>
      </c>
    </row>
    <row r="436" spans="1:2">
      <c r="A436" s="234" t="s">
        <v>1122</v>
      </c>
      <c r="B436" s="235" t="s">
        <v>2458</v>
      </c>
    </row>
    <row r="437" spans="1:2">
      <c r="A437" s="234" t="s">
        <v>1123</v>
      </c>
    </row>
    <row r="438" spans="1:2">
      <c r="A438" s="234" t="s">
        <v>1124</v>
      </c>
    </row>
    <row r="439" spans="1:2">
      <c r="A439" s="234" t="s">
        <v>1125</v>
      </c>
    </row>
    <row r="440" spans="1:2">
      <c r="A440" s="234" t="s">
        <v>1126</v>
      </c>
      <c r="B440" s="235" t="s">
        <v>2459</v>
      </c>
    </row>
    <row r="441" spans="1:2">
      <c r="A441" s="234" t="s">
        <v>1127</v>
      </c>
      <c r="B441" s="235" t="s">
        <v>2460</v>
      </c>
    </row>
    <row r="442" spans="1:2">
      <c r="A442" s="234" t="s">
        <v>1128</v>
      </c>
      <c r="B442" s="235" t="s">
        <v>2461</v>
      </c>
    </row>
    <row r="443" spans="1:2">
      <c r="A443" s="234" t="s">
        <v>1129</v>
      </c>
      <c r="B443" s="235" t="s">
        <v>2462</v>
      </c>
    </row>
    <row r="444" spans="1:2">
      <c r="A444" s="234" t="s">
        <v>1130</v>
      </c>
      <c r="B444" s="235" t="s">
        <v>2463</v>
      </c>
    </row>
    <row r="445" spans="1:2">
      <c r="A445" s="234" t="s">
        <v>1131</v>
      </c>
    </row>
    <row r="446" spans="1:2">
      <c r="A446" s="234" t="s">
        <v>1132</v>
      </c>
    </row>
    <row r="447" spans="1:2">
      <c r="A447" s="234" t="s">
        <v>1133</v>
      </c>
      <c r="B447" s="235" t="s">
        <v>2464</v>
      </c>
    </row>
    <row r="448" spans="1:2">
      <c r="A448" s="234" t="s">
        <v>1134</v>
      </c>
      <c r="B448" s="235" t="s">
        <v>2465</v>
      </c>
    </row>
    <row r="449" spans="1:2">
      <c r="A449" s="234" t="s">
        <v>1135</v>
      </c>
      <c r="B449" s="235" t="s">
        <v>2466</v>
      </c>
    </row>
    <row r="450" spans="1:2">
      <c r="A450" s="234" t="s">
        <v>1136</v>
      </c>
      <c r="B450" s="235" t="s">
        <v>2467</v>
      </c>
    </row>
    <row r="451" spans="1:2">
      <c r="A451" s="234" t="s">
        <v>1137</v>
      </c>
      <c r="B451" s="235" t="s">
        <v>2468</v>
      </c>
    </row>
    <row r="452" spans="1:2">
      <c r="A452" s="234" t="s">
        <v>1138</v>
      </c>
      <c r="B452" s="235" t="s">
        <v>2469</v>
      </c>
    </row>
    <row r="453" spans="1:2">
      <c r="A453" s="234" t="s">
        <v>1139</v>
      </c>
    </row>
    <row r="454" spans="1:2">
      <c r="A454" s="234" t="s">
        <v>730</v>
      </c>
      <c r="B454" s="235" t="s">
        <v>2239</v>
      </c>
    </row>
    <row r="455" spans="1:2">
      <c r="A455" s="234" t="s">
        <v>1140</v>
      </c>
      <c r="B455" s="235" t="s">
        <v>2470</v>
      </c>
    </row>
    <row r="456" spans="1:2">
      <c r="A456" s="234" t="s">
        <v>1141</v>
      </c>
      <c r="B456" s="235" t="s">
        <v>2471</v>
      </c>
    </row>
    <row r="457" spans="1:2">
      <c r="A457" s="234" t="s">
        <v>1142</v>
      </c>
      <c r="B457" s="235" t="s">
        <v>2472</v>
      </c>
    </row>
    <row r="458" spans="1:2">
      <c r="A458" s="234" t="s">
        <v>1143</v>
      </c>
      <c r="B458" s="235" t="s">
        <v>2473</v>
      </c>
    </row>
    <row r="459" spans="1:2">
      <c r="A459" s="234" t="s">
        <v>1144</v>
      </c>
    </row>
    <row r="460" spans="1:2">
      <c r="A460" s="234" t="s">
        <v>1145</v>
      </c>
      <c r="B460" s="235" t="s">
        <v>2474</v>
      </c>
    </row>
    <row r="461" spans="1:2">
      <c r="A461" s="234" t="s">
        <v>1146</v>
      </c>
      <c r="B461" s="235" t="s">
        <v>2475</v>
      </c>
    </row>
    <row r="462" spans="1:2">
      <c r="A462" s="234" t="s">
        <v>1147</v>
      </c>
    </row>
    <row r="463" spans="1:2">
      <c r="A463" s="234" t="s">
        <v>1148</v>
      </c>
      <c r="B463" s="235" t="s">
        <v>2476</v>
      </c>
    </row>
    <row r="464" spans="1:2">
      <c r="A464" s="234" t="s">
        <v>1149</v>
      </c>
      <c r="B464" s="235" t="s">
        <v>2477</v>
      </c>
    </row>
    <row r="465" spans="1:2">
      <c r="A465" s="234" t="s">
        <v>1150</v>
      </c>
      <c r="B465" s="235" t="s">
        <v>2478</v>
      </c>
    </row>
    <row r="466" spans="1:2">
      <c r="A466" s="234" t="s">
        <v>1151</v>
      </c>
      <c r="B466" s="235" t="s">
        <v>2479</v>
      </c>
    </row>
    <row r="467" spans="1:2">
      <c r="A467" s="234" t="s">
        <v>1152</v>
      </c>
    </row>
    <row r="468" spans="1:2">
      <c r="A468" s="234" t="s">
        <v>1153</v>
      </c>
      <c r="B468" s="235" t="s">
        <v>2480</v>
      </c>
    </row>
    <row r="469" spans="1:2">
      <c r="A469" s="234" t="s">
        <v>1154</v>
      </c>
      <c r="B469" s="235" t="s">
        <v>2481</v>
      </c>
    </row>
    <row r="470" spans="1:2">
      <c r="A470" s="234" t="s">
        <v>1155</v>
      </c>
      <c r="B470" s="235" t="s">
        <v>2482</v>
      </c>
    </row>
    <row r="471" spans="1:2">
      <c r="A471" s="234" t="s">
        <v>1156</v>
      </c>
      <c r="B471" s="235" t="s">
        <v>2483</v>
      </c>
    </row>
    <row r="472" spans="1:2">
      <c r="A472" s="234" t="s">
        <v>1157</v>
      </c>
      <c r="B472" s="235" t="s">
        <v>2484</v>
      </c>
    </row>
    <row r="473" spans="1:2">
      <c r="A473" s="234" t="s">
        <v>1158</v>
      </c>
      <c r="B473" s="235" t="s">
        <v>2485</v>
      </c>
    </row>
    <row r="474" spans="1:2">
      <c r="A474" s="234" t="s">
        <v>1159</v>
      </c>
      <c r="B474" s="235" t="s">
        <v>2486</v>
      </c>
    </row>
    <row r="475" spans="1:2">
      <c r="A475" s="234" t="s">
        <v>1160</v>
      </c>
    </row>
    <row r="476" spans="1:2">
      <c r="A476" s="234" t="s">
        <v>1161</v>
      </c>
      <c r="B476" s="235" t="s">
        <v>2487</v>
      </c>
    </row>
    <row r="477" spans="1:2">
      <c r="A477" s="234" t="s">
        <v>1162</v>
      </c>
    </row>
    <row r="478" spans="1:2">
      <c r="A478" s="234" t="s">
        <v>1163</v>
      </c>
      <c r="B478" s="235" t="s">
        <v>2488</v>
      </c>
    </row>
    <row r="479" spans="1:2">
      <c r="A479" s="234" t="s">
        <v>1164</v>
      </c>
      <c r="B479" s="235" t="s">
        <v>2489</v>
      </c>
    </row>
    <row r="480" spans="1:2">
      <c r="A480" s="234" t="s">
        <v>1165</v>
      </c>
      <c r="B480" s="235" t="s">
        <v>2490</v>
      </c>
    </row>
    <row r="481" spans="1:2">
      <c r="A481" s="234" t="s">
        <v>1166</v>
      </c>
      <c r="B481" s="235" t="s">
        <v>2491</v>
      </c>
    </row>
    <row r="482" spans="1:2">
      <c r="A482" s="234" t="s">
        <v>1167</v>
      </c>
      <c r="B482" s="235" t="s">
        <v>2492</v>
      </c>
    </row>
    <row r="483" spans="1:2">
      <c r="A483" s="234" t="s">
        <v>1168</v>
      </c>
      <c r="B483" s="235" t="s">
        <v>2493</v>
      </c>
    </row>
    <row r="484" spans="1:2">
      <c r="A484" s="234" t="s">
        <v>1169</v>
      </c>
      <c r="B484" s="235" t="s">
        <v>2494</v>
      </c>
    </row>
    <row r="485" spans="1:2">
      <c r="A485" s="234" t="s">
        <v>1170</v>
      </c>
      <c r="B485" s="235" t="s">
        <v>2495</v>
      </c>
    </row>
    <row r="486" spans="1:2">
      <c r="A486" s="234" t="s">
        <v>1171</v>
      </c>
      <c r="B486" s="235" t="s">
        <v>2496</v>
      </c>
    </row>
    <row r="487" spans="1:2">
      <c r="A487" s="234" t="s">
        <v>1172</v>
      </c>
      <c r="B487" s="235" t="s">
        <v>2497</v>
      </c>
    </row>
    <row r="488" spans="1:2">
      <c r="A488" s="234" t="s">
        <v>1173</v>
      </c>
      <c r="B488" s="235" t="s">
        <v>2498</v>
      </c>
    </row>
    <row r="489" spans="1:2">
      <c r="A489" s="234" t="s">
        <v>1174</v>
      </c>
      <c r="B489" s="235" t="s">
        <v>2499</v>
      </c>
    </row>
    <row r="490" spans="1:2">
      <c r="A490" s="234" t="s">
        <v>1175</v>
      </c>
      <c r="B490" s="235" t="s">
        <v>2500</v>
      </c>
    </row>
    <row r="491" spans="1:2">
      <c r="A491" s="234" t="s">
        <v>1176</v>
      </c>
      <c r="B491" s="235" t="s">
        <v>2501</v>
      </c>
    </row>
    <row r="492" spans="1:2">
      <c r="A492" s="234" t="s">
        <v>1177</v>
      </c>
      <c r="B492" s="235" t="s">
        <v>2502</v>
      </c>
    </row>
    <row r="493" spans="1:2">
      <c r="A493" s="234" t="s">
        <v>1178</v>
      </c>
      <c r="B493" s="235" t="s">
        <v>2503</v>
      </c>
    </row>
    <row r="494" spans="1:2">
      <c r="A494" s="234" t="s">
        <v>1179</v>
      </c>
      <c r="B494" s="235" t="s">
        <v>2504</v>
      </c>
    </row>
    <row r="495" spans="1:2">
      <c r="A495" s="234" t="s">
        <v>1180</v>
      </c>
      <c r="B495" s="235" t="s">
        <v>2505</v>
      </c>
    </row>
    <row r="496" spans="1:2">
      <c r="A496" s="234" t="s">
        <v>1181</v>
      </c>
      <c r="B496" s="235" t="s">
        <v>2506</v>
      </c>
    </row>
    <row r="497" spans="1:2">
      <c r="A497" s="234" t="s">
        <v>1182</v>
      </c>
    </row>
    <row r="498" spans="1:2">
      <c r="A498" s="234" t="s">
        <v>1183</v>
      </c>
    </row>
    <row r="499" spans="1:2">
      <c r="A499" s="234" t="s">
        <v>1184</v>
      </c>
    </row>
    <row r="500" spans="1:2">
      <c r="A500" s="234" t="s">
        <v>1185</v>
      </c>
    </row>
    <row r="501" spans="1:2">
      <c r="A501" s="234" t="s">
        <v>1186</v>
      </c>
      <c r="B501" s="235" t="s">
        <v>2507</v>
      </c>
    </row>
    <row r="502" spans="1:2">
      <c r="A502" s="234" t="s">
        <v>1187</v>
      </c>
    </row>
    <row r="503" spans="1:2">
      <c r="A503" s="234" t="s">
        <v>1188</v>
      </c>
    </row>
    <row r="504" spans="1:2">
      <c r="A504" s="234" t="s">
        <v>1189</v>
      </c>
      <c r="B504" s="235" t="s">
        <v>2508</v>
      </c>
    </row>
    <row r="505" spans="1:2">
      <c r="A505" s="234" t="s">
        <v>1190</v>
      </c>
      <c r="B505" s="235" t="s">
        <v>2509</v>
      </c>
    </row>
    <row r="506" spans="1:2">
      <c r="A506" s="234" t="s">
        <v>1191</v>
      </c>
      <c r="B506" s="235" t="s">
        <v>2510</v>
      </c>
    </row>
    <row r="507" spans="1:2">
      <c r="A507" s="234" t="s">
        <v>1192</v>
      </c>
    </row>
    <row r="508" spans="1:2">
      <c r="A508" s="234" t="s">
        <v>1193</v>
      </c>
      <c r="B508" s="235" t="s">
        <v>2511</v>
      </c>
    </row>
    <row r="509" spans="1:2">
      <c r="A509" s="234" t="s">
        <v>1194</v>
      </c>
      <c r="B509" s="235" t="s">
        <v>2512</v>
      </c>
    </row>
    <row r="510" spans="1:2">
      <c r="A510" s="234" t="s">
        <v>1195</v>
      </c>
      <c r="B510" s="235" t="s">
        <v>2513</v>
      </c>
    </row>
    <row r="511" spans="1:2">
      <c r="A511" s="234" t="s">
        <v>1196</v>
      </c>
      <c r="B511" s="235" t="s">
        <v>2514</v>
      </c>
    </row>
    <row r="512" spans="1:2">
      <c r="A512" s="234" t="s">
        <v>1197</v>
      </c>
      <c r="B512" s="235" t="s">
        <v>2515</v>
      </c>
    </row>
    <row r="513" spans="1:2">
      <c r="A513" s="234" t="s">
        <v>1198</v>
      </c>
      <c r="B513" s="235" t="s">
        <v>2516</v>
      </c>
    </row>
    <row r="514" spans="1:2">
      <c r="A514" s="234" t="s">
        <v>1199</v>
      </c>
      <c r="B514" s="235" t="s">
        <v>2517</v>
      </c>
    </row>
    <row r="515" spans="1:2">
      <c r="A515" s="234" t="s">
        <v>1200</v>
      </c>
    </row>
    <row r="516" spans="1:2">
      <c r="A516" s="234" t="s">
        <v>1201</v>
      </c>
      <c r="B516" s="235" t="s">
        <v>2518</v>
      </c>
    </row>
    <row r="517" spans="1:2">
      <c r="A517" s="234" t="s">
        <v>1202</v>
      </c>
      <c r="B517" s="235" t="s">
        <v>2519</v>
      </c>
    </row>
    <row r="518" spans="1:2">
      <c r="A518" s="234" t="s">
        <v>1203</v>
      </c>
      <c r="B518" s="235" t="s">
        <v>2520</v>
      </c>
    </row>
    <row r="519" spans="1:2">
      <c r="A519" s="234" t="s">
        <v>1204</v>
      </c>
      <c r="B519" s="235" t="s">
        <v>2521</v>
      </c>
    </row>
    <row r="520" spans="1:2">
      <c r="A520" s="234" t="s">
        <v>1205</v>
      </c>
      <c r="B520" s="235" t="s">
        <v>2522</v>
      </c>
    </row>
    <row r="521" spans="1:2">
      <c r="A521" s="234" t="s">
        <v>1206</v>
      </c>
      <c r="B521" s="235" t="s">
        <v>2523</v>
      </c>
    </row>
    <row r="522" spans="1:2">
      <c r="A522" s="234" t="s">
        <v>1207</v>
      </c>
      <c r="B522" s="235" t="s">
        <v>2524</v>
      </c>
    </row>
    <row r="523" spans="1:2">
      <c r="A523" s="234" t="s">
        <v>1208</v>
      </c>
      <c r="B523" s="235" t="s">
        <v>2525</v>
      </c>
    </row>
    <row r="524" spans="1:2">
      <c r="A524" s="234" t="s">
        <v>1209</v>
      </c>
      <c r="B524" s="235" t="s">
        <v>2526</v>
      </c>
    </row>
    <row r="525" spans="1:2">
      <c r="A525" s="234" t="s">
        <v>1210</v>
      </c>
      <c r="B525" s="235" t="s">
        <v>2527</v>
      </c>
    </row>
    <row r="526" spans="1:2">
      <c r="A526" s="234" t="s">
        <v>1211</v>
      </c>
    </row>
    <row r="527" spans="1:2">
      <c r="A527" s="234" t="s">
        <v>1212</v>
      </c>
    </row>
    <row r="528" spans="1:2">
      <c r="A528" s="234" t="s">
        <v>1213</v>
      </c>
      <c r="B528" s="235" t="s">
        <v>2528</v>
      </c>
    </row>
    <row r="529" spans="1:2">
      <c r="A529" s="234" t="s">
        <v>1214</v>
      </c>
      <c r="B529" s="235" t="s">
        <v>2529</v>
      </c>
    </row>
    <row r="530" spans="1:2">
      <c r="A530" s="234" t="s">
        <v>1215</v>
      </c>
      <c r="B530" s="235" t="s">
        <v>2530</v>
      </c>
    </row>
    <row r="531" spans="1:2">
      <c r="A531" s="234" t="s">
        <v>1216</v>
      </c>
      <c r="B531" s="235" t="s">
        <v>2531</v>
      </c>
    </row>
    <row r="532" spans="1:2">
      <c r="A532" s="234" t="s">
        <v>1217</v>
      </c>
      <c r="B532" s="235" t="s">
        <v>2532</v>
      </c>
    </row>
    <row r="533" spans="1:2">
      <c r="A533" s="234" t="s">
        <v>1218</v>
      </c>
      <c r="B533" s="235" t="s">
        <v>2533</v>
      </c>
    </row>
    <row r="534" spans="1:2">
      <c r="A534" s="234" t="s">
        <v>1219</v>
      </c>
    </row>
    <row r="535" spans="1:2">
      <c r="A535" s="234" t="s">
        <v>1220</v>
      </c>
      <c r="B535" s="235" t="s">
        <v>2534</v>
      </c>
    </row>
    <row r="536" spans="1:2">
      <c r="A536" s="234" t="s">
        <v>1221</v>
      </c>
      <c r="B536" s="235" t="s">
        <v>2535</v>
      </c>
    </row>
    <row r="537" spans="1:2">
      <c r="A537" s="234" t="s">
        <v>1222</v>
      </c>
      <c r="B537" s="235" t="s">
        <v>2536</v>
      </c>
    </row>
    <row r="538" spans="1:2">
      <c r="A538" s="234" t="s">
        <v>1223</v>
      </c>
      <c r="B538" s="235" t="s">
        <v>2537</v>
      </c>
    </row>
    <row r="539" spans="1:2">
      <c r="A539" s="234" t="s">
        <v>1224</v>
      </c>
      <c r="B539" s="235" t="s">
        <v>2538</v>
      </c>
    </row>
    <row r="540" spans="1:2">
      <c r="A540" s="234" t="s">
        <v>1225</v>
      </c>
      <c r="B540" s="235" t="s">
        <v>2539</v>
      </c>
    </row>
    <row r="541" spans="1:2">
      <c r="A541" s="234" t="s">
        <v>1226</v>
      </c>
      <c r="B541" s="235" t="s">
        <v>2540</v>
      </c>
    </row>
    <row r="542" spans="1:2">
      <c r="A542" s="234" t="s">
        <v>1227</v>
      </c>
      <c r="B542" s="235" t="s">
        <v>2541</v>
      </c>
    </row>
    <row r="543" spans="1:2">
      <c r="A543" s="234" t="s">
        <v>1228</v>
      </c>
    </row>
    <row r="544" spans="1:2">
      <c r="A544" s="234" t="s">
        <v>1229</v>
      </c>
      <c r="B544" s="235" t="s">
        <v>2542</v>
      </c>
    </row>
    <row r="545" spans="1:2">
      <c r="A545" s="234" t="s">
        <v>1230</v>
      </c>
      <c r="B545" s="235" t="s">
        <v>2543</v>
      </c>
    </row>
    <row r="546" spans="1:2">
      <c r="A546" s="234" t="s">
        <v>1231</v>
      </c>
      <c r="B546" s="235" t="s">
        <v>2544</v>
      </c>
    </row>
    <row r="547" spans="1:2">
      <c r="A547" s="234" t="s">
        <v>1232</v>
      </c>
      <c r="B547" s="235" t="s">
        <v>2545</v>
      </c>
    </row>
    <row r="548" spans="1:2">
      <c r="A548" s="234" t="s">
        <v>1233</v>
      </c>
      <c r="B548" s="235" t="s">
        <v>2546</v>
      </c>
    </row>
    <row r="549" spans="1:2">
      <c r="A549" s="234" t="s">
        <v>1234</v>
      </c>
      <c r="B549" s="235" t="s">
        <v>2547</v>
      </c>
    </row>
    <row r="550" spans="1:2">
      <c r="A550" s="234" t="s">
        <v>1235</v>
      </c>
      <c r="B550" s="235" t="s">
        <v>2548</v>
      </c>
    </row>
    <row r="551" spans="1:2">
      <c r="A551" s="234" t="s">
        <v>1236</v>
      </c>
      <c r="B551" s="235" t="s">
        <v>2549</v>
      </c>
    </row>
    <row r="552" spans="1:2">
      <c r="A552" s="234" t="s">
        <v>1237</v>
      </c>
    </row>
    <row r="553" spans="1:2">
      <c r="A553" s="234" t="s">
        <v>1238</v>
      </c>
    </row>
    <row r="554" spans="1:2">
      <c r="A554" s="234" t="s">
        <v>1239</v>
      </c>
    </row>
    <row r="555" spans="1:2">
      <c r="A555" s="234" t="s">
        <v>1240</v>
      </c>
    </row>
    <row r="556" spans="1:2">
      <c r="A556" s="234" t="s">
        <v>1241</v>
      </c>
      <c r="B556" s="235" t="s">
        <v>2550</v>
      </c>
    </row>
    <row r="557" spans="1:2">
      <c r="A557" s="234" t="s">
        <v>1242</v>
      </c>
      <c r="B557" s="235" t="s">
        <v>2551</v>
      </c>
    </row>
    <row r="558" spans="1:2">
      <c r="A558" s="234" t="s">
        <v>1243</v>
      </c>
      <c r="B558" s="235" t="s">
        <v>2552</v>
      </c>
    </row>
    <row r="559" spans="1:2">
      <c r="A559" s="234" t="s">
        <v>1244</v>
      </c>
    </row>
    <row r="560" spans="1:2">
      <c r="A560" s="234" t="s">
        <v>1245</v>
      </c>
    </row>
    <row r="561" spans="1:2">
      <c r="A561" s="234" t="s">
        <v>1246</v>
      </c>
      <c r="B561" s="235" t="s">
        <v>2553</v>
      </c>
    </row>
    <row r="562" spans="1:2">
      <c r="A562" s="234" t="s">
        <v>1247</v>
      </c>
      <c r="B562" s="235" t="s">
        <v>2554</v>
      </c>
    </row>
    <row r="563" spans="1:2">
      <c r="A563" s="234" t="s">
        <v>1248</v>
      </c>
      <c r="B563" s="235" t="s">
        <v>2555</v>
      </c>
    </row>
    <row r="564" spans="1:2">
      <c r="A564" s="234" t="s">
        <v>1249</v>
      </c>
    </row>
    <row r="565" spans="1:2">
      <c r="A565" s="234" t="s">
        <v>1250</v>
      </c>
      <c r="B565" s="235" t="s">
        <v>2556</v>
      </c>
    </row>
    <row r="566" spans="1:2">
      <c r="A566" s="234" t="s">
        <v>1251</v>
      </c>
    </row>
    <row r="567" spans="1:2">
      <c r="A567" s="234" t="s">
        <v>1252</v>
      </c>
      <c r="B567" s="235" t="s">
        <v>2557</v>
      </c>
    </row>
    <row r="568" spans="1:2">
      <c r="A568" s="234" t="s">
        <v>1253</v>
      </c>
    </row>
    <row r="569" spans="1:2">
      <c r="A569" s="234" t="s">
        <v>1254</v>
      </c>
      <c r="B569" s="235" t="s">
        <v>2558</v>
      </c>
    </row>
    <row r="570" spans="1:2">
      <c r="A570" s="234" t="s">
        <v>1255</v>
      </c>
      <c r="B570" s="235" t="s">
        <v>2559</v>
      </c>
    </row>
    <row r="571" spans="1:2">
      <c r="A571" s="234" t="s">
        <v>1256</v>
      </c>
      <c r="B571" s="235" t="s">
        <v>2560</v>
      </c>
    </row>
    <row r="572" spans="1:2">
      <c r="A572" s="234" t="s">
        <v>1257</v>
      </c>
      <c r="B572" s="235" t="s">
        <v>2561</v>
      </c>
    </row>
    <row r="573" spans="1:2">
      <c r="A573" s="234" t="s">
        <v>1258</v>
      </c>
      <c r="B573" s="235" t="s">
        <v>2562</v>
      </c>
    </row>
    <row r="574" spans="1:2">
      <c r="A574" s="234" t="s">
        <v>1259</v>
      </c>
      <c r="B574" s="235" t="s">
        <v>2563</v>
      </c>
    </row>
    <row r="575" spans="1:2">
      <c r="A575" s="234" t="s">
        <v>1260</v>
      </c>
      <c r="B575" s="235" t="s">
        <v>2564</v>
      </c>
    </row>
    <row r="576" spans="1:2">
      <c r="A576" s="234" t="s">
        <v>1261</v>
      </c>
      <c r="B576" s="235" t="s">
        <v>2565</v>
      </c>
    </row>
    <row r="577" spans="1:2">
      <c r="A577" s="234" t="s">
        <v>1262</v>
      </c>
      <c r="B577" s="235" t="s">
        <v>2566</v>
      </c>
    </row>
    <row r="578" spans="1:2">
      <c r="A578" s="234" t="s">
        <v>1263</v>
      </c>
      <c r="B578" s="235" t="s">
        <v>2567</v>
      </c>
    </row>
    <row r="579" spans="1:2">
      <c r="A579" s="234" t="s">
        <v>1264</v>
      </c>
      <c r="B579" s="235" t="s">
        <v>2568</v>
      </c>
    </row>
    <row r="580" spans="1:2">
      <c r="A580" s="234" t="s">
        <v>1265</v>
      </c>
    </row>
    <row r="581" spans="1:2">
      <c r="A581" s="234" t="s">
        <v>1266</v>
      </c>
    </row>
    <row r="582" spans="1:2">
      <c r="A582" s="234" t="s">
        <v>1267</v>
      </c>
      <c r="B582" s="235" t="s">
        <v>2569</v>
      </c>
    </row>
    <row r="583" spans="1:2">
      <c r="A583" s="234" t="s">
        <v>1268</v>
      </c>
      <c r="B583" s="235" t="s">
        <v>2570</v>
      </c>
    </row>
    <row r="584" spans="1:2">
      <c r="A584" s="234" t="s">
        <v>1269</v>
      </c>
      <c r="B584" s="235" t="s">
        <v>2571</v>
      </c>
    </row>
    <row r="585" spans="1:2">
      <c r="A585" s="234" t="s">
        <v>1270</v>
      </c>
    </row>
    <row r="586" spans="1:2">
      <c r="A586" s="234" t="s">
        <v>1271</v>
      </c>
      <c r="B586" s="235" t="s">
        <v>2572</v>
      </c>
    </row>
    <row r="587" spans="1:2">
      <c r="A587" s="234" t="s">
        <v>1272</v>
      </c>
      <c r="B587" s="235" t="s">
        <v>2573</v>
      </c>
    </row>
    <row r="588" spans="1:2">
      <c r="A588" s="234" t="s">
        <v>1273</v>
      </c>
      <c r="B588" s="235" t="s">
        <v>2574</v>
      </c>
    </row>
    <row r="589" spans="1:2">
      <c r="A589" s="234" t="s">
        <v>1274</v>
      </c>
      <c r="B589" s="235" t="s">
        <v>2575</v>
      </c>
    </row>
    <row r="590" spans="1:2">
      <c r="A590" s="234" t="s">
        <v>1275</v>
      </c>
      <c r="B590" s="235" t="s">
        <v>2576</v>
      </c>
    </row>
    <row r="591" spans="1:2">
      <c r="A591" s="234" t="s">
        <v>1276</v>
      </c>
      <c r="B591" s="235" t="s">
        <v>2577</v>
      </c>
    </row>
    <row r="592" spans="1:2">
      <c r="A592" s="234" t="s">
        <v>1277</v>
      </c>
      <c r="B592" s="235" t="s">
        <v>2578</v>
      </c>
    </row>
    <row r="593" spans="1:2">
      <c r="A593" s="234" t="s">
        <v>1278</v>
      </c>
      <c r="B593" s="235" t="s">
        <v>2579</v>
      </c>
    </row>
    <row r="594" spans="1:2">
      <c r="A594" s="234" t="s">
        <v>1279</v>
      </c>
      <c r="B594" s="235" t="s">
        <v>2580</v>
      </c>
    </row>
    <row r="595" spans="1:2">
      <c r="A595" s="234" t="s">
        <v>1280</v>
      </c>
    </row>
    <row r="596" spans="1:2">
      <c r="A596" s="234" t="s">
        <v>1281</v>
      </c>
      <c r="B596" s="235" t="s">
        <v>2581</v>
      </c>
    </row>
    <row r="597" spans="1:2">
      <c r="A597" s="234" t="s">
        <v>1282</v>
      </c>
    </row>
    <row r="598" spans="1:2">
      <c r="A598" s="234" t="s">
        <v>1283</v>
      </c>
      <c r="B598" s="235" t="s">
        <v>2582</v>
      </c>
    </row>
    <row r="599" spans="1:2">
      <c r="A599" s="234" t="s">
        <v>1284</v>
      </c>
      <c r="B599" s="235" t="s">
        <v>2583</v>
      </c>
    </row>
    <row r="600" spans="1:2">
      <c r="A600" s="234" t="s">
        <v>1285</v>
      </c>
      <c r="B600" s="235" t="s">
        <v>2584</v>
      </c>
    </row>
    <row r="601" spans="1:2">
      <c r="A601" s="234" t="s">
        <v>1286</v>
      </c>
      <c r="B601" s="235" t="s">
        <v>2585</v>
      </c>
    </row>
    <row r="602" spans="1:2">
      <c r="A602" s="234" t="s">
        <v>1287</v>
      </c>
      <c r="B602" s="235" t="s">
        <v>2586</v>
      </c>
    </row>
    <row r="603" spans="1:2">
      <c r="A603" s="234" t="s">
        <v>1288</v>
      </c>
      <c r="B603" s="235" t="s">
        <v>2587</v>
      </c>
    </row>
    <row r="604" spans="1:2">
      <c r="A604" s="234" t="s">
        <v>1289</v>
      </c>
      <c r="B604" s="235" t="s">
        <v>2588</v>
      </c>
    </row>
    <row r="605" spans="1:2">
      <c r="A605" s="234" t="s">
        <v>1290</v>
      </c>
    </row>
    <row r="606" spans="1:2">
      <c r="A606" s="234" t="s">
        <v>1291</v>
      </c>
      <c r="B606" s="235" t="s">
        <v>2589</v>
      </c>
    </row>
    <row r="607" spans="1:2">
      <c r="A607" s="234" t="s">
        <v>1292</v>
      </c>
      <c r="B607" s="235" t="s">
        <v>2590</v>
      </c>
    </row>
    <row r="608" spans="1:2">
      <c r="A608" s="234" t="s">
        <v>1293</v>
      </c>
    </row>
    <row r="609" spans="1:2">
      <c r="A609" s="234" t="s">
        <v>1294</v>
      </c>
      <c r="B609" s="235" t="s">
        <v>2591</v>
      </c>
    </row>
    <row r="610" spans="1:2">
      <c r="A610" s="234" t="s">
        <v>1295</v>
      </c>
    </row>
    <row r="611" spans="1:2">
      <c r="A611" s="234" t="s">
        <v>1296</v>
      </c>
    </row>
    <row r="612" spans="1:2">
      <c r="A612" s="234" t="s">
        <v>1297</v>
      </c>
    </row>
    <row r="613" spans="1:2">
      <c r="A613" s="234" t="s">
        <v>1298</v>
      </c>
    </row>
    <row r="614" spans="1:2">
      <c r="A614" s="234" t="s">
        <v>1299</v>
      </c>
    </row>
    <row r="615" spans="1:2">
      <c r="A615" s="234" t="s">
        <v>1300</v>
      </c>
      <c r="B615" s="235" t="s">
        <v>2592</v>
      </c>
    </row>
    <row r="616" spans="1:2">
      <c r="A616" s="234" t="s">
        <v>1301</v>
      </c>
    </row>
    <row r="617" spans="1:2">
      <c r="A617" s="234" t="s">
        <v>1302</v>
      </c>
      <c r="B617" s="235" t="s">
        <v>2593</v>
      </c>
    </row>
    <row r="618" spans="1:2">
      <c r="A618" s="234" t="s">
        <v>1303</v>
      </c>
      <c r="B618" s="235" t="s">
        <v>2594</v>
      </c>
    </row>
    <row r="619" spans="1:2">
      <c r="A619" s="234" t="s">
        <v>1304</v>
      </c>
      <c r="B619" s="235" t="s">
        <v>2595</v>
      </c>
    </row>
    <row r="620" spans="1:2">
      <c r="A620" s="234" t="s">
        <v>1305</v>
      </c>
    </row>
    <row r="621" spans="1:2">
      <c r="A621" s="234" t="s">
        <v>1306</v>
      </c>
      <c r="B621" s="235" t="s">
        <v>2596</v>
      </c>
    </row>
    <row r="622" spans="1:2">
      <c r="A622" s="234" t="s">
        <v>1307</v>
      </c>
    </row>
    <row r="623" spans="1:2">
      <c r="A623" s="234" t="s">
        <v>1308</v>
      </c>
      <c r="B623" s="235" t="s">
        <v>2597</v>
      </c>
    </row>
    <row r="624" spans="1:2">
      <c r="A624" s="234" t="s">
        <v>1309</v>
      </c>
      <c r="B624" s="235" t="s">
        <v>2598</v>
      </c>
    </row>
    <row r="625" spans="1:2">
      <c r="A625" s="234" t="s">
        <v>1310</v>
      </c>
    </row>
    <row r="626" spans="1:2">
      <c r="A626" s="234" t="s">
        <v>1311</v>
      </c>
    </row>
    <row r="627" spans="1:2">
      <c r="A627" s="234" t="s">
        <v>1312</v>
      </c>
      <c r="B627" s="235" t="s">
        <v>2599</v>
      </c>
    </row>
    <row r="628" spans="1:2">
      <c r="A628" s="234" t="s">
        <v>1313</v>
      </c>
      <c r="B628" s="235" t="s">
        <v>2600</v>
      </c>
    </row>
    <row r="629" spans="1:2">
      <c r="A629" s="234" t="s">
        <v>1314</v>
      </c>
      <c r="B629" s="235" t="s">
        <v>2601</v>
      </c>
    </row>
    <row r="630" spans="1:2">
      <c r="A630" s="234" t="s">
        <v>1315</v>
      </c>
    </row>
    <row r="631" spans="1:2">
      <c r="A631" s="234" t="s">
        <v>1316</v>
      </c>
      <c r="B631" s="235" t="s">
        <v>2602</v>
      </c>
    </row>
    <row r="632" spans="1:2">
      <c r="A632" s="234" t="s">
        <v>1317</v>
      </c>
      <c r="B632" s="235" t="s">
        <v>2603</v>
      </c>
    </row>
    <row r="633" spans="1:2">
      <c r="A633" s="234" t="s">
        <v>1318</v>
      </c>
      <c r="B633" s="235" t="s">
        <v>2604</v>
      </c>
    </row>
    <row r="634" spans="1:2">
      <c r="A634" s="234" t="s">
        <v>1319</v>
      </c>
      <c r="B634" s="235" t="s">
        <v>2605</v>
      </c>
    </row>
    <row r="635" spans="1:2">
      <c r="A635" s="234" t="s">
        <v>1320</v>
      </c>
      <c r="B635" s="235" t="s">
        <v>2606</v>
      </c>
    </row>
    <row r="636" spans="1:2">
      <c r="A636" s="234" t="s">
        <v>1321</v>
      </c>
      <c r="B636" s="235" t="s">
        <v>2607</v>
      </c>
    </row>
    <row r="637" spans="1:2">
      <c r="A637" s="234" t="s">
        <v>1322</v>
      </c>
      <c r="B637" s="235" t="s">
        <v>2608</v>
      </c>
    </row>
    <row r="638" spans="1:2">
      <c r="A638" s="234" t="s">
        <v>1323</v>
      </c>
      <c r="B638" s="235" t="s">
        <v>2609</v>
      </c>
    </row>
    <row r="639" spans="1:2">
      <c r="A639" s="234" t="s">
        <v>1324</v>
      </c>
      <c r="B639" s="235" t="s">
        <v>2610</v>
      </c>
    </row>
    <row r="640" spans="1:2">
      <c r="A640" s="234" t="s">
        <v>1325</v>
      </c>
      <c r="B640" s="235" t="s">
        <v>2611</v>
      </c>
    </row>
    <row r="641" spans="1:2">
      <c r="A641" s="234" t="s">
        <v>1326</v>
      </c>
      <c r="B641" s="235" t="s">
        <v>2612</v>
      </c>
    </row>
    <row r="642" spans="1:2">
      <c r="A642" s="234" t="s">
        <v>1327</v>
      </c>
    </row>
    <row r="643" spans="1:2">
      <c r="A643" s="234" t="s">
        <v>496</v>
      </c>
      <c r="B643" s="235" t="s">
        <v>243</v>
      </c>
    </row>
    <row r="644" spans="1:2">
      <c r="A644" s="234" t="s">
        <v>1328</v>
      </c>
    </row>
    <row r="645" spans="1:2">
      <c r="A645" s="234" t="s">
        <v>1329</v>
      </c>
    </row>
    <row r="646" spans="1:2">
      <c r="A646" s="234" t="s">
        <v>1330</v>
      </c>
      <c r="B646" s="235" t="s">
        <v>2613</v>
      </c>
    </row>
    <row r="647" spans="1:2">
      <c r="A647" s="234" t="s">
        <v>1331</v>
      </c>
      <c r="B647" s="235" t="s">
        <v>2614</v>
      </c>
    </row>
    <row r="648" spans="1:2">
      <c r="A648" s="234" t="s">
        <v>1332</v>
      </c>
    </row>
    <row r="649" spans="1:2">
      <c r="A649" s="234" t="s">
        <v>1333</v>
      </c>
      <c r="B649" s="235" t="s">
        <v>2615</v>
      </c>
    </row>
    <row r="650" spans="1:2">
      <c r="A650" s="234" t="s">
        <v>519</v>
      </c>
      <c r="B650" s="235" t="s">
        <v>2616</v>
      </c>
    </row>
    <row r="651" spans="1:2">
      <c r="A651" s="234" t="s">
        <v>1334</v>
      </c>
      <c r="B651" s="235" t="s">
        <v>2572</v>
      </c>
    </row>
    <row r="652" spans="1:2">
      <c r="A652" s="234" t="s">
        <v>1335</v>
      </c>
      <c r="B652" s="235" t="s">
        <v>2617</v>
      </c>
    </row>
    <row r="653" spans="1:2">
      <c r="A653" s="234" t="s">
        <v>1336</v>
      </c>
      <c r="B653" s="235" t="s">
        <v>2618</v>
      </c>
    </row>
    <row r="654" spans="1:2">
      <c r="A654" s="234" t="s">
        <v>1337</v>
      </c>
      <c r="B654" s="235" t="s">
        <v>2619</v>
      </c>
    </row>
    <row r="655" spans="1:2">
      <c r="A655" s="234" t="s">
        <v>1338</v>
      </c>
      <c r="B655" s="235" t="s">
        <v>2620</v>
      </c>
    </row>
    <row r="656" spans="1:2">
      <c r="A656" s="234" t="s">
        <v>1339</v>
      </c>
      <c r="B656" s="235" t="s">
        <v>2621</v>
      </c>
    </row>
    <row r="657" spans="1:2">
      <c r="A657" s="234" t="s">
        <v>1340</v>
      </c>
      <c r="B657" s="235" t="s">
        <v>2622</v>
      </c>
    </row>
    <row r="658" spans="1:2">
      <c r="A658" s="234" t="s">
        <v>1341</v>
      </c>
      <c r="B658" s="235" t="s">
        <v>2623</v>
      </c>
    </row>
    <row r="659" spans="1:2">
      <c r="A659" s="234" t="s">
        <v>1342</v>
      </c>
      <c r="B659" s="235" t="s">
        <v>2624</v>
      </c>
    </row>
    <row r="660" spans="1:2">
      <c r="A660" s="234" t="s">
        <v>1343</v>
      </c>
    </row>
    <row r="661" spans="1:2">
      <c r="A661" s="234" t="s">
        <v>1344</v>
      </c>
      <c r="B661" s="235" t="s">
        <v>2625</v>
      </c>
    </row>
    <row r="662" spans="1:2">
      <c r="A662" s="234" t="s">
        <v>1345</v>
      </c>
      <c r="B662" s="235" t="s">
        <v>2626</v>
      </c>
    </row>
    <row r="663" spans="1:2">
      <c r="A663" s="234" t="s">
        <v>1346</v>
      </c>
      <c r="B663" s="235" t="s">
        <v>2627</v>
      </c>
    </row>
    <row r="664" spans="1:2">
      <c r="A664" s="234" t="s">
        <v>1347</v>
      </c>
      <c r="B664" s="235" t="s">
        <v>2628</v>
      </c>
    </row>
    <row r="665" spans="1:2">
      <c r="A665" s="234" t="s">
        <v>878</v>
      </c>
      <c r="B665" s="235" t="s">
        <v>2241</v>
      </c>
    </row>
    <row r="666" spans="1:2">
      <c r="A666" s="234" t="s">
        <v>1348</v>
      </c>
      <c r="B666" s="235" t="s">
        <v>2629</v>
      </c>
    </row>
    <row r="667" spans="1:2">
      <c r="A667" s="234" t="s">
        <v>1349</v>
      </c>
    </row>
    <row r="668" spans="1:2">
      <c r="A668" s="234" t="s">
        <v>1350</v>
      </c>
      <c r="B668" s="235" t="s">
        <v>2630</v>
      </c>
    </row>
    <row r="669" spans="1:2">
      <c r="A669" s="234" t="s">
        <v>1351</v>
      </c>
      <c r="B669" s="235" t="s">
        <v>2631</v>
      </c>
    </row>
    <row r="670" spans="1:2">
      <c r="A670" s="234" t="s">
        <v>1352</v>
      </c>
    </row>
    <row r="671" spans="1:2">
      <c r="A671" s="234" t="s">
        <v>1353</v>
      </c>
    </row>
    <row r="672" spans="1:2">
      <c r="A672" s="234" t="s">
        <v>1354</v>
      </c>
      <c r="B672" s="235" t="s">
        <v>2632</v>
      </c>
    </row>
    <row r="673" spans="1:2">
      <c r="A673" s="234" t="s">
        <v>1355</v>
      </c>
      <c r="B673" s="235" t="s">
        <v>2633</v>
      </c>
    </row>
    <row r="674" spans="1:2">
      <c r="A674" s="234" t="s">
        <v>1356</v>
      </c>
    </row>
    <row r="675" spans="1:2">
      <c r="A675" s="234" t="s">
        <v>1357</v>
      </c>
    </row>
    <row r="676" spans="1:2">
      <c r="A676" s="234" t="s">
        <v>1358</v>
      </c>
    </row>
    <row r="677" spans="1:2">
      <c r="A677" s="234" t="s">
        <v>1359</v>
      </c>
    </row>
    <row r="678" spans="1:2">
      <c r="A678" s="234" t="s">
        <v>1360</v>
      </c>
    </row>
    <row r="679" spans="1:2">
      <c r="A679" s="234" t="s">
        <v>1361</v>
      </c>
    </row>
    <row r="680" spans="1:2">
      <c r="A680" s="234" t="s">
        <v>1362</v>
      </c>
    </row>
    <row r="681" spans="1:2">
      <c r="A681" s="234" t="s">
        <v>1363</v>
      </c>
      <c r="B681" s="235" t="s">
        <v>2634</v>
      </c>
    </row>
    <row r="682" spans="1:2">
      <c r="A682" s="234" t="s">
        <v>1364</v>
      </c>
      <c r="B682" s="235" t="s">
        <v>2635</v>
      </c>
    </row>
    <row r="683" spans="1:2">
      <c r="A683" s="234" t="s">
        <v>1365</v>
      </c>
      <c r="B683" s="235" t="s">
        <v>2636</v>
      </c>
    </row>
    <row r="684" spans="1:2">
      <c r="A684" s="234" t="s">
        <v>1366</v>
      </c>
      <c r="B684" s="235" t="s">
        <v>2637</v>
      </c>
    </row>
    <row r="685" spans="1:2">
      <c r="A685" s="234" t="s">
        <v>1367</v>
      </c>
    </row>
    <row r="686" spans="1:2">
      <c r="A686" s="234" t="s">
        <v>1368</v>
      </c>
    </row>
    <row r="687" spans="1:2">
      <c r="A687" s="234" t="s">
        <v>1369</v>
      </c>
    </row>
    <row r="688" spans="1:2">
      <c r="A688" s="234" t="s">
        <v>1370</v>
      </c>
    </row>
    <row r="689" spans="1:2">
      <c r="A689" s="234" t="s">
        <v>1371</v>
      </c>
    </row>
    <row r="690" spans="1:2">
      <c r="A690" s="234" t="s">
        <v>1372</v>
      </c>
    </row>
    <row r="691" spans="1:2">
      <c r="A691" s="234" t="s">
        <v>1373</v>
      </c>
    </row>
    <row r="692" spans="1:2">
      <c r="A692" s="234" t="s">
        <v>1374</v>
      </c>
    </row>
    <row r="693" spans="1:2">
      <c r="A693" s="234" t="s">
        <v>1375</v>
      </c>
    </row>
    <row r="694" spans="1:2">
      <c r="A694" s="234" t="s">
        <v>1376</v>
      </c>
    </row>
    <row r="695" spans="1:2">
      <c r="A695" s="234" t="s">
        <v>1377</v>
      </c>
    </row>
    <row r="696" spans="1:2">
      <c r="A696" s="234" t="s">
        <v>1378</v>
      </c>
    </row>
    <row r="697" spans="1:2">
      <c r="A697" s="234" t="s">
        <v>1379</v>
      </c>
    </row>
    <row r="698" spans="1:2">
      <c r="A698" s="234" t="s">
        <v>1380</v>
      </c>
    </row>
    <row r="699" spans="1:2">
      <c r="A699" s="234" t="s">
        <v>1381</v>
      </c>
    </row>
    <row r="700" spans="1:2">
      <c r="A700" s="234" t="s">
        <v>1382</v>
      </c>
      <c r="B700" s="235" t="s">
        <v>2638</v>
      </c>
    </row>
    <row r="701" spans="1:2">
      <c r="A701" s="234" t="s">
        <v>1383</v>
      </c>
    </row>
    <row r="702" spans="1:2">
      <c r="A702" s="234" t="s">
        <v>1384</v>
      </c>
    </row>
    <row r="703" spans="1:2">
      <c r="A703" s="234" t="s">
        <v>1385</v>
      </c>
    </row>
    <row r="704" spans="1:2">
      <c r="A704" s="234" t="s">
        <v>1386</v>
      </c>
    </row>
    <row r="705" spans="1:1">
      <c r="A705" s="234" t="s">
        <v>1387</v>
      </c>
    </row>
    <row r="706" spans="1:1">
      <c r="A706" s="234" t="s">
        <v>1388</v>
      </c>
    </row>
    <row r="707" spans="1:1">
      <c r="A707" s="234" t="s">
        <v>1389</v>
      </c>
    </row>
    <row r="708" spans="1:1">
      <c r="A708" s="234" t="s">
        <v>1390</v>
      </c>
    </row>
    <row r="709" spans="1:1">
      <c r="A709" s="234" t="s">
        <v>1391</v>
      </c>
    </row>
    <row r="710" spans="1:1">
      <c r="A710" s="234" t="s">
        <v>1392</v>
      </c>
    </row>
    <row r="711" spans="1:1">
      <c r="A711" s="234" t="s">
        <v>1393</v>
      </c>
    </row>
    <row r="712" spans="1:1">
      <c r="A712" s="234" t="s">
        <v>1394</v>
      </c>
    </row>
    <row r="713" spans="1:1">
      <c r="A713" s="234" t="s">
        <v>1395</v>
      </c>
    </row>
    <row r="714" spans="1:1">
      <c r="A714" s="234" t="s">
        <v>1396</v>
      </c>
    </row>
    <row r="715" spans="1:1">
      <c r="A715" s="234" t="s">
        <v>1397</v>
      </c>
    </row>
    <row r="716" spans="1:1">
      <c r="A716" s="234" t="s">
        <v>1398</v>
      </c>
    </row>
    <row r="717" spans="1:1">
      <c r="A717" s="234" t="s">
        <v>1399</v>
      </c>
    </row>
    <row r="718" spans="1:1">
      <c r="A718" s="234" t="s">
        <v>1400</v>
      </c>
    </row>
    <row r="719" spans="1:1">
      <c r="A719" s="234" t="s">
        <v>1401</v>
      </c>
    </row>
    <row r="720" spans="1:1">
      <c r="A720" s="234" t="s">
        <v>1402</v>
      </c>
    </row>
    <row r="721" spans="1:2">
      <c r="A721" s="234" t="s">
        <v>1403</v>
      </c>
      <c r="B721" s="235" t="s">
        <v>2639</v>
      </c>
    </row>
    <row r="722" spans="1:2">
      <c r="A722" s="234" t="s">
        <v>1404</v>
      </c>
    </row>
    <row r="723" spans="1:2">
      <c r="A723" s="234" t="s">
        <v>1405</v>
      </c>
    </row>
    <row r="724" spans="1:2">
      <c r="A724" s="234" t="s">
        <v>1406</v>
      </c>
    </row>
    <row r="725" spans="1:2">
      <c r="A725" s="234" t="s">
        <v>1407</v>
      </c>
    </row>
    <row r="726" spans="1:2">
      <c r="A726" s="234" t="s">
        <v>1408</v>
      </c>
      <c r="B726" s="235" t="s">
        <v>2640</v>
      </c>
    </row>
    <row r="727" spans="1:2">
      <c r="A727" s="234" t="s">
        <v>1409</v>
      </c>
      <c r="B727" s="235" t="s">
        <v>2641</v>
      </c>
    </row>
    <row r="728" spans="1:2">
      <c r="A728" s="234" t="s">
        <v>1410</v>
      </c>
      <c r="B728" s="235" t="s">
        <v>2642</v>
      </c>
    </row>
    <row r="729" spans="1:2">
      <c r="A729" s="234" t="s">
        <v>464</v>
      </c>
      <c r="B729" s="235" t="s">
        <v>2110</v>
      </c>
    </row>
    <row r="730" spans="1:2">
      <c r="A730" s="234" t="s">
        <v>470</v>
      </c>
      <c r="B730" s="235" t="s">
        <v>2158</v>
      </c>
    </row>
    <row r="731" spans="1:2">
      <c r="A731" s="234" t="s">
        <v>760</v>
      </c>
      <c r="B731" s="235" t="s">
        <v>2121</v>
      </c>
    </row>
    <row r="732" spans="1:2">
      <c r="A732" s="234" t="s">
        <v>413</v>
      </c>
      <c r="B732" s="235" t="s">
        <v>288</v>
      </c>
    </row>
    <row r="733" spans="1:2">
      <c r="A733" s="234" t="s">
        <v>471</v>
      </c>
      <c r="B733" s="235" t="s">
        <v>235</v>
      </c>
    </row>
    <row r="734" spans="1:2">
      <c r="A734" s="234" t="s">
        <v>471</v>
      </c>
      <c r="B734" s="235" t="s">
        <v>235</v>
      </c>
    </row>
    <row r="735" spans="1:2">
      <c r="A735" s="234" t="s">
        <v>474</v>
      </c>
      <c r="B735" s="235" t="s">
        <v>2643</v>
      </c>
    </row>
    <row r="736" spans="1:2">
      <c r="A736" s="234" t="s">
        <v>474</v>
      </c>
      <c r="B736" s="235" t="s">
        <v>2643</v>
      </c>
    </row>
    <row r="737" spans="1:2">
      <c r="A737" s="234" t="s">
        <v>477</v>
      </c>
      <c r="B737" s="235" t="s">
        <v>2191</v>
      </c>
    </row>
    <row r="738" spans="1:2">
      <c r="A738" s="234" t="s">
        <v>478</v>
      </c>
      <c r="B738" s="235" t="s">
        <v>2181</v>
      </c>
    </row>
    <row r="739" spans="1:2">
      <c r="A739" s="234" t="s">
        <v>480</v>
      </c>
      <c r="B739" s="235" t="s">
        <v>249</v>
      </c>
    </row>
    <row r="740" spans="1:2">
      <c r="A740" s="234" t="s">
        <v>481</v>
      </c>
      <c r="B740" s="235" t="s">
        <v>2281</v>
      </c>
    </row>
    <row r="741" spans="1:2">
      <c r="A741" s="234" t="s">
        <v>483</v>
      </c>
      <c r="B741" s="235" t="s">
        <v>2162</v>
      </c>
    </row>
    <row r="742" spans="1:2">
      <c r="A742" s="234" t="s">
        <v>966</v>
      </c>
      <c r="B742" s="235" t="s">
        <v>2327</v>
      </c>
    </row>
    <row r="743" spans="1:2">
      <c r="A743" s="234" t="s">
        <v>905</v>
      </c>
      <c r="B743" s="235" t="s">
        <v>2267</v>
      </c>
    </row>
    <row r="744" spans="1:2">
      <c r="A744" s="234" t="s">
        <v>920</v>
      </c>
      <c r="B744" s="235" t="s">
        <v>2284</v>
      </c>
    </row>
    <row r="745" spans="1:2">
      <c r="A745" s="234" t="s">
        <v>414</v>
      </c>
      <c r="B745" s="235" t="s">
        <v>254</v>
      </c>
    </row>
    <row r="746" spans="1:2">
      <c r="A746" s="234" t="s">
        <v>499</v>
      </c>
      <c r="B746" s="235" t="s">
        <v>2297</v>
      </c>
    </row>
    <row r="747" spans="1:2">
      <c r="A747" s="234" t="s">
        <v>500</v>
      </c>
      <c r="B747" s="235" t="s">
        <v>2315</v>
      </c>
    </row>
    <row r="748" spans="1:2">
      <c r="A748" s="234" t="s">
        <v>502</v>
      </c>
      <c r="B748" s="235" t="s">
        <v>239</v>
      </c>
    </row>
    <row r="749" spans="1:2">
      <c r="A749" s="234" t="s">
        <v>502</v>
      </c>
      <c r="B749" s="235" t="s">
        <v>239</v>
      </c>
    </row>
    <row r="750" spans="1:2">
      <c r="A750" s="234" t="s">
        <v>971</v>
      </c>
      <c r="B750" s="235" t="s">
        <v>2332</v>
      </c>
    </row>
    <row r="751" spans="1:2">
      <c r="A751" s="234" t="s">
        <v>504</v>
      </c>
      <c r="B751" s="235" t="s">
        <v>2311</v>
      </c>
    </row>
    <row r="752" spans="1:2">
      <c r="A752" s="234" t="s">
        <v>505</v>
      </c>
      <c r="B752" s="235" t="s">
        <v>2260</v>
      </c>
    </row>
    <row r="753" spans="1:2">
      <c r="A753" s="234" t="s">
        <v>759</v>
      </c>
      <c r="B753" s="235" t="s">
        <v>2120</v>
      </c>
    </row>
    <row r="754" spans="1:2">
      <c r="A754" s="234" t="s">
        <v>1411</v>
      </c>
      <c r="B754" s="235" t="s">
        <v>2644</v>
      </c>
    </row>
    <row r="755" spans="1:2">
      <c r="A755" s="234" t="s">
        <v>1411</v>
      </c>
      <c r="B755" s="235" t="s">
        <v>2644</v>
      </c>
    </row>
    <row r="756" spans="1:2">
      <c r="A756" s="234" t="s">
        <v>1412</v>
      </c>
    </row>
    <row r="757" spans="1:2">
      <c r="A757" s="234" t="s">
        <v>1412</v>
      </c>
    </row>
    <row r="758" spans="1:2">
      <c r="A758" s="234" t="s">
        <v>520</v>
      </c>
    </row>
    <row r="759" spans="1:2">
      <c r="A759" s="234" t="s">
        <v>520</v>
      </c>
    </row>
    <row r="760" spans="1:2">
      <c r="A760" s="234" t="s">
        <v>418</v>
      </c>
      <c r="B760" s="235" t="s">
        <v>257</v>
      </c>
    </row>
    <row r="761" spans="1:2">
      <c r="A761" s="234" t="s">
        <v>1062</v>
      </c>
      <c r="B761" s="235" t="s">
        <v>2415</v>
      </c>
    </row>
    <row r="762" spans="1:2">
      <c r="A762" s="234" t="s">
        <v>523</v>
      </c>
      <c r="B762" s="235" t="s">
        <v>232</v>
      </c>
    </row>
    <row r="763" spans="1:2">
      <c r="A763" s="234" t="s">
        <v>492</v>
      </c>
      <c r="B763" s="235" t="s">
        <v>326</v>
      </c>
    </row>
    <row r="764" spans="1:2">
      <c r="A764" s="234" t="s">
        <v>894</v>
      </c>
      <c r="B764" s="235" t="s">
        <v>2257</v>
      </c>
    </row>
    <row r="765" spans="1:2">
      <c r="A765" s="234" t="s">
        <v>842</v>
      </c>
      <c r="B765" s="235" t="s">
        <v>2203</v>
      </c>
    </row>
    <row r="766" spans="1:2">
      <c r="A766" s="234" t="s">
        <v>1063</v>
      </c>
      <c r="B766" s="235" t="s">
        <v>2416</v>
      </c>
    </row>
    <row r="767" spans="1:2">
      <c r="A767" s="234" t="s">
        <v>951</v>
      </c>
      <c r="B767" s="235" t="s">
        <v>2313</v>
      </c>
    </row>
    <row r="768" spans="1:2">
      <c r="A768" s="234" t="s">
        <v>793</v>
      </c>
      <c r="B768" s="235" t="s">
        <v>2152</v>
      </c>
    </row>
    <row r="769" spans="1:2">
      <c r="A769" s="234" t="s">
        <v>1413</v>
      </c>
      <c r="B769" s="235" t="s">
        <v>247</v>
      </c>
    </row>
    <row r="770" spans="1:2">
      <c r="A770" s="234" t="s">
        <v>1413</v>
      </c>
      <c r="B770" s="235" t="s">
        <v>247</v>
      </c>
    </row>
    <row r="771" spans="1:2">
      <c r="A771" s="234" t="s">
        <v>820</v>
      </c>
      <c r="B771" s="235" t="s">
        <v>2180</v>
      </c>
    </row>
    <row r="772" spans="1:2">
      <c r="A772" s="234" t="s">
        <v>475</v>
      </c>
      <c r="B772" s="235" t="s">
        <v>2163</v>
      </c>
    </row>
    <row r="773" spans="1:2">
      <c r="A773" s="234" t="s">
        <v>487</v>
      </c>
      <c r="B773" s="235" t="s">
        <v>2137</v>
      </c>
    </row>
    <row r="774" spans="1:2">
      <c r="A774" s="234" t="s">
        <v>1414</v>
      </c>
      <c r="B774" s="235" t="s">
        <v>2645</v>
      </c>
    </row>
    <row r="775" spans="1:2">
      <c r="A775" s="234" t="s">
        <v>1415</v>
      </c>
      <c r="B775" s="235" t="s">
        <v>2646</v>
      </c>
    </row>
    <row r="776" spans="1:2">
      <c r="A776" s="234" t="s">
        <v>494</v>
      </c>
      <c r="B776" s="235" t="s">
        <v>2239</v>
      </c>
    </row>
    <row r="777" spans="1:2">
      <c r="A777" s="234" t="s">
        <v>513</v>
      </c>
      <c r="B777" s="235" t="s">
        <v>2417</v>
      </c>
    </row>
    <row r="778" spans="1:2">
      <c r="A778" s="234" t="s">
        <v>1416</v>
      </c>
    </row>
    <row r="779" spans="1:2">
      <c r="A779" s="234" t="s">
        <v>1417</v>
      </c>
    </row>
    <row r="780" spans="1:2">
      <c r="A780" s="234" t="s">
        <v>1418</v>
      </c>
    </row>
    <row r="781" spans="1:2">
      <c r="A781" s="234" t="s">
        <v>1419</v>
      </c>
    </row>
    <row r="782" spans="1:2">
      <c r="A782" s="234" t="s">
        <v>1420</v>
      </c>
    </row>
    <row r="783" spans="1:2">
      <c r="A783" s="234" t="s">
        <v>1421</v>
      </c>
    </row>
    <row r="784" spans="1:2">
      <c r="A784" s="234" t="s">
        <v>1422</v>
      </c>
    </row>
    <row r="785" spans="1:2">
      <c r="A785" s="234" t="s">
        <v>1423</v>
      </c>
    </row>
    <row r="786" spans="1:2">
      <c r="A786" s="234" t="s">
        <v>1424</v>
      </c>
    </row>
    <row r="787" spans="1:2">
      <c r="A787" s="234" t="s">
        <v>1425</v>
      </c>
    </row>
    <row r="788" spans="1:2">
      <c r="A788" s="234" t="s">
        <v>1426</v>
      </c>
    </row>
    <row r="789" spans="1:2">
      <c r="A789" s="234" t="s">
        <v>1427</v>
      </c>
    </row>
    <row r="790" spans="1:2">
      <c r="A790" s="234" t="s">
        <v>493</v>
      </c>
      <c r="B790" s="235" t="s">
        <v>2230</v>
      </c>
    </row>
    <row r="791" spans="1:2">
      <c r="A791" s="234" t="s">
        <v>484</v>
      </c>
      <c r="B791" s="235" t="s">
        <v>2155</v>
      </c>
    </row>
    <row r="792" spans="1:2">
      <c r="A792" s="234" t="s">
        <v>1428</v>
      </c>
      <c r="B792" s="235" t="s">
        <v>2647</v>
      </c>
    </row>
    <row r="793" spans="1:2">
      <c r="A793" s="234" t="s">
        <v>1428</v>
      </c>
      <c r="B793" s="235" t="s">
        <v>2647</v>
      </c>
    </row>
    <row r="794" spans="1:2">
      <c r="A794" s="234" t="s">
        <v>1429</v>
      </c>
    </row>
    <row r="795" spans="1:2">
      <c r="A795" s="234" t="s">
        <v>1430</v>
      </c>
    </row>
    <row r="796" spans="1:2">
      <c r="A796" s="234" t="s">
        <v>1431</v>
      </c>
      <c r="B796" s="235" t="s">
        <v>2648</v>
      </c>
    </row>
    <row r="797" spans="1:2">
      <c r="A797" s="234" t="s">
        <v>1432</v>
      </c>
    </row>
    <row r="798" spans="1:2">
      <c r="A798" s="234" t="s">
        <v>1433</v>
      </c>
      <c r="B798" s="235" t="s">
        <v>2649</v>
      </c>
    </row>
    <row r="799" spans="1:2">
      <c r="A799" s="234" t="s">
        <v>1434</v>
      </c>
    </row>
    <row r="800" spans="1:2">
      <c r="A800" s="234" t="s">
        <v>1435</v>
      </c>
      <c r="B800" s="235" t="s">
        <v>2650</v>
      </c>
    </row>
    <row r="801" spans="1:2">
      <c r="A801" s="234" t="s">
        <v>1436</v>
      </c>
    </row>
    <row r="802" spans="1:2">
      <c r="A802" s="234" t="s">
        <v>1437</v>
      </c>
      <c r="B802" s="235" t="s">
        <v>2651</v>
      </c>
    </row>
    <row r="803" spans="1:2">
      <c r="A803" s="234" t="s">
        <v>1438</v>
      </c>
    </row>
    <row r="804" spans="1:2">
      <c r="A804" s="234" t="s">
        <v>1439</v>
      </c>
      <c r="B804" s="235" t="s">
        <v>2652</v>
      </c>
    </row>
    <row r="805" spans="1:2">
      <c r="A805" s="234" t="s">
        <v>1440</v>
      </c>
    </row>
    <row r="806" spans="1:2">
      <c r="A806" s="234" t="s">
        <v>1441</v>
      </c>
      <c r="B806" s="235" t="s">
        <v>2653</v>
      </c>
    </row>
    <row r="807" spans="1:2">
      <c r="A807" s="234" t="s">
        <v>1442</v>
      </c>
    </row>
    <row r="808" spans="1:2">
      <c r="A808" s="234" t="s">
        <v>1443</v>
      </c>
      <c r="B808" s="235" t="s">
        <v>2654</v>
      </c>
    </row>
    <row r="809" spans="1:2">
      <c r="A809" s="234" t="s">
        <v>1444</v>
      </c>
      <c r="B809" s="235" t="s">
        <v>2655</v>
      </c>
    </row>
    <row r="810" spans="1:2">
      <c r="A810" s="234" t="s">
        <v>1445</v>
      </c>
      <c r="B810" s="235" t="s">
        <v>2656</v>
      </c>
    </row>
    <row r="811" spans="1:2">
      <c r="A811" s="234" t="s">
        <v>1446</v>
      </c>
      <c r="B811" s="235" t="s">
        <v>2657</v>
      </c>
    </row>
    <row r="812" spans="1:2">
      <c r="A812" s="234" t="s">
        <v>1447</v>
      </c>
      <c r="B812" s="235" t="s">
        <v>2658</v>
      </c>
    </row>
    <row r="813" spans="1:2">
      <c r="A813" s="234" t="s">
        <v>1448</v>
      </c>
      <c r="B813" s="235" t="s">
        <v>2659</v>
      </c>
    </row>
    <row r="814" spans="1:2">
      <c r="A814" s="234" t="s">
        <v>1449</v>
      </c>
      <c r="B814" s="235" t="s">
        <v>2660</v>
      </c>
    </row>
    <row r="815" spans="1:2">
      <c r="A815" s="234" t="s">
        <v>1450</v>
      </c>
      <c r="B815" s="235" t="s">
        <v>2661</v>
      </c>
    </row>
    <row r="816" spans="1:2">
      <c r="A816" s="234" t="s">
        <v>1451</v>
      </c>
      <c r="B816" s="235" t="s">
        <v>2662</v>
      </c>
    </row>
    <row r="817" spans="1:2">
      <c r="A817" s="234" t="s">
        <v>1452</v>
      </c>
      <c r="B817" s="235" t="s">
        <v>2663</v>
      </c>
    </row>
    <row r="818" spans="1:2">
      <c r="A818" s="234" t="s">
        <v>1453</v>
      </c>
      <c r="B818" s="235" t="s">
        <v>2664</v>
      </c>
    </row>
    <row r="819" spans="1:2">
      <c r="A819" s="234" t="s">
        <v>1454</v>
      </c>
      <c r="B819" s="235" t="s">
        <v>2665</v>
      </c>
    </row>
    <row r="820" spans="1:2">
      <c r="A820" s="234" t="s">
        <v>1455</v>
      </c>
      <c r="B820" s="235" t="s">
        <v>2666</v>
      </c>
    </row>
    <row r="821" spans="1:2">
      <c r="A821" s="234" t="s">
        <v>1456</v>
      </c>
      <c r="B821" s="235" t="s">
        <v>2667</v>
      </c>
    </row>
    <row r="822" spans="1:2">
      <c r="A822" s="234" t="s">
        <v>1457</v>
      </c>
      <c r="B822" s="235" t="s">
        <v>2668</v>
      </c>
    </row>
    <row r="823" spans="1:2">
      <c r="A823" s="234" t="s">
        <v>1458</v>
      </c>
      <c r="B823" s="235" t="s">
        <v>2669</v>
      </c>
    </row>
    <row r="824" spans="1:2">
      <c r="A824" s="234" t="s">
        <v>525</v>
      </c>
      <c r="B824" s="235" t="s">
        <v>2670</v>
      </c>
    </row>
    <row r="825" spans="1:2">
      <c r="A825" s="234" t="s">
        <v>1459</v>
      </c>
      <c r="B825" s="235" t="s">
        <v>2671</v>
      </c>
    </row>
    <row r="826" spans="1:2">
      <c r="A826" s="234" t="s">
        <v>751</v>
      </c>
      <c r="B826" s="235" t="s">
        <v>2112</v>
      </c>
    </row>
    <row r="827" spans="1:2">
      <c r="A827" s="234" t="s">
        <v>834</v>
      </c>
      <c r="B827" s="235" t="s">
        <v>2194</v>
      </c>
    </row>
    <row r="828" spans="1:2">
      <c r="A828" s="234" t="s">
        <v>814</v>
      </c>
      <c r="B828" s="235" t="s">
        <v>2176</v>
      </c>
    </row>
    <row r="829" spans="1:2">
      <c r="A829" s="234" t="s">
        <v>799</v>
      </c>
      <c r="B829" s="235" t="s">
        <v>2160</v>
      </c>
    </row>
    <row r="830" spans="1:2">
      <c r="A830" s="234" t="s">
        <v>1460</v>
      </c>
      <c r="B830" s="235" t="s">
        <v>2672</v>
      </c>
    </row>
    <row r="831" spans="1:2">
      <c r="A831" s="234" t="s">
        <v>1460</v>
      </c>
      <c r="B831" s="235" t="s">
        <v>2672</v>
      </c>
    </row>
    <row r="832" spans="1:2">
      <c r="A832" s="234" t="s">
        <v>501</v>
      </c>
      <c r="B832" s="235" t="s">
        <v>2197</v>
      </c>
    </row>
    <row r="833" spans="1:2">
      <c r="A833" s="234" t="s">
        <v>489</v>
      </c>
      <c r="B833" s="235" t="s">
        <v>228</v>
      </c>
    </row>
    <row r="834" spans="1:2">
      <c r="A834" s="234" t="s">
        <v>489</v>
      </c>
      <c r="B834" s="235" t="s">
        <v>228</v>
      </c>
    </row>
    <row r="835" spans="1:2">
      <c r="A835" s="234" t="s">
        <v>1461</v>
      </c>
      <c r="B835" s="235" t="s">
        <v>2673</v>
      </c>
    </row>
    <row r="836" spans="1:2">
      <c r="A836" s="234" t="s">
        <v>1461</v>
      </c>
      <c r="B836" s="235" t="s">
        <v>2673</v>
      </c>
    </row>
    <row r="837" spans="1:2">
      <c r="A837" s="234" t="s">
        <v>1462</v>
      </c>
    </row>
    <row r="838" spans="1:2">
      <c r="A838" s="234" t="s">
        <v>1463</v>
      </c>
      <c r="B838" s="235" t="s">
        <v>2674</v>
      </c>
    </row>
    <row r="839" spans="1:2">
      <c r="A839" s="234" t="s">
        <v>486</v>
      </c>
      <c r="B839" s="235" t="s">
        <v>233</v>
      </c>
    </row>
    <row r="840" spans="1:2">
      <c r="A840" s="234" t="s">
        <v>486</v>
      </c>
      <c r="B840" s="235" t="s">
        <v>233</v>
      </c>
    </row>
    <row r="841" spans="1:2">
      <c r="A841" s="234" t="s">
        <v>522</v>
      </c>
      <c r="B841" s="235" t="s">
        <v>230</v>
      </c>
    </row>
    <row r="842" spans="1:2">
      <c r="A842" s="234" t="s">
        <v>792</v>
      </c>
      <c r="B842" s="235" t="s">
        <v>2151</v>
      </c>
    </row>
    <row r="843" spans="1:2">
      <c r="A843" s="234" t="s">
        <v>812</v>
      </c>
      <c r="B843" s="235" t="s">
        <v>2174</v>
      </c>
    </row>
    <row r="844" spans="1:2">
      <c r="A844" s="234" t="s">
        <v>837</v>
      </c>
      <c r="B844" s="235" t="s">
        <v>2198</v>
      </c>
    </row>
    <row r="845" spans="1:2">
      <c r="A845" s="234" t="s">
        <v>1464</v>
      </c>
      <c r="B845" s="235" t="s">
        <v>2675</v>
      </c>
    </row>
    <row r="846" spans="1:2">
      <c r="A846" s="234" t="s">
        <v>1465</v>
      </c>
      <c r="B846" s="235" t="s">
        <v>2676</v>
      </c>
    </row>
    <row r="847" spans="1:2">
      <c r="A847" s="234" t="s">
        <v>1465</v>
      </c>
      <c r="B847" s="235" t="s">
        <v>2676</v>
      </c>
    </row>
    <row r="848" spans="1:2">
      <c r="A848" s="234" t="s">
        <v>880</v>
      </c>
      <c r="B848" s="235" t="s">
        <v>2243</v>
      </c>
    </row>
    <row r="849" spans="1:2">
      <c r="A849" s="234" t="s">
        <v>1466</v>
      </c>
      <c r="B849" s="235" t="s">
        <v>2677</v>
      </c>
    </row>
    <row r="850" spans="1:2">
      <c r="A850" s="234" t="s">
        <v>1466</v>
      </c>
      <c r="B850" s="235" t="s">
        <v>2677</v>
      </c>
    </row>
    <row r="851" spans="1:2">
      <c r="A851" s="234" t="s">
        <v>882</v>
      </c>
      <c r="B851" s="235" t="s">
        <v>2245</v>
      </c>
    </row>
    <row r="852" spans="1:2">
      <c r="A852" s="234" t="s">
        <v>472</v>
      </c>
      <c r="B852" s="235" t="s">
        <v>148</v>
      </c>
    </row>
    <row r="853" spans="1:2">
      <c r="A853" s="234" t="s">
        <v>508</v>
      </c>
      <c r="B853" s="235" t="s">
        <v>222</v>
      </c>
    </row>
    <row r="854" spans="1:2">
      <c r="A854" s="234" t="s">
        <v>508</v>
      </c>
      <c r="B854" s="235" t="s">
        <v>222</v>
      </c>
    </row>
    <row r="855" spans="1:2">
      <c r="A855" s="234" t="s">
        <v>1467</v>
      </c>
      <c r="B855" s="235" t="s">
        <v>2678</v>
      </c>
    </row>
    <row r="856" spans="1:2">
      <c r="A856" s="234" t="s">
        <v>1467</v>
      </c>
      <c r="B856" s="235" t="s">
        <v>2678</v>
      </c>
    </row>
    <row r="857" spans="1:2">
      <c r="A857" s="234" t="s">
        <v>788</v>
      </c>
      <c r="B857" s="235" t="s">
        <v>2147</v>
      </c>
    </row>
    <row r="858" spans="1:2">
      <c r="A858" s="234" t="s">
        <v>1468</v>
      </c>
      <c r="B858" s="235" t="s">
        <v>2679</v>
      </c>
    </row>
    <row r="859" spans="1:2">
      <c r="A859" s="234" t="s">
        <v>1469</v>
      </c>
      <c r="B859" s="235" t="s">
        <v>2680</v>
      </c>
    </row>
    <row r="860" spans="1:2">
      <c r="A860" s="234" t="s">
        <v>1469</v>
      </c>
      <c r="B860" s="235" t="s">
        <v>2680</v>
      </c>
    </row>
    <row r="861" spans="1:2">
      <c r="A861" s="234" t="s">
        <v>1470</v>
      </c>
      <c r="B861" s="235" t="s">
        <v>2681</v>
      </c>
    </row>
    <row r="862" spans="1:2">
      <c r="A862" s="234" t="s">
        <v>1470</v>
      </c>
      <c r="B862" s="235" t="s">
        <v>2681</v>
      </c>
    </row>
    <row r="863" spans="1:2">
      <c r="A863" s="234" t="s">
        <v>1471</v>
      </c>
      <c r="B863" s="235" t="s">
        <v>2682</v>
      </c>
    </row>
    <row r="864" spans="1:2">
      <c r="A864" s="234" t="s">
        <v>1472</v>
      </c>
      <c r="B864" s="235" t="s">
        <v>2683</v>
      </c>
    </row>
    <row r="865" spans="1:2">
      <c r="A865" s="234" t="s">
        <v>533</v>
      </c>
      <c r="B865" s="235" t="s">
        <v>237</v>
      </c>
    </row>
    <row r="866" spans="1:2">
      <c r="A866" s="234" t="s">
        <v>533</v>
      </c>
      <c r="B866" s="235" t="s">
        <v>237</v>
      </c>
    </row>
    <row r="867" spans="1:2">
      <c r="A867" s="234" t="s">
        <v>1473</v>
      </c>
    </row>
    <row r="868" spans="1:2">
      <c r="A868" s="234" t="s">
        <v>1473</v>
      </c>
    </row>
    <row r="869" spans="1:2">
      <c r="A869" s="234" t="s">
        <v>1474</v>
      </c>
      <c r="B869" s="235" t="s">
        <v>2684</v>
      </c>
    </row>
    <row r="870" spans="1:2">
      <c r="A870" s="234" t="s">
        <v>1474</v>
      </c>
      <c r="B870" s="235" t="s">
        <v>2684</v>
      </c>
    </row>
    <row r="871" spans="1:2">
      <c r="A871" s="234" t="s">
        <v>1475</v>
      </c>
      <c r="B871" s="235" t="s">
        <v>2685</v>
      </c>
    </row>
    <row r="872" spans="1:2">
      <c r="A872" s="234" t="s">
        <v>1475</v>
      </c>
      <c r="B872" s="235" t="s">
        <v>2685</v>
      </c>
    </row>
    <row r="873" spans="1:2">
      <c r="A873" s="234" t="s">
        <v>823</v>
      </c>
      <c r="B873" s="235" t="s">
        <v>2183</v>
      </c>
    </row>
    <row r="874" spans="1:2">
      <c r="A874" s="234" t="s">
        <v>490</v>
      </c>
      <c r="B874" s="235" t="s">
        <v>2219</v>
      </c>
    </row>
    <row r="875" spans="1:2">
      <c r="A875" s="234" t="s">
        <v>1076</v>
      </c>
      <c r="B875" s="235" t="s">
        <v>2429</v>
      </c>
    </row>
    <row r="876" spans="1:2">
      <c r="A876" s="234" t="s">
        <v>937</v>
      </c>
    </row>
    <row r="877" spans="1:2">
      <c r="A877" s="234" t="s">
        <v>1162</v>
      </c>
    </row>
    <row r="878" spans="1:2">
      <c r="A878" s="234" t="s">
        <v>1476</v>
      </c>
    </row>
    <row r="879" spans="1:2">
      <c r="A879" s="234" t="s">
        <v>1477</v>
      </c>
      <c r="B879" s="235" t="s">
        <v>2686</v>
      </c>
    </row>
    <row r="880" spans="1:2">
      <c r="A880" s="234" t="s">
        <v>1478</v>
      </c>
    </row>
    <row r="881" spans="1:2">
      <c r="A881" s="234" t="s">
        <v>1479</v>
      </c>
    </row>
    <row r="882" spans="1:2">
      <c r="A882" s="234" t="s">
        <v>1480</v>
      </c>
    </row>
    <row r="883" spans="1:2">
      <c r="A883" s="234" t="s">
        <v>1481</v>
      </c>
      <c r="B883" s="235" t="s">
        <v>2687</v>
      </c>
    </row>
    <row r="884" spans="1:2">
      <c r="A884" s="234" t="s">
        <v>1482</v>
      </c>
      <c r="B884" s="235" t="s">
        <v>2688</v>
      </c>
    </row>
    <row r="885" spans="1:2">
      <c r="A885" s="234" t="s">
        <v>1483</v>
      </c>
      <c r="B885" s="235" t="s">
        <v>2463</v>
      </c>
    </row>
    <row r="886" spans="1:2">
      <c r="A886" s="234" t="s">
        <v>877</v>
      </c>
    </row>
    <row r="887" spans="1:2">
      <c r="A887" s="234" t="s">
        <v>1484</v>
      </c>
    </row>
    <row r="888" spans="1:2">
      <c r="A888" s="234" t="s">
        <v>1485</v>
      </c>
    </row>
    <row r="889" spans="1:2">
      <c r="A889" s="234" t="s">
        <v>1486</v>
      </c>
    </row>
    <row r="890" spans="1:2">
      <c r="A890" s="234" t="s">
        <v>1487</v>
      </c>
    </row>
    <row r="891" spans="1:2">
      <c r="A891" s="234" t="s">
        <v>1488</v>
      </c>
    </row>
    <row r="892" spans="1:2">
      <c r="A892" s="234" t="s">
        <v>1489</v>
      </c>
      <c r="B892" s="235" t="s">
        <v>2689</v>
      </c>
    </row>
    <row r="893" spans="1:2">
      <c r="A893" s="234" t="s">
        <v>1490</v>
      </c>
    </row>
    <row r="894" spans="1:2">
      <c r="A894" s="234" t="s">
        <v>1491</v>
      </c>
      <c r="B894" s="235" t="s">
        <v>2690</v>
      </c>
    </row>
    <row r="895" spans="1:2">
      <c r="A895" s="234" t="s">
        <v>1492</v>
      </c>
    </row>
    <row r="896" spans="1:2">
      <c r="A896" s="234" t="s">
        <v>1493</v>
      </c>
      <c r="B896" s="235" t="s">
        <v>2691</v>
      </c>
    </row>
    <row r="897" spans="1:2">
      <c r="A897" s="234" t="s">
        <v>1494</v>
      </c>
      <c r="B897" s="235" t="s">
        <v>2692</v>
      </c>
    </row>
    <row r="898" spans="1:2">
      <c r="A898" s="234" t="s">
        <v>1495</v>
      </c>
      <c r="B898" s="235" t="s">
        <v>2693</v>
      </c>
    </row>
    <row r="899" spans="1:2">
      <c r="A899" s="234" t="s">
        <v>1496</v>
      </c>
      <c r="B899" s="235" t="s">
        <v>2694</v>
      </c>
    </row>
    <row r="900" spans="1:2">
      <c r="A900" s="234" t="s">
        <v>1497</v>
      </c>
    </row>
    <row r="901" spans="1:2">
      <c r="A901" s="234" t="s">
        <v>1498</v>
      </c>
    </row>
    <row r="902" spans="1:2">
      <c r="A902" s="234" t="s">
        <v>1499</v>
      </c>
    </row>
    <row r="903" spans="1:2">
      <c r="A903" s="234" t="s">
        <v>1500</v>
      </c>
    </row>
    <row r="904" spans="1:2">
      <c r="A904" s="234" t="s">
        <v>1501</v>
      </c>
      <c r="B904" s="235" t="s">
        <v>2695</v>
      </c>
    </row>
    <row r="905" spans="1:2">
      <c r="A905" s="234" t="s">
        <v>1502</v>
      </c>
      <c r="B905" s="235" t="s">
        <v>2696</v>
      </c>
    </row>
    <row r="906" spans="1:2">
      <c r="A906" s="234" t="s">
        <v>1503</v>
      </c>
      <c r="B906" s="235" t="s">
        <v>2697</v>
      </c>
    </row>
    <row r="907" spans="1:2">
      <c r="A907" s="234" t="s">
        <v>1504</v>
      </c>
      <c r="B907" s="235" t="s">
        <v>2698</v>
      </c>
    </row>
    <row r="908" spans="1:2">
      <c r="A908" s="234" t="s">
        <v>1505</v>
      </c>
      <c r="B908" s="235" t="s">
        <v>2699</v>
      </c>
    </row>
    <row r="909" spans="1:2">
      <c r="A909" s="234" t="s">
        <v>1506</v>
      </c>
      <c r="B909" s="235" t="s">
        <v>2700</v>
      </c>
    </row>
    <row r="910" spans="1:2">
      <c r="A910" s="234" t="s">
        <v>1507</v>
      </c>
      <c r="B910" s="235" t="s">
        <v>2701</v>
      </c>
    </row>
    <row r="911" spans="1:2">
      <c r="A911" s="234" t="s">
        <v>1508</v>
      </c>
      <c r="B911" s="235" t="s">
        <v>2702</v>
      </c>
    </row>
    <row r="912" spans="1:2">
      <c r="A912" s="234" t="s">
        <v>1509</v>
      </c>
    </row>
    <row r="913" spans="1:2">
      <c r="A913" s="234" t="s">
        <v>1510</v>
      </c>
    </row>
    <row r="914" spans="1:2">
      <c r="A914" s="234" t="s">
        <v>1511</v>
      </c>
    </row>
    <row r="915" spans="1:2">
      <c r="A915" s="234" t="s">
        <v>1512</v>
      </c>
      <c r="B915" s="235" t="s">
        <v>2703</v>
      </c>
    </row>
    <row r="916" spans="1:2">
      <c r="A916" s="234" t="s">
        <v>1513</v>
      </c>
    </row>
    <row r="917" spans="1:2">
      <c r="A917" s="234" t="s">
        <v>1514</v>
      </c>
    </row>
    <row r="918" spans="1:2">
      <c r="A918" s="234" t="s">
        <v>1515</v>
      </c>
    </row>
    <row r="919" spans="1:2">
      <c r="A919" s="234" t="s">
        <v>1516</v>
      </c>
    </row>
    <row r="920" spans="1:2">
      <c r="A920" s="234" t="s">
        <v>1517</v>
      </c>
      <c r="B920" s="235" t="s">
        <v>2704</v>
      </c>
    </row>
    <row r="921" spans="1:2">
      <c r="A921" s="234" t="s">
        <v>1518</v>
      </c>
      <c r="B921" s="235" t="s">
        <v>2705</v>
      </c>
    </row>
    <row r="922" spans="1:2">
      <c r="A922" s="234" t="s">
        <v>1519</v>
      </c>
    </row>
    <row r="923" spans="1:2">
      <c r="A923" s="234" t="s">
        <v>1520</v>
      </c>
    </row>
    <row r="924" spans="1:2">
      <c r="A924" s="234" t="s">
        <v>1521</v>
      </c>
      <c r="B924" s="235" t="s">
        <v>2706</v>
      </c>
    </row>
    <row r="925" spans="1:2">
      <c r="A925" s="234" t="s">
        <v>1522</v>
      </c>
    </row>
    <row r="926" spans="1:2">
      <c r="A926" s="234" t="s">
        <v>1523</v>
      </c>
    </row>
    <row r="927" spans="1:2">
      <c r="A927" s="234" t="s">
        <v>1524</v>
      </c>
      <c r="B927" s="235" t="s">
        <v>2707</v>
      </c>
    </row>
    <row r="928" spans="1:2">
      <c r="A928" s="234" t="s">
        <v>1525</v>
      </c>
    </row>
    <row r="929" spans="1:2">
      <c r="A929" s="234" t="s">
        <v>1526</v>
      </c>
    </row>
    <row r="930" spans="1:2">
      <c r="A930" s="234" t="s">
        <v>1527</v>
      </c>
    </row>
    <row r="931" spans="1:2">
      <c r="A931" s="234" t="s">
        <v>1528</v>
      </c>
    </row>
    <row r="932" spans="1:2">
      <c r="A932" s="234" t="s">
        <v>1529</v>
      </c>
    </row>
    <row r="933" spans="1:2">
      <c r="A933" s="234" t="s">
        <v>1530</v>
      </c>
    </row>
    <row r="934" spans="1:2">
      <c r="A934" s="234" t="s">
        <v>1531</v>
      </c>
      <c r="B934" s="235" t="s">
        <v>2708</v>
      </c>
    </row>
    <row r="935" spans="1:2">
      <c r="A935" s="234" t="s">
        <v>1532</v>
      </c>
      <c r="B935" s="235" t="s">
        <v>2709</v>
      </c>
    </row>
    <row r="936" spans="1:2">
      <c r="A936" s="234" t="s">
        <v>1533</v>
      </c>
      <c r="B936" s="235" t="s">
        <v>2710</v>
      </c>
    </row>
    <row r="937" spans="1:2">
      <c r="A937" s="234" t="s">
        <v>1534</v>
      </c>
      <c r="B937" s="235" t="s">
        <v>2711</v>
      </c>
    </row>
    <row r="938" spans="1:2">
      <c r="A938" s="234" t="s">
        <v>1535</v>
      </c>
      <c r="B938" s="235" t="s">
        <v>2712</v>
      </c>
    </row>
    <row r="939" spans="1:2">
      <c r="A939" s="234" t="s">
        <v>1536</v>
      </c>
      <c r="B939" s="235" t="s">
        <v>2713</v>
      </c>
    </row>
    <row r="940" spans="1:2">
      <c r="A940" s="234" t="s">
        <v>1537</v>
      </c>
      <c r="B940" s="235" t="s">
        <v>2714</v>
      </c>
    </row>
    <row r="941" spans="1:2">
      <c r="A941" s="234" t="s">
        <v>1538</v>
      </c>
      <c r="B941" s="235" t="s">
        <v>2715</v>
      </c>
    </row>
    <row r="942" spans="1:2">
      <c r="A942" s="234" t="s">
        <v>1539</v>
      </c>
      <c r="B942" s="235" t="s">
        <v>2716</v>
      </c>
    </row>
    <row r="943" spans="1:2">
      <c r="A943" s="234" t="s">
        <v>1540</v>
      </c>
      <c r="B943" s="235" t="s">
        <v>2717</v>
      </c>
    </row>
    <row r="944" spans="1:2">
      <c r="A944" s="234" t="s">
        <v>1541</v>
      </c>
      <c r="B944" s="235" t="s">
        <v>2718</v>
      </c>
    </row>
    <row r="945" spans="1:11">
      <c r="A945" s="234" t="s">
        <v>1542</v>
      </c>
      <c r="B945" s="235" t="s">
        <v>2719</v>
      </c>
    </row>
    <row r="946" spans="1:11">
      <c r="A946" s="234" t="s">
        <v>1543</v>
      </c>
      <c r="B946" s="235" t="s">
        <v>2720</v>
      </c>
    </row>
    <row r="947" spans="1:11">
      <c r="A947" s="234" t="s">
        <v>1544</v>
      </c>
      <c r="B947" s="235" t="s">
        <v>2721</v>
      </c>
    </row>
    <row r="948" spans="1:11">
      <c r="A948" s="234" t="s">
        <v>1545</v>
      </c>
      <c r="B948" s="235" t="s">
        <v>2722</v>
      </c>
    </row>
    <row r="949" spans="1:11">
      <c r="A949" s="234" t="s">
        <v>1546</v>
      </c>
      <c r="B949" s="235" t="s">
        <v>2723</v>
      </c>
    </row>
    <row r="950" spans="1:11">
      <c r="A950" s="234" t="s">
        <v>1547</v>
      </c>
      <c r="B950" s="235" t="s">
        <v>2724</v>
      </c>
    </row>
    <row r="951" spans="1:11">
      <c r="A951" s="234" t="s">
        <v>1548</v>
      </c>
      <c r="B951" s="235" t="s">
        <v>2725</v>
      </c>
    </row>
    <row r="952" spans="1:11">
      <c r="A952" s="234" t="s">
        <v>1549</v>
      </c>
      <c r="B952" s="235" t="s">
        <v>2726</v>
      </c>
      <c r="J952" t="s">
        <v>2976</v>
      </c>
      <c r="K952" t="s">
        <v>2977</v>
      </c>
    </row>
    <row r="953" spans="1:11">
      <c r="A953" s="234" t="s">
        <v>1550</v>
      </c>
      <c r="B953" s="235" t="s">
        <v>2727</v>
      </c>
      <c r="J953" t="s">
        <v>2979</v>
      </c>
      <c r="K953" t="s">
        <v>2978</v>
      </c>
    </row>
    <row r="954" spans="1:11">
      <c r="A954" s="234" t="s">
        <v>1551</v>
      </c>
      <c r="B954" s="235" t="s">
        <v>2728</v>
      </c>
    </row>
    <row r="955" spans="1:11">
      <c r="A955" s="234" t="s">
        <v>1552</v>
      </c>
      <c r="B955" s="235" t="s">
        <v>2729</v>
      </c>
    </row>
    <row r="956" spans="1:11">
      <c r="A956" s="234" t="s">
        <v>1553</v>
      </c>
      <c r="B956" s="235" t="s">
        <v>2730</v>
      </c>
    </row>
    <row r="957" spans="1:11">
      <c r="A957" s="234" t="s">
        <v>1554</v>
      </c>
      <c r="B957" s="235" t="s">
        <v>2731</v>
      </c>
    </row>
    <row r="958" spans="1:11">
      <c r="A958" s="234" t="s">
        <v>1555</v>
      </c>
      <c r="B958" s="235" t="s">
        <v>2732</v>
      </c>
    </row>
    <row r="959" spans="1:11">
      <c r="A959" s="234" t="s">
        <v>1556</v>
      </c>
      <c r="B959" s="235" t="s">
        <v>2733</v>
      </c>
    </row>
    <row r="960" spans="1:11">
      <c r="A960" s="234" t="s">
        <v>1557</v>
      </c>
      <c r="B960" s="235" t="s">
        <v>2734</v>
      </c>
    </row>
    <row r="961" spans="1:2">
      <c r="A961" s="234" t="s">
        <v>1558</v>
      </c>
      <c r="B961" s="235" t="s">
        <v>2735</v>
      </c>
    </row>
    <row r="962" spans="1:2">
      <c r="A962" s="234" t="s">
        <v>1559</v>
      </c>
      <c r="B962" s="235" t="s">
        <v>2736</v>
      </c>
    </row>
    <row r="963" spans="1:2">
      <c r="A963" s="234" t="s">
        <v>1560</v>
      </c>
      <c r="B963" s="235" t="s">
        <v>2737</v>
      </c>
    </row>
    <row r="964" spans="1:2">
      <c r="A964" s="234" t="s">
        <v>1561</v>
      </c>
    </row>
    <row r="965" spans="1:2">
      <c r="A965" s="234" t="s">
        <v>1562</v>
      </c>
    </row>
    <row r="966" spans="1:2">
      <c r="A966" s="234" t="s">
        <v>1563</v>
      </c>
    </row>
    <row r="967" spans="1:2">
      <c r="A967" s="234" t="s">
        <v>1564</v>
      </c>
    </row>
    <row r="968" spans="1:2">
      <c r="A968" s="234" t="s">
        <v>1565</v>
      </c>
    </row>
    <row r="969" spans="1:2">
      <c r="A969" s="234" t="s">
        <v>1566</v>
      </c>
      <c r="B969" s="235" t="s">
        <v>2738</v>
      </c>
    </row>
    <row r="970" spans="1:2">
      <c r="A970" s="234" t="s">
        <v>1567</v>
      </c>
      <c r="B970" s="235" t="s">
        <v>2739</v>
      </c>
    </row>
    <row r="971" spans="1:2">
      <c r="A971" s="234" t="s">
        <v>1568</v>
      </c>
    </row>
    <row r="972" spans="1:2">
      <c r="A972" s="234" t="s">
        <v>1569</v>
      </c>
      <c r="B972" s="235" t="s">
        <v>2740</v>
      </c>
    </row>
    <row r="973" spans="1:2">
      <c r="A973" s="234" t="s">
        <v>1570</v>
      </c>
      <c r="B973" s="235" t="s">
        <v>2741</v>
      </c>
    </row>
    <row r="974" spans="1:2">
      <c r="A974" s="234" t="s">
        <v>1571</v>
      </c>
    </row>
    <row r="975" spans="1:2">
      <c r="A975" s="234" t="s">
        <v>1572</v>
      </c>
    </row>
    <row r="976" spans="1:2">
      <c r="A976" s="234" t="s">
        <v>1573</v>
      </c>
    </row>
    <row r="977" spans="1:2">
      <c r="A977" s="234" t="s">
        <v>1574</v>
      </c>
    </row>
    <row r="978" spans="1:2">
      <c r="A978" s="234" t="s">
        <v>1575</v>
      </c>
    </row>
    <row r="979" spans="1:2">
      <c r="A979" s="234" t="s">
        <v>1576</v>
      </c>
    </row>
    <row r="980" spans="1:2">
      <c r="A980" s="234" t="s">
        <v>1577</v>
      </c>
      <c r="B980" s="235" t="s">
        <v>2541</v>
      </c>
    </row>
    <row r="981" spans="1:2">
      <c r="A981" s="234" t="s">
        <v>1578</v>
      </c>
    </row>
    <row r="982" spans="1:2">
      <c r="A982" s="234" t="s">
        <v>1579</v>
      </c>
      <c r="B982" s="235" t="s">
        <v>2742</v>
      </c>
    </row>
    <row r="983" spans="1:2">
      <c r="A983" s="234" t="s">
        <v>1580</v>
      </c>
    </row>
    <row r="984" spans="1:2">
      <c r="A984" s="234" t="s">
        <v>1581</v>
      </c>
    </row>
    <row r="985" spans="1:2">
      <c r="A985" s="234" t="s">
        <v>1582</v>
      </c>
    </row>
    <row r="986" spans="1:2">
      <c r="A986" s="234" t="s">
        <v>1583</v>
      </c>
    </row>
    <row r="987" spans="1:2">
      <c r="A987" s="234" t="s">
        <v>1584</v>
      </c>
    </row>
    <row r="988" spans="1:2">
      <c r="A988" s="234" t="s">
        <v>1585</v>
      </c>
    </row>
    <row r="989" spans="1:2">
      <c r="A989" s="234" t="s">
        <v>1586</v>
      </c>
    </row>
    <row r="990" spans="1:2">
      <c r="A990" s="234" t="s">
        <v>1587</v>
      </c>
      <c r="B990" s="235" t="s">
        <v>2743</v>
      </c>
    </row>
    <row r="991" spans="1:2">
      <c r="A991" s="234" t="s">
        <v>1588</v>
      </c>
      <c r="B991" s="235" t="s">
        <v>2744</v>
      </c>
    </row>
    <row r="992" spans="1:2">
      <c r="A992" s="234" t="s">
        <v>1589</v>
      </c>
    </row>
    <row r="993" spans="1:2">
      <c r="A993" s="234" t="s">
        <v>1590</v>
      </c>
    </row>
    <row r="994" spans="1:2">
      <c r="A994" s="234" t="s">
        <v>1591</v>
      </c>
    </row>
    <row r="995" spans="1:2">
      <c r="A995" s="234" t="s">
        <v>1592</v>
      </c>
    </row>
    <row r="996" spans="1:2">
      <c r="A996" s="234" t="s">
        <v>1593</v>
      </c>
    </row>
    <row r="997" spans="1:2">
      <c r="A997" s="234" t="s">
        <v>1594</v>
      </c>
    </row>
    <row r="998" spans="1:2">
      <c r="A998" s="234" t="s">
        <v>1595</v>
      </c>
    </row>
    <row r="999" spans="1:2">
      <c r="A999" s="234" t="s">
        <v>1596</v>
      </c>
      <c r="B999" s="235" t="s">
        <v>2745</v>
      </c>
    </row>
    <row r="1000" spans="1:2">
      <c r="A1000" s="234" t="s">
        <v>1597</v>
      </c>
    </row>
    <row r="1001" spans="1:2">
      <c r="A1001" s="234" t="s">
        <v>1598</v>
      </c>
    </row>
    <row r="1002" spans="1:2">
      <c r="A1002" s="234" t="s">
        <v>1599</v>
      </c>
    </row>
    <row r="1003" spans="1:2">
      <c r="A1003" s="234" t="s">
        <v>1600</v>
      </c>
      <c r="B1003" s="235" t="s">
        <v>2746</v>
      </c>
    </row>
    <row r="1004" spans="1:2">
      <c r="A1004" s="234" t="s">
        <v>1601</v>
      </c>
    </row>
    <row r="1005" spans="1:2">
      <c r="A1005" s="234" t="s">
        <v>1602</v>
      </c>
    </row>
    <row r="1006" spans="1:2">
      <c r="A1006" s="234" t="s">
        <v>1603</v>
      </c>
    </row>
    <row r="1007" spans="1:2">
      <c r="A1007" s="234" t="s">
        <v>1604</v>
      </c>
      <c r="B1007" s="235" t="s">
        <v>2747</v>
      </c>
    </row>
    <row r="1008" spans="1:2">
      <c r="A1008" s="234" t="s">
        <v>1605</v>
      </c>
      <c r="B1008" s="235" t="s">
        <v>2748</v>
      </c>
    </row>
    <row r="1009" spans="1:2">
      <c r="A1009" s="234" t="s">
        <v>1606</v>
      </c>
      <c r="B1009" s="235" t="s">
        <v>2749</v>
      </c>
    </row>
    <row r="1010" spans="1:2">
      <c r="A1010" s="234" t="s">
        <v>1607</v>
      </c>
      <c r="B1010" s="235" t="s">
        <v>2750</v>
      </c>
    </row>
    <row r="1011" spans="1:2">
      <c r="A1011" s="234" t="s">
        <v>1608</v>
      </c>
      <c r="B1011" s="235" t="s">
        <v>2751</v>
      </c>
    </row>
    <row r="1012" spans="1:2">
      <c r="A1012" s="234" t="s">
        <v>1609</v>
      </c>
      <c r="B1012" s="235" t="s">
        <v>2752</v>
      </c>
    </row>
    <row r="1013" spans="1:2">
      <c r="A1013" s="234" t="s">
        <v>1610</v>
      </c>
    </row>
    <row r="1014" spans="1:2">
      <c r="A1014" s="234" t="s">
        <v>1611</v>
      </c>
    </row>
    <row r="1015" spans="1:2">
      <c r="A1015" s="234" t="s">
        <v>1612</v>
      </c>
    </row>
    <row r="1016" spans="1:2">
      <c r="A1016" s="234" t="s">
        <v>1613</v>
      </c>
      <c r="B1016" s="235" t="s">
        <v>2753</v>
      </c>
    </row>
    <row r="1017" spans="1:2">
      <c r="A1017" s="234" t="s">
        <v>1614</v>
      </c>
    </row>
    <row r="1018" spans="1:2">
      <c r="A1018" s="234" t="s">
        <v>1615</v>
      </c>
    </row>
    <row r="1019" spans="1:2">
      <c r="A1019" s="234" t="s">
        <v>1616</v>
      </c>
    </row>
    <row r="1020" spans="1:2">
      <c r="A1020" s="234" t="s">
        <v>1617</v>
      </c>
    </row>
    <row r="1021" spans="1:2">
      <c r="A1021" s="234" t="s">
        <v>1618</v>
      </c>
    </row>
    <row r="1022" spans="1:2">
      <c r="A1022" s="234" t="s">
        <v>1619</v>
      </c>
    </row>
    <row r="1023" spans="1:2">
      <c r="A1023" s="234" t="s">
        <v>1620</v>
      </c>
    </row>
    <row r="1024" spans="1:2">
      <c r="A1024" s="234" t="s">
        <v>1621</v>
      </c>
    </row>
    <row r="1025" spans="1:2">
      <c r="A1025" s="234" t="s">
        <v>1622</v>
      </c>
    </row>
    <row r="1026" spans="1:2">
      <c r="A1026" s="234" t="s">
        <v>1623</v>
      </c>
    </row>
    <row r="1027" spans="1:2">
      <c r="A1027" s="234" t="s">
        <v>1624</v>
      </c>
    </row>
    <row r="1028" spans="1:2">
      <c r="A1028" s="234" t="s">
        <v>1625</v>
      </c>
    </row>
    <row r="1029" spans="1:2">
      <c r="A1029" s="234" t="s">
        <v>1626</v>
      </c>
    </row>
    <row r="1030" spans="1:2">
      <c r="A1030" s="234" t="s">
        <v>1627</v>
      </c>
    </row>
    <row r="1031" spans="1:2">
      <c r="A1031" s="234" t="s">
        <v>1628</v>
      </c>
    </row>
    <row r="1032" spans="1:2">
      <c r="A1032" s="234" t="s">
        <v>1629</v>
      </c>
    </row>
    <row r="1033" spans="1:2">
      <c r="A1033" s="234" t="s">
        <v>1630</v>
      </c>
    </row>
    <row r="1034" spans="1:2">
      <c r="A1034" s="234" t="s">
        <v>1631</v>
      </c>
    </row>
    <row r="1035" spans="1:2">
      <c r="A1035" s="234" t="s">
        <v>1632</v>
      </c>
    </row>
    <row r="1036" spans="1:2">
      <c r="A1036" s="234" t="s">
        <v>1633</v>
      </c>
    </row>
    <row r="1037" spans="1:2">
      <c r="A1037" s="234" t="s">
        <v>1634</v>
      </c>
    </row>
    <row r="1038" spans="1:2">
      <c r="A1038" s="234" t="s">
        <v>1635</v>
      </c>
    </row>
    <row r="1039" spans="1:2">
      <c r="A1039" s="234" t="s">
        <v>1636</v>
      </c>
      <c r="B1039" s="235" t="s">
        <v>2754</v>
      </c>
    </row>
    <row r="1040" spans="1:2">
      <c r="A1040" s="234" t="s">
        <v>1637</v>
      </c>
      <c r="B1040" s="235" t="s">
        <v>2755</v>
      </c>
    </row>
    <row r="1041" spans="1:2">
      <c r="A1041" s="234" t="s">
        <v>1638</v>
      </c>
      <c r="B1041" s="235" t="s">
        <v>2756</v>
      </c>
    </row>
    <row r="1042" spans="1:2">
      <c r="A1042" s="234" t="s">
        <v>1639</v>
      </c>
      <c r="B1042" s="235" t="s">
        <v>2757</v>
      </c>
    </row>
    <row r="1043" spans="1:2">
      <c r="A1043" s="234" t="s">
        <v>1640</v>
      </c>
      <c r="B1043" s="235" t="s">
        <v>2758</v>
      </c>
    </row>
    <row r="1044" spans="1:2">
      <c r="A1044" s="234" t="s">
        <v>1641</v>
      </c>
      <c r="B1044" s="235" t="s">
        <v>2759</v>
      </c>
    </row>
    <row r="1045" spans="1:2">
      <c r="A1045" s="234" t="s">
        <v>1642</v>
      </c>
      <c r="B1045" s="235" t="s">
        <v>2760</v>
      </c>
    </row>
    <row r="1046" spans="1:2">
      <c r="A1046" s="234" t="s">
        <v>1643</v>
      </c>
      <c r="B1046" s="235" t="s">
        <v>2753</v>
      </c>
    </row>
    <row r="1047" spans="1:2">
      <c r="A1047" s="234" t="s">
        <v>1644</v>
      </c>
      <c r="B1047" s="235" t="s">
        <v>2761</v>
      </c>
    </row>
    <row r="1048" spans="1:2">
      <c r="A1048" s="234" t="s">
        <v>1645</v>
      </c>
      <c r="B1048" s="235" t="s">
        <v>2762</v>
      </c>
    </row>
    <row r="1049" spans="1:2">
      <c r="A1049" s="234" t="s">
        <v>1646</v>
      </c>
      <c r="B1049" s="235" t="s">
        <v>2763</v>
      </c>
    </row>
    <row r="1050" spans="1:2">
      <c r="A1050" s="234" t="s">
        <v>1647</v>
      </c>
      <c r="B1050" s="235" t="s">
        <v>2764</v>
      </c>
    </row>
    <row r="1051" spans="1:2">
      <c r="A1051" s="234" t="s">
        <v>1648</v>
      </c>
      <c r="B1051" s="235" t="s">
        <v>2765</v>
      </c>
    </row>
    <row r="1052" spans="1:2">
      <c r="A1052" s="234" t="s">
        <v>1649</v>
      </c>
      <c r="B1052" s="235" t="s">
        <v>2766</v>
      </c>
    </row>
    <row r="1053" spans="1:2">
      <c r="A1053" s="234" t="s">
        <v>1650</v>
      </c>
      <c r="B1053" s="235" t="s">
        <v>2767</v>
      </c>
    </row>
    <row r="1054" spans="1:2">
      <c r="A1054" s="234" t="s">
        <v>1651</v>
      </c>
      <c r="B1054" s="235" t="s">
        <v>2768</v>
      </c>
    </row>
    <row r="1055" spans="1:2">
      <c r="A1055" s="234" t="s">
        <v>1652</v>
      </c>
    </row>
    <row r="1056" spans="1:2">
      <c r="A1056" s="234" t="s">
        <v>1653</v>
      </c>
    </row>
    <row r="1057" spans="1:2">
      <c r="A1057" s="234" t="s">
        <v>1654</v>
      </c>
    </row>
    <row r="1058" spans="1:2">
      <c r="A1058" s="234" t="s">
        <v>1655</v>
      </c>
    </row>
    <row r="1059" spans="1:2">
      <c r="A1059" s="234" t="s">
        <v>1656</v>
      </c>
    </row>
    <row r="1060" spans="1:2">
      <c r="A1060" s="234" t="s">
        <v>1657</v>
      </c>
      <c r="B1060" s="235" t="s">
        <v>2769</v>
      </c>
    </row>
    <row r="1061" spans="1:2">
      <c r="A1061" s="234" t="s">
        <v>1658</v>
      </c>
    </row>
    <row r="1062" spans="1:2">
      <c r="A1062" s="234" t="s">
        <v>1659</v>
      </c>
      <c r="B1062" s="235" t="s">
        <v>2770</v>
      </c>
    </row>
    <row r="1063" spans="1:2">
      <c r="A1063" s="234" t="s">
        <v>1660</v>
      </c>
      <c r="B1063" s="235" t="s">
        <v>2771</v>
      </c>
    </row>
    <row r="1064" spans="1:2">
      <c r="A1064" s="234" t="s">
        <v>1661</v>
      </c>
      <c r="B1064" s="235" t="s">
        <v>2772</v>
      </c>
    </row>
    <row r="1065" spans="1:2">
      <c r="A1065" s="234" t="s">
        <v>1662</v>
      </c>
      <c r="B1065" s="235" t="s">
        <v>2773</v>
      </c>
    </row>
    <row r="1066" spans="1:2">
      <c r="A1066" s="234" t="s">
        <v>1663</v>
      </c>
      <c r="B1066" s="235" t="s">
        <v>2774</v>
      </c>
    </row>
    <row r="1067" spans="1:2">
      <c r="A1067" s="234" t="s">
        <v>1664</v>
      </c>
      <c r="B1067" s="235" t="s">
        <v>2775</v>
      </c>
    </row>
    <row r="1068" spans="1:2">
      <c r="A1068" s="234" t="s">
        <v>1665</v>
      </c>
      <c r="B1068" s="235" t="s">
        <v>2776</v>
      </c>
    </row>
    <row r="1069" spans="1:2">
      <c r="A1069" s="234" t="s">
        <v>1666</v>
      </c>
      <c r="B1069" s="235" t="s">
        <v>2777</v>
      </c>
    </row>
    <row r="1070" spans="1:2">
      <c r="A1070" s="234" t="s">
        <v>1667</v>
      </c>
      <c r="B1070" s="235" t="s">
        <v>2778</v>
      </c>
    </row>
    <row r="1071" spans="1:2">
      <c r="A1071" s="234" t="s">
        <v>1668</v>
      </c>
      <c r="B1071" s="235" t="s">
        <v>2779</v>
      </c>
    </row>
    <row r="1072" spans="1:2">
      <c r="A1072" s="234" t="s">
        <v>1669</v>
      </c>
      <c r="B1072" s="235" t="s">
        <v>2780</v>
      </c>
    </row>
    <row r="1073" spans="1:2">
      <c r="A1073" s="234" t="s">
        <v>1670</v>
      </c>
      <c r="B1073" s="235" t="s">
        <v>2781</v>
      </c>
    </row>
    <row r="1074" spans="1:2">
      <c r="A1074" s="234" t="s">
        <v>1671</v>
      </c>
    </row>
    <row r="1075" spans="1:2">
      <c r="A1075" s="234" t="s">
        <v>1672</v>
      </c>
      <c r="B1075" s="235" t="s">
        <v>2782</v>
      </c>
    </row>
    <row r="1076" spans="1:2">
      <c r="A1076" s="234" t="s">
        <v>1673</v>
      </c>
      <c r="B1076" s="235" t="s">
        <v>2783</v>
      </c>
    </row>
    <row r="1077" spans="1:2">
      <c r="A1077" s="234" t="s">
        <v>1674</v>
      </c>
    </row>
    <row r="1078" spans="1:2">
      <c r="A1078" s="234" t="s">
        <v>1675</v>
      </c>
      <c r="B1078" s="235" t="s">
        <v>2784</v>
      </c>
    </row>
    <row r="1079" spans="1:2">
      <c r="A1079" s="234" t="s">
        <v>1676</v>
      </c>
      <c r="B1079" s="235" t="s">
        <v>2785</v>
      </c>
    </row>
    <row r="1080" spans="1:2">
      <c r="A1080" s="234" t="s">
        <v>1677</v>
      </c>
      <c r="B1080" s="235" t="s">
        <v>2786</v>
      </c>
    </row>
    <row r="1081" spans="1:2">
      <c r="A1081" s="234" t="s">
        <v>1678</v>
      </c>
      <c r="B1081" s="235" t="s">
        <v>2787</v>
      </c>
    </row>
    <row r="1082" spans="1:2">
      <c r="A1082" s="234" t="s">
        <v>1679</v>
      </c>
      <c r="B1082" s="235" t="s">
        <v>2788</v>
      </c>
    </row>
    <row r="1083" spans="1:2">
      <c r="A1083" s="234" t="s">
        <v>1680</v>
      </c>
      <c r="B1083" s="235" t="s">
        <v>2789</v>
      </c>
    </row>
    <row r="1084" spans="1:2">
      <c r="A1084" s="234" t="s">
        <v>900</v>
      </c>
      <c r="B1084" s="235" t="s">
        <v>2263</v>
      </c>
    </row>
    <row r="1085" spans="1:2">
      <c r="A1085" s="234" t="s">
        <v>496</v>
      </c>
      <c r="B1085" s="235" t="s">
        <v>243</v>
      </c>
    </row>
    <row r="1086" spans="1:2">
      <c r="A1086" s="234" t="s">
        <v>1681</v>
      </c>
      <c r="B1086" s="235" t="s">
        <v>2790</v>
      </c>
    </row>
    <row r="1087" spans="1:2">
      <c r="A1087" s="234" t="s">
        <v>1682</v>
      </c>
      <c r="B1087" s="235" t="s">
        <v>2791</v>
      </c>
    </row>
    <row r="1088" spans="1:2">
      <c r="A1088" s="234" t="s">
        <v>1683</v>
      </c>
    </row>
    <row r="1089" spans="1:2">
      <c r="A1089" s="234" t="s">
        <v>1684</v>
      </c>
    </row>
    <row r="1090" spans="1:2">
      <c r="A1090" s="234" t="s">
        <v>1685</v>
      </c>
    </row>
    <row r="1091" spans="1:2">
      <c r="A1091" s="234" t="s">
        <v>1686</v>
      </c>
    </row>
    <row r="1092" spans="1:2">
      <c r="A1092" s="234" t="s">
        <v>1687</v>
      </c>
    </row>
    <row r="1093" spans="1:2">
      <c r="A1093" s="234" t="s">
        <v>1688</v>
      </c>
    </row>
    <row r="1094" spans="1:2">
      <c r="A1094" s="234" t="s">
        <v>1689</v>
      </c>
    </row>
    <row r="1095" spans="1:2">
      <c r="A1095" s="234" t="s">
        <v>1690</v>
      </c>
      <c r="B1095" s="235" t="s">
        <v>2792</v>
      </c>
    </row>
    <row r="1096" spans="1:2">
      <c r="A1096" s="234" t="s">
        <v>1691</v>
      </c>
      <c r="B1096" s="235" t="s">
        <v>2793</v>
      </c>
    </row>
    <row r="1097" spans="1:2">
      <c r="A1097" s="234" t="s">
        <v>1692</v>
      </c>
      <c r="B1097" s="235" t="s">
        <v>2794</v>
      </c>
    </row>
    <row r="1098" spans="1:2">
      <c r="A1098" s="234" t="s">
        <v>1693</v>
      </c>
      <c r="B1098" s="235" t="s">
        <v>2795</v>
      </c>
    </row>
    <row r="1099" spans="1:2">
      <c r="A1099" s="234" t="s">
        <v>1694</v>
      </c>
      <c r="B1099" s="235" t="s">
        <v>2796</v>
      </c>
    </row>
    <row r="1100" spans="1:2">
      <c r="A1100" s="234" t="s">
        <v>1695</v>
      </c>
      <c r="B1100" s="235" t="s">
        <v>2797</v>
      </c>
    </row>
    <row r="1101" spans="1:2">
      <c r="A1101" s="234" t="s">
        <v>1696</v>
      </c>
      <c r="B1101" s="235" t="s">
        <v>2798</v>
      </c>
    </row>
    <row r="1102" spans="1:2">
      <c r="A1102" s="234" t="s">
        <v>1039</v>
      </c>
      <c r="B1102" s="235" t="s">
        <v>2395</v>
      </c>
    </row>
    <row r="1103" spans="1:2">
      <c r="A1103" s="234" t="s">
        <v>535</v>
      </c>
      <c r="B1103" s="235" t="s">
        <v>312</v>
      </c>
    </row>
    <row r="1104" spans="1:2">
      <c r="A1104" s="234" t="s">
        <v>1697</v>
      </c>
      <c r="B1104" s="235" t="s">
        <v>2799</v>
      </c>
    </row>
    <row r="1105" spans="1:2">
      <c r="A1105" s="234" t="s">
        <v>1698</v>
      </c>
      <c r="B1105" s="235" t="s">
        <v>2800</v>
      </c>
    </row>
    <row r="1106" spans="1:2">
      <c r="A1106" s="234" t="s">
        <v>1699</v>
      </c>
      <c r="B1106" s="235" t="s">
        <v>2801</v>
      </c>
    </row>
    <row r="1107" spans="1:2">
      <c r="A1107" s="234" t="s">
        <v>790</v>
      </c>
      <c r="B1107" s="235" t="s">
        <v>2149</v>
      </c>
    </row>
    <row r="1108" spans="1:2">
      <c r="A1108" s="234" t="s">
        <v>1700</v>
      </c>
      <c r="B1108" s="235" t="s">
        <v>2802</v>
      </c>
    </row>
    <row r="1109" spans="1:2">
      <c r="A1109" s="234" t="s">
        <v>1701</v>
      </c>
      <c r="B1109" s="235" t="s">
        <v>2803</v>
      </c>
    </row>
    <row r="1110" spans="1:2">
      <c r="A1110" s="234" t="s">
        <v>1658</v>
      </c>
    </row>
    <row r="1111" spans="1:2">
      <c r="A1111" s="234" t="s">
        <v>1571</v>
      </c>
    </row>
    <row r="1112" spans="1:2">
      <c r="A1112" s="234" t="s">
        <v>1476</v>
      </c>
    </row>
    <row r="1113" spans="1:2">
      <c r="A1113" s="234" t="s">
        <v>1702</v>
      </c>
    </row>
    <row r="1114" spans="1:2">
      <c r="A1114" s="234" t="s">
        <v>1703</v>
      </c>
    </row>
    <row r="1115" spans="1:2">
      <c r="A1115" s="234" t="s">
        <v>956</v>
      </c>
      <c r="B1115" s="235" t="s">
        <v>2318</v>
      </c>
    </row>
    <row r="1116" spans="1:2">
      <c r="A1116" s="234" t="s">
        <v>1704</v>
      </c>
    </row>
    <row r="1117" spans="1:2">
      <c r="A1117" s="234" t="s">
        <v>1705</v>
      </c>
    </row>
    <row r="1118" spans="1:2">
      <c r="A1118" s="234" t="s">
        <v>1701</v>
      </c>
      <c r="B1118" s="235" t="s">
        <v>2803</v>
      </c>
    </row>
    <row r="1119" spans="1:2">
      <c r="A1119" s="234" t="s">
        <v>1706</v>
      </c>
    </row>
    <row r="1120" spans="1:2">
      <c r="A1120" s="234" t="s">
        <v>1707</v>
      </c>
    </row>
    <row r="1121" spans="1:2">
      <c r="A1121" s="234" t="s">
        <v>1708</v>
      </c>
      <c r="B1121" s="235" t="s">
        <v>2804</v>
      </c>
    </row>
    <row r="1122" spans="1:2">
      <c r="A1122" s="234" t="s">
        <v>1659</v>
      </c>
      <c r="B1122" s="235" t="s">
        <v>2770</v>
      </c>
    </row>
    <row r="1123" spans="1:2">
      <c r="A1123" s="234" t="s">
        <v>1709</v>
      </c>
      <c r="B1123" s="235" t="s">
        <v>2805</v>
      </c>
    </row>
    <row r="1124" spans="1:2">
      <c r="A1124" s="234" t="s">
        <v>1153</v>
      </c>
      <c r="B1124" s="235" t="s">
        <v>2480</v>
      </c>
    </row>
    <row r="1125" spans="1:2">
      <c r="A1125" s="234" t="s">
        <v>1710</v>
      </c>
      <c r="B1125" s="235" t="s">
        <v>2806</v>
      </c>
    </row>
    <row r="1126" spans="1:2">
      <c r="A1126" s="234" t="s">
        <v>1711</v>
      </c>
      <c r="B1126" s="235" t="s">
        <v>2807</v>
      </c>
    </row>
    <row r="1127" spans="1:2">
      <c r="A1127" s="234" t="s">
        <v>1712</v>
      </c>
      <c r="B1127" s="235" t="s">
        <v>2808</v>
      </c>
    </row>
    <row r="1128" spans="1:2">
      <c r="A1128" s="234" t="s">
        <v>1713</v>
      </c>
    </row>
    <row r="1129" spans="1:2">
      <c r="A1129" s="234" t="s">
        <v>1714</v>
      </c>
      <c r="B1129" s="235" t="s">
        <v>2809</v>
      </c>
    </row>
    <row r="1130" spans="1:2">
      <c r="A1130" s="234" t="s">
        <v>1715</v>
      </c>
      <c r="B1130" s="235" t="s">
        <v>2810</v>
      </c>
    </row>
    <row r="1131" spans="1:2">
      <c r="A1131" s="234" t="s">
        <v>1716</v>
      </c>
      <c r="B1131" s="235" t="s">
        <v>2811</v>
      </c>
    </row>
    <row r="1132" spans="1:2">
      <c r="A1132" s="234" t="s">
        <v>1716</v>
      </c>
      <c r="B1132" s="235" t="s">
        <v>2811</v>
      </c>
    </row>
    <row r="1133" spans="1:2">
      <c r="A1133" s="234" t="s">
        <v>1717</v>
      </c>
      <c r="B1133" s="235" t="s">
        <v>2812</v>
      </c>
    </row>
    <row r="1134" spans="1:2">
      <c r="A1134" s="234" t="s">
        <v>1718</v>
      </c>
      <c r="B1134" s="235" t="s">
        <v>2813</v>
      </c>
    </row>
    <row r="1135" spans="1:2">
      <c r="A1135" s="234" t="s">
        <v>1719</v>
      </c>
      <c r="B1135" s="235" t="s">
        <v>2814</v>
      </c>
    </row>
    <row r="1136" spans="1:2">
      <c r="A1136" s="234" t="s">
        <v>1719</v>
      </c>
      <c r="B1136" s="235" t="s">
        <v>2814</v>
      </c>
    </row>
    <row r="1137" spans="1:2">
      <c r="A1137" s="234" t="s">
        <v>1708</v>
      </c>
      <c r="B1137" s="235" t="s">
        <v>2804</v>
      </c>
    </row>
    <row r="1138" spans="1:2">
      <c r="A1138" s="234" t="s">
        <v>1720</v>
      </c>
      <c r="B1138" s="235" t="s">
        <v>2815</v>
      </c>
    </row>
    <row r="1139" spans="1:2">
      <c r="A1139" s="234" t="s">
        <v>1702</v>
      </c>
      <c r="B1139" s="235" t="s">
        <v>2980</v>
      </c>
    </row>
    <row r="1140" spans="1:2">
      <c r="A1140" s="234" t="s">
        <v>1704</v>
      </c>
    </row>
    <row r="1141" spans="1:2">
      <c r="A1141" s="234" t="s">
        <v>1706</v>
      </c>
    </row>
    <row r="1142" spans="1:2">
      <c r="A1142" s="234" t="s">
        <v>1721</v>
      </c>
    </row>
    <row r="1143" spans="1:2">
      <c r="A1143" s="234" t="s">
        <v>1722</v>
      </c>
    </row>
    <row r="1144" spans="1:2">
      <c r="A1144" s="234" t="s">
        <v>1723</v>
      </c>
    </row>
    <row r="1145" spans="1:2">
      <c r="A1145" s="234" t="s">
        <v>1724</v>
      </c>
    </row>
    <row r="1146" spans="1:2">
      <c r="A1146" s="234" t="s">
        <v>1725</v>
      </c>
    </row>
    <row r="1147" spans="1:2">
      <c r="A1147" s="234" t="s">
        <v>1726</v>
      </c>
      <c r="B1147" s="235" t="s">
        <v>2816</v>
      </c>
    </row>
    <row r="1148" spans="1:2">
      <c r="A1148" s="234" t="s">
        <v>1727</v>
      </c>
    </row>
    <row r="1149" spans="1:2">
      <c r="A1149" s="234" t="s">
        <v>1728</v>
      </c>
    </row>
    <row r="1150" spans="1:2">
      <c r="A1150" s="234" t="s">
        <v>1729</v>
      </c>
    </row>
    <row r="1151" spans="1:2">
      <c r="A1151" s="234" t="s">
        <v>1730</v>
      </c>
    </row>
    <row r="1152" spans="1:2">
      <c r="A1152" s="234" t="s">
        <v>1731</v>
      </c>
    </row>
    <row r="1153" spans="1:2">
      <c r="A1153" s="234" t="s">
        <v>1732</v>
      </c>
    </row>
    <row r="1154" spans="1:2">
      <c r="A1154" s="234" t="s">
        <v>1733</v>
      </c>
    </row>
    <row r="1155" spans="1:2">
      <c r="A1155" s="234" t="s">
        <v>1734</v>
      </c>
    </row>
    <row r="1156" spans="1:2">
      <c r="A1156" s="234" t="s">
        <v>1735</v>
      </c>
      <c r="B1156" s="235" t="s">
        <v>2817</v>
      </c>
    </row>
    <row r="1157" spans="1:2">
      <c r="A1157" s="234" t="s">
        <v>1736</v>
      </c>
      <c r="B1157" s="235" t="s">
        <v>2818</v>
      </c>
    </row>
    <row r="1158" spans="1:2">
      <c r="A1158" s="234" t="s">
        <v>1737</v>
      </c>
      <c r="B1158" s="235" t="s">
        <v>2819</v>
      </c>
    </row>
    <row r="1159" spans="1:2">
      <c r="A1159" s="234" t="s">
        <v>1738</v>
      </c>
      <c r="B1159" s="235" t="s">
        <v>2820</v>
      </c>
    </row>
    <row r="1160" spans="1:2">
      <c r="A1160" s="234" t="s">
        <v>1739</v>
      </c>
      <c r="B1160" s="235" t="s">
        <v>2821</v>
      </c>
    </row>
    <row r="1161" spans="1:2">
      <c r="A1161" s="234" t="s">
        <v>1740</v>
      </c>
      <c r="B1161" s="235" t="s">
        <v>2822</v>
      </c>
    </row>
    <row r="1162" spans="1:2">
      <c r="A1162" s="234" t="s">
        <v>1741</v>
      </c>
      <c r="B1162" s="235" t="s">
        <v>2823</v>
      </c>
    </row>
    <row r="1163" spans="1:2">
      <c r="A1163" s="234" t="s">
        <v>1742</v>
      </c>
    </row>
    <row r="1164" spans="1:2">
      <c r="A1164" s="234" t="s">
        <v>1743</v>
      </c>
    </row>
    <row r="1165" spans="1:2">
      <c r="A1165" s="234" t="s">
        <v>1744</v>
      </c>
    </row>
    <row r="1166" spans="1:2">
      <c r="A1166" s="234" t="s">
        <v>1745</v>
      </c>
      <c r="B1166" s="235" t="s">
        <v>2824</v>
      </c>
    </row>
    <row r="1167" spans="1:2">
      <c r="A1167" s="234" t="s">
        <v>1746</v>
      </c>
    </row>
    <row r="1168" spans="1:2">
      <c r="A1168" s="234" t="s">
        <v>1747</v>
      </c>
    </row>
    <row r="1169" spans="1:2">
      <c r="A1169" s="234" t="s">
        <v>1748</v>
      </c>
    </row>
    <row r="1170" spans="1:2">
      <c r="A1170" s="234" t="s">
        <v>1749</v>
      </c>
    </row>
    <row r="1171" spans="1:2">
      <c r="A1171" s="234" t="s">
        <v>1750</v>
      </c>
    </row>
    <row r="1172" spans="1:2">
      <c r="A1172" s="234" t="s">
        <v>1751</v>
      </c>
    </row>
    <row r="1173" spans="1:2">
      <c r="A1173" s="234" t="s">
        <v>1752</v>
      </c>
    </row>
    <row r="1174" spans="1:2">
      <c r="A1174" s="234" t="s">
        <v>1753</v>
      </c>
    </row>
    <row r="1175" spans="1:2">
      <c r="A1175" s="234" t="s">
        <v>1754</v>
      </c>
    </row>
    <row r="1176" spans="1:2">
      <c r="A1176" s="234" t="s">
        <v>1755</v>
      </c>
      <c r="B1176" s="235" t="s">
        <v>2825</v>
      </c>
    </row>
    <row r="1177" spans="1:2">
      <c r="A1177" s="234" t="s">
        <v>1756</v>
      </c>
      <c r="B1177" s="235" t="s">
        <v>2826</v>
      </c>
    </row>
    <row r="1178" spans="1:2">
      <c r="A1178" s="234" t="s">
        <v>1677</v>
      </c>
      <c r="B1178" s="235" t="s">
        <v>2786</v>
      </c>
    </row>
    <row r="1179" spans="1:2">
      <c r="A1179" s="234" t="s">
        <v>1757</v>
      </c>
      <c r="B1179" s="235" t="s">
        <v>2827</v>
      </c>
    </row>
    <row r="1180" spans="1:2">
      <c r="A1180" s="234" t="s">
        <v>549</v>
      </c>
      <c r="B1180" s="235" t="s">
        <v>196</v>
      </c>
    </row>
    <row r="1181" spans="1:2">
      <c r="A1181" s="234" t="s">
        <v>1758</v>
      </c>
      <c r="B1181" s="235" t="s">
        <v>2828</v>
      </c>
    </row>
    <row r="1182" spans="1:2">
      <c r="A1182" s="234" t="s">
        <v>550</v>
      </c>
      <c r="B1182" s="235" t="s">
        <v>200</v>
      </c>
    </row>
    <row r="1183" spans="1:2">
      <c r="A1183" s="234" t="s">
        <v>1759</v>
      </c>
      <c r="B1183" s="235" t="s">
        <v>2829</v>
      </c>
    </row>
    <row r="1184" spans="1:2">
      <c r="A1184" s="234" t="s">
        <v>1760</v>
      </c>
      <c r="B1184" s="235" t="s">
        <v>2830</v>
      </c>
    </row>
    <row r="1185" spans="1:2">
      <c r="A1185" s="234" t="s">
        <v>548</v>
      </c>
      <c r="B1185" s="235" t="s">
        <v>190</v>
      </c>
    </row>
    <row r="1186" spans="1:2">
      <c r="A1186" s="234" t="s">
        <v>1761</v>
      </c>
      <c r="B1186" s="235" t="s">
        <v>2831</v>
      </c>
    </row>
    <row r="1187" spans="1:2">
      <c r="A1187" s="234" t="s">
        <v>1762</v>
      </c>
      <c r="B1187" s="235" t="s">
        <v>2832</v>
      </c>
    </row>
    <row r="1188" spans="1:2">
      <c r="A1188" s="234" t="s">
        <v>512</v>
      </c>
      <c r="B1188" s="235" t="s">
        <v>226</v>
      </c>
    </row>
    <row r="1189" spans="1:2">
      <c r="A1189" s="234" t="s">
        <v>512</v>
      </c>
      <c r="B1189" s="235" t="s">
        <v>226</v>
      </c>
    </row>
    <row r="1190" spans="1:2">
      <c r="A1190" s="234" t="s">
        <v>1763</v>
      </c>
      <c r="B1190" s="235" t="s">
        <v>2833</v>
      </c>
    </row>
    <row r="1191" spans="1:2">
      <c r="A1191" s="234" t="s">
        <v>1764</v>
      </c>
    </row>
    <row r="1192" spans="1:2">
      <c r="A1192" s="234" t="s">
        <v>1765</v>
      </c>
    </row>
    <row r="1193" spans="1:2">
      <c r="A1193" s="234" t="s">
        <v>1766</v>
      </c>
    </row>
    <row r="1194" spans="1:2">
      <c r="A1194" s="234" t="s">
        <v>1767</v>
      </c>
    </row>
    <row r="1195" spans="1:2">
      <c r="A1195" s="234" t="s">
        <v>1768</v>
      </c>
    </row>
    <row r="1196" spans="1:2">
      <c r="A1196" s="234" t="s">
        <v>1769</v>
      </c>
    </row>
    <row r="1197" spans="1:2">
      <c r="A1197" s="234" t="s">
        <v>1770</v>
      </c>
      <c r="B1197" s="235" t="s">
        <v>2834</v>
      </c>
    </row>
    <row r="1198" spans="1:2">
      <c r="A1198" s="234" t="s">
        <v>554</v>
      </c>
      <c r="B1198" s="235" t="s">
        <v>217</v>
      </c>
    </row>
    <row r="1199" spans="1:2">
      <c r="A1199" s="234" t="s">
        <v>1771</v>
      </c>
      <c r="B1199" s="235" t="s">
        <v>2835</v>
      </c>
    </row>
    <row r="1200" spans="1:2">
      <c r="A1200" s="234" t="s">
        <v>1772</v>
      </c>
      <c r="B1200" s="235" t="s">
        <v>2836</v>
      </c>
    </row>
    <row r="1201" spans="1:2">
      <c r="A1201" s="234" t="s">
        <v>1773</v>
      </c>
      <c r="B1201" s="235" t="s">
        <v>2837</v>
      </c>
    </row>
    <row r="1202" spans="1:2">
      <c r="A1202" s="234" t="s">
        <v>530</v>
      </c>
      <c r="B1202" s="235" t="s">
        <v>219</v>
      </c>
    </row>
    <row r="1203" spans="1:2">
      <c r="A1203" s="234" t="s">
        <v>1774</v>
      </c>
    </row>
    <row r="1204" spans="1:2">
      <c r="A1204" s="234" t="s">
        <v>1775</v>
      </c>
    </row>
    <row r="1205" spans="1:2">
      <c r="A1205" s="234" t="s">
        <v>1776</v>
      </c>
      <c r="B1205" s="235" t="s">
        <v>2838</v>
      </c>
    </row>
    <row r="1206" spans="1:2">
      <c r="A1206" s="234" t="s">
        <v>1777</v>
      </c>
    </row>
    <row r="1207" spans="1:2">
      <c r="A1207" s="234" t="s">
        <v>1778</v>
      </c>
    </row>
    <row r="1208" spans="1:2">
      <c r="A1208" s="234" t="s">
        <v>1779</v>
      </c>
    </row>
    <row r="1209" spans="1:2">
      <c r="A1209" s="234" t="s">
        <v>551</v>
      </c>
    </row>
    <row r="1210" spans="1:2">
      <c r="A1210" s="234" t="s">
        <v>1780</v>
      </c>
    </row>
    <row r="1211" spans="1:2">
      <c r="A1211" s="234" t="s">
        <v>1781</v>
      </c>
    </row>
    <row r="1212" spans="1:2">
      <c r="A1212" s="234" t="s">
        <v>1782</v>
      </c>
      <c r="B1212" s="235" t="s">
        <v>2839</v>
      </c>
    </row>
    <row r="1213" spans="1:2">
      <c r="A1213" s="234" t="s">
        <v>552</v>
      </c>
      <c r="B1213" s="235" t="s">
        <v>211</v>
      </c>
    </row>
    <row r="1214" spans="1:2">
      <c r="A1214" s="234" t="s">
        <v>1783</v>
      </c>
    </row>
    <row r="1215" spans="1:2">
      <c r="A1215" s="234" t="s">
        <v>553</v>
      </c>
    </row>
    <row r="1216" spans="1:2">
      <c r="A1216" s="234" t="s">
        <v>1784</v>
      </c>
      <c r="B1216" s="235" t="s">
        <v>2840</v>
      </c>
    </row>
    <row r="1217" spans="1:2">
      <c r="A1217" s="234" t="s">
        <v>529</v>
      </c>
      <c r="B1217" s="235" t="s">
        <v>215</v>
      </c>
    </row>
    <row r="1218" spans="1:2">
      <c r="A1218" s="234" t="s">
        <v>1785</v>
      </c>
    </row>
    <row r="1219" spans="1:2">
      <c r="A1219" s="234" t="s">
        <v>1786</v>
      </c>
    </row>
    <row r="1220" spans="1:2">
      <c r="A1220" s="234" t="s">
        <v>1787</v>
      </c>
      <c r="B1220" s="235" t="s">
        <v>2841</v>
      </c>
    </row>
    <row r="1221" spans="1:2">
      <c r="A1221" s="234" t="s">
        <v>1788</v>
      </c>
      <c r="B1221" s="235" t="s">
        <v>2842</v>
      </c>
    </row>
    <row r="1222" spans="1:2">
      <c r="A1222" s="234" t="s">
        <v>1789</v>
      </c>
      <c r="B1222" s="235" t="s">
        <v>2843</v>
      </c>
    </row>
    <row r="1223" spans="1:2">
      <c r="A1223" s="234" t="s">
        <v>1790</v>
      </c>
      <c r="B1223" s="235" t="s">
        <v>2844</v>
      </c>
    </row>
    <row r="1224" spans="1:2">
      <c r="A1224" s="234" t="s">
        <v>1791</v>
      </c>
      <c r="B1224" s="235" t="s">
        <v>2845</v>
      </c>
    </row>
    <row r="1225" spans="1:2">
      <c r="A1225" s="234" t="s">
        <v>1792</v>
      </c>
    </row>
    <row r="1226" spans="1:2">
      <c r="A1226" s="234" t="s">
        <v>1793</v>
      </c>
    </row>
    <row r="1227" spans="1:2">
      <c r="A1227" s="234" t="s">
        <v>1794</v>
      </c>
      <c r="B1227" s="235" t="s">
        <v>2525</v>
      </c>
    </row>
    <row r="1228" spans="1:2">
      <c r="A1228" s="234" t="s">
        <v>1795</v>
      </c>
      <c r="B1228" s="235" t="s">
        <v>2846</v>
      </c>
    </row>
    <row r="1229" spans="1:2">
      <c r="A1229" s="234" t="s">
        <v>1796</v>
      </c>
    </row>
    <row r="1230" spans="1:2">
      <c r="A1230" s="234" t="s">
        <v>1797</v>
      </c>
      <c r="B1230" s="235" t="s">
        <v>2847</v>
      </c>
    </row>
    <row r="1231" spans="1:2">
      <c r="A1231" s="234" t="s">
        <v>1798</v>
      </c>
      <c r="B1231" s="235" t="s">
        <v>2848</v>
      </c>
    </row>
    <row r="1232" spans="1:2">
      <c r="A1232" s="234" t="s">
        <v>1799</v>
      </c>
    </row>
    <row r="1233" spans="1:2">
      <c r="A1233" s="234" t="s">
        <v>1800</v>
      </c>
      <c r="B1233" s="235" t="s">
        <v>2849</v>
      </c>
    </row>
    <row r="1234" spans="1:2">
      <c r="A1234" s="234" t="s">
        <v>1801</v>
      </c>
    </row>
    <row r="1235" spans="1:2">
      <c r="A1235" s="234" t="s">
        <v>1802</v>
      </c>
      <c r="B1235" s="235" t="s">
        <v>2850</v>
      </c>
    </row>
    <row r="1236" spans="1:2">
      <c r="A1236" s="234" t="s">
        <v>1803</v>
      </c>
    </row>
    <row r="1237" spans="1:2">
      <c r="A1237" s="234" t="s">
        <v>1804</v>
      </c>
      <c r="B1237" s="235" t="s">
        <v>2851</v>
      </c>
    </row>
    <row r="1238" spans="1:2">
      <c r="A1238" s="234" t="s">
        <v>1805</v>
      </c>
      <c r="B1238" s="235" t="s">
        <v>2852</v>
      </c>
    </row>
    <row r="1239" spans="1:2">
      <c r="A1239" s="234" t="s">
        <v>1806</v>
      </c>
      <c r="B1239" s="235" t="s">
        <v>2853</v>
      </c>
    </row>
    <row r="1240" spans="1:2">
      <c r="A1240" s="234" t="s">
        <v>1807</v>
      </c>
    </row>
    <row r="1241" spans="1:2">
      <c r="A1241" s="234" t="s">
        <v>1808</v>
      </c>
    </row>
    <row r="1242" spans="1:2">
      <c r="A1242" s="234" t="s">
        <v>1809</v>
      </c>
    </row>
    <row r="1243" spans="1:2">
      <c r="A1243" s="234" t="s">
        <v>1810</v>
      </c>
    </row>
    <row r="1244" spans="1:2">
      <c r="A1244" s="234" t="s">
        <v>1811</v>
      </c>
    </row>
    <row r="1245" spans="1:2">
      <c r="A1245" s="234" t="s">
        <v>1812</v>
      </c>
    </row>
    <row r="1246" spans="1:2">
      <c r="A1246" s="234" t="s">
        <v>1813</v>
      </c>
    </row>
    <row r="1247" spans="1:2">
      <c r="A1247" s="234" t="s">
        <v>1814</v>
      </c>
    </row>
    <row r="1248" spans="1:2">
      <c r="A1248" s="234" t="s">
        <v>1815</v>
      </c>
    </row>
    <row r="1249" spans="1:1">
      <c r="A1249" s="234" t="s">
        <v>1816</v>
      </c>
    </row>
    <row r="1250" spans="1:1">
      <c r="A1250" s="234" t="s">
        <v>1817</v>
      </c>
    </row>
    <row r="1251" spans="1:1">
      <c r="A1251" s="234" t="s">
        <v>1818</v>
      </c>
    </row>
    <row r="1252" spans="1:1">
      <c r="A1252" s="234" t="s">
        <v>1819</v>
      </c>
    </row>
    <row r="1253" spans="1:1">
      <c r="A1253" s="234" t="s">
        <v>1820</v>
      </c>
    </row>
    <row r="1254" spans="1:1">
      <c r="A1254" s="234" t="s">
        <v>1821</v>
      </c>
    </row>
    <row r="1255" spans="1:1">
      <c r="A1255" s="234" t="s">
        <v>1822</v>
      </c>
    </row>
    <row r="1256" spans="1:1">
      <c r="A1256" s="234" t="s">
        <v>1823</v>
      </c>
    </row>
    <row r="1257" spans="1:1">
      <c r="A1257" s="234" t="s">
        <v>1824</v>
      </c>
    </row>
    <row r="1258" spans="1:1">
      <c r="A1258" s="234" t="s">
        <v>1825</v>
      </c>
    </row>
    <row r="1259" spans="1:1">
      <c r="A1259" s="234" t="s">
        <v>1826</v>
      </c>
    </row>
    <row r="1260" spans="1:1">
      <c r="A1260" s="234" t="s">
        <v>1827</v>
      </c>
    </row>
    <row r="1261" spans="1:1">
      <c r="A1261" s="234" t="s">
        <v>1828</v>
      </c>
    </row>
    <row r="1262" spans="1:1">
      <c r="A1262" s="234" t="s">
        <v>1829</v>
      </c>
    </row>
    <row r="1263" spans="1:1">
      <c r="A1263" s="234" t="s">
        <v>1830</v>
      </c>
    </row>
    <row r="1264" spans="1:1">
      <c r="A1264" s="234" t="s">
        <v>534</v>
      </c>
    </row>
    <row r="1265" spans="1:1">
      <c r="A1265" s="234" t="s">
        <v>536</v>
      </c>
    </row>
    <row r="1266" spans="1:1">
      <c r="A1266" s="234" t="s">
        <v>1831</v>
      </c>
    </row>
    <row r="1267" spans="1:1">
      <c r="A1267" s="234" t="s">
        <v>1832</v>
      </c>
    </row>
    <row r="1268" spans="1:1">
      <c r="A1268" s="234" t="s">
        <v>1833</v>
      </c>
    </row>
    <row r="1269" spans="1:1">
      <c r="A1269" s="234" t="s">
        <v>1834</v>
      </c>
    </row>
    <row r="1270" spans="1:1">
      <c r="A1270" s="234" t="s">
        <v>1835</v>
      </c>
    </row>
    <row r="1271" spans="1:1">
      <c r="A1271" s="234" t="s">
        <v>1836</v>
      </c>
    </row>
    <row r="1272" spans="1:1">
      <c r="A1272" s="234" t="s">
        <v>1837</v>
      </c>
    </row>
    <row r="1273" spans="1:1">
      <c r="A1273" s="234" t="s">
        <v>1838</v>
      </c>
    </row>
    <row r="1274" spans="1:1">
      <c r="A1274" s="234" t="s">
        <v>1839</v>
      </c>
    </row>
    <row r="1275" spans="1:1">
      <c r="A1275" s="234" t="s">
        <v>1840</v>
      </c>
    </row>
    <row r="1276" spans="1:1">
      <c r="A1276" s="234" t="s">
        <v>1841</v>
      </c>
    </row>
    <row r="1277" spans="1:1">
      <c r="A1277" s="234" t="s">
        <v>1842</v>
      </c>
    </row>
    <row r="1278" spans="1:1">
      <c r="A1278" s="234" t="s">
        <v>1843</v>
      </c>
    </row>
    <row r="1279" spans="1:1">
      <c r="A1279" s="234" t="s">
        <v>1844</v>
      </c>
    </row>
    <row r="1280" spans="1:1">
      <c r="A1280" s="234" t="s">
        <v>1845</v>
      </c>
    </row>
    <row r="1281" spans="1:2">
      <c r="A1281" s="234" t="s">
        <v>1846</v>
      </c>
    </row>
    <row r="1282" spans="1:2">
      <c r="A1282" s="234" t="s">
        <v>537</v>
      </c>
    </row>
    <row r="1283" spans="1:2">
      <c r="A1283" s="234" t="s">
        <v>538</v>
      </c>
    </row>
    <row r="1284" spans="1:2">
      <c r="A1284" s="234" t="s">
        <v>1847</v>
      </c>
    </row>
    <row r="1285" spans="1:2">
      <c r="A1285" s="234" t="s">
        <v>1848</v>
      </c>
    </row>
    <row r="1286" spans="1:2">
      <c r="A1286" s="234" t="s">
        <v>1849</v>
      </c>
    </row>
    <row r="1287" spans="1:2">
      <c r="A1287" s="234" t="s">
        <v>1850</v>
      </c>
    </row>
    <row r="1288" spans="1:2">
      <c r="A1288" s="234" t="s">
        <v>1851</v>
      </c>
    </row>
    <row r="1289" spans="1:2">
      <c r="A1289" s="234" t="s">
        <v>1851</v>
      </c>
    </row>
    <row r="1290" spans="1:2">
      <c r="A1290" s="234" t="s">
        <v>1852</v>
      </c>
    </row>
    <row r="1291" spans="1:2">
      <c r="A1291" s="234" t="s">
        <v>1853</v>
      </c>
    </row>
    <row r="1292" spans="1:2">
      <c r="A1292" s="234" t="s">
        <v>1854</v>
      </c>
    </row>
    <row r="1293" spans="1:2">
      <c r="A1293" s="234" t="s">
        <v>1855</v>
      </c>
    </row>
    <row r="1294" spans="1:2">
      <c r="A1294" s="234" t="s">
        <v>1856</v>
      </c>
    </row>
    <row r="1295" spans="1:2">
      <c r="A1295" s="234" t="s">
        <v>1857</v>
      </c>
    </row>
    <row r="1296" spans="1:2">
      <c r="A1296" s="234" t="s">
        <v>1858</v>
      </c>
      <c r="B1296" s="235" t="s">
        <v>2854</v>
      </c>
    </row>
    <row r="1297" spans="1:2">
      <c r="A1297" s="234" t="s">
        <v>1859</v>
      </c>
      <c r="B1297" s="235" t="s">
        <v>2855</v>
      </c>
    </row>
    <row r="1298" spans="1:2">
      <c r="A1298" s="234" t="s">
        <v>1860</v>
      </c>
      <c r="B1298" s="235" t="s">
        <v>2856</v>
      </c>
    </row>
    <row r="1299" spans="1:2">
      <c r="A1299" s="234" t="s">
        <v>1861</v>
      </c>
    </row>
    <row r="1300" spans="1:2">
      <c r="A1300" s="234" t="s">
        <v>1862</v>
      </c>
      <c r="B1300" s="235" t="s">
        <v>2857</v>
      </c>
    </row>
    <row r="1301" spans="1:2">
      <c r="A1301" s="234" t="s">
        <v>1863</v>
      </c>
      <c r="B1301" s="235" t="s">
        <v>2858</v>
      </c>
    </row>
    <row r="1302" spans="1:2">
      <c r="A1302" s="234" t="s">
        <v>1864</v>
      </c>
      <c r="B1302" s="235" t="s">
        <v>2859</v>
      </c>
    </row>
    <row r="1303" spans="1:2">
      <c r="A1303" s="234" t="s">
        <v>1865</v>
      </c>
      <c r="B1303" s="235" t="s">
        <v>2860</v>
      </c>
    </row>
    <row r="1304" spans="1:2">
      <c r="A1304" s="234" t="s">
        <v>1866</v>
      </c>
      <c r="B1304" s="235" t="s">
        <v>2861</v>
      </c>
    </row>
    <row r="1305" spans="1:2">
      <c r="A1305" s="234" t="s">
        <v>992</v>
      </c>
      <c r="B1305" s="235" t="s">
        <v>2351</v>
      </c>
    </row>
    <row r="1306" spans="1:2">
      <c r="A1306" s="234" t="s">
        <v>465</v>
      </c>
      <c r="B1306" s="235" t="s">
        <v>262</v>
      </c>
    </row>
    <row r="1307" spans="1:2">
      <c r="A1307" s="234" t="s">
        <v>1680</v>
      </c>
      <c r="B1307" s="235" t="s">
        <v>2789</v>
      </c>
    </row>
    <row r="1308" spans="1:2">
      <c r="A1308" s="234" t="s">
        <v>1867</v>
      </c>
      <c r="B1308" s="235" t="s">
        <v>2862</v>
      </c>
    </row>
    <row r="1309" spans="1:2">
      <c r="A1309" s="234" t="s">
        <v>1867</v>
      </c>
      <c r="B1309" s="235" t="s">
        <v>2862</v>
      </c>
    </row>
    <row r="1310" spans="1:2">
      <c r="A1310" s="234" t="s">
        <v>1868</v>
      </c>
      <c r="B1310" s="235" t="s">
        <v>2863</v>
      </c>
    </row>
    <row r="1311" spans="1:2">
      <c r="A1311" s="234" t="s">
        <v>1869</v>
      </c>
    </row>
    <row r="1312" spans="1:2">
      <c r="A1312" s="234" t="s">
        <v>1869</v>
      </c>
    </row>
    <row r="1313" spans="1:2">
      <c r="A1313" s="234" t="s">
        <v>1072</v>
      </c>
      <c r="B1313" s="235" t="s">
        <v>2425</v>
      </c>
    </row>
    <row r="1314" spans="1:2">
      <c r="A1314" s="234" t="s">
        <v>1870</v>
      </c>
      <c r="B1314" s="235" t="s">
        <v>2864</v>
      </c>
    </row>
    <row r="1315" spans="1:2">
      <c r="A1315" s="234" t="s">
        <v>1871</v>
      </c>
    </row>
    <row r="1316" spans="1:2">
      <c r="A1316" s="234" t="s">
        <v>1872</v>
      </c>
      <c r="B1316" s="235" t="s">
        <v>2865</v>
      </c>
    </row>
    <row r="1317" spans="1:2">
      <c r="A1317" s="234" t="s">
        <v>1873</v>
      </c>
      <c r="B1317" s="235" t="s">
        <v>2866</v>
      </c>
    </row>
    <row r="1318" spans="1:2">
      <c r="A1318" s="234" t="s">
        <v>1874</v>
      </c>
      <c r="B1318" s="235" t="s">
        <v>2867</v>
      </c>
    </row>
    <row r="1319" spans="1:2">
      <c r="A1319" s="234" t="s">
        <v>1875</v>
      </c>
      <c r="B1319" s="235" t="s">
        <v>2868</v>
      </c>
    </row>
    <row r="1320" spans="1:2">
      <c r="A1320" s="234" t="s">
        <v>1876</v>
      </c>
      <c r="B1320" s="235" t="s">
        <v>2869</v>
      </c>
    </row>
    <row r="1321" spans="1:2">
      <c r="A1321" s="234" t="s">
        <v>1877</v>
      </c>
      <c r="B1321" s="235" t="s">
        <v>2870</v>
      </c>
    </row>
    <row r="1322" spans="1:2">
      <c r="A1322" s="234" t="s">
        <v>1878</v>
      </c>
      <c r="B1322" s="235" t="s">
        <v>2871</v>
      </c>
    </row>
    <row r="1323" spans="1:2">
      <c r="A1323" s="234" t="s">
        <v>1879</v>
      </c>
    </row>
    <row r="1324" spans="1:2">
      <c r="A1324" s="234" t="s">
        <v>1880</v>
      </c>
    </row>
    <row r="1325" spans="1:2">
      <c r="A1325" s="234" t="s">
        <v>1881</v>
      </c>
    </row>
    <row r="1326" spans="1:2">
      <c r="A1326" s="234" t="s">
        <v>1882</v>
      </c>
    </row>
    <row r="1327" spans="1:2">
      <c r="A1327" s="234" t="s">
        <v>1883</v>
      </c>
    </row>
    <row r="1328" spans="1:2">
      <c r="A1328" s="234" t="s">
        <v>1884</v>
      </c>
    </row>
    <row r="1329" spans="1:2">
      <c r="A1329" s="234" t="s">
        <v>1885</v>
      </c>
      <c r="B1329" s="235" t="s">
        <v>2872</v>
      </c>
    </row>
    <row r="1330" spans="1:2">
      <c r="A1330" s="234" t="s">
        <v>1886</v>
      </c>
    </row>
    <row r="1331" spans="1:2">
      <c r="A1331" s="234" t="s">
        <v>1887</v>
      </c>
    </row>
    <row r="1332" spans="1:2">
      <c r="A1332" s="234" t="s">
        <v>1888</v>
      </c>
      <c r="B1332" s="235" t="s">
        <v>2873</v>
      </c>
    </row>
    <row r="1333" spans="1:2">
      <c r="A1333" s="234" t="s">
        <v>1889</v>
      </c>
    </row>
    <row r="1334" spans="1:2">
      <c r="A1334" s="234" t="s">
        <v>1890</v>
      </c>
    </row>
    <row r="1335" spans="1:2">
      <c r="A1335" s="234" t="s">
        <v>1891</v>
      </c>
      <c r="B1335" s="235" t="s">
        <v>2874</v>
      </c>
    </row>
    <row r="1336" spans="1:2">
      <c r="A1336" s="234" t="s">
        <v>1892</v>
      </c>
    </row>
    <row r="1337" spans="1:2">
      <c r="A1337" s="234" t="s">
        <v>1893</v>
      </c>
      <c r="B1337" s="235" t="s">
        <v>2875</v>
      </c>
    </row>
    <row r="1338" spans="1:2">
      <c r="A1338" s="234" t="s">
        <v>1894</v>
      </c>
    </row>
    <row r="1339" spans="1:2">
      <c r="A1339" s="234" t="s">
        <v>1895</v>
      </c>
    </row>
    <row r="1340" spans="1:2">
      <c r="A1340" s="234" t="s">
        <v>1896</v>
      </c>
      <c r="B1340" s="235" t="s">
        <v>2876</v>
      </c>
    </row>
    <row r="1341" spans="1:2">
      <c r="A1341" s="234" t="s">
        <v>1897</v>
      </c>
      <c r="B1341" s="235" t="s">
        <v>2877</v>
      </c>
    </row>
    <row r="1342" spans="1:2">
      <c r="A1342" s="234" t="s">
        <v>1898</v>
      </c>
    </row>
    <row r="1343" spans="1:2">
      <c r="A1343" s="234" t="s">
        <v>1899</v>
      </c>
    </row>
    <row r="1344" spans="1:2">
      <c r="A1344" s="234" t="s">
        <v>1900</v>
      </c>
      <c r="B1344" s="235" t="s">
        <v>2878</v>
      </c>
    </row>
    <row r="1345" spans="1:2">
      <c r="A1345" s="234" t="s">
        <v>1901</v>
      </c>
    </row>
    <row r="1346" spans="1:2">
      <c r="A1346" s="234" t="s">
        <v>1902</v>
      </c>
      <c r="B1346" s="235" t="s">
        <v>2879</v>
      </c>
    </row>
    <row r="1347" spans="1:2">
      <c r="A1347" s="234" t="s">
        <v>1903</v>
      </c>
      <c r="B1347" s="235" t="s">
        <v>2880</v>
      </c>
    </row>
    <row r="1348" spans="1:2">
      <c r="A1348" s="234" t="s">
        <v>1904</v>
      </c>
    </row>
    <row r="1349" spans="1:2">
      <c r="A1349" s="234" t="s">
        <v>1905</v>
      </c>
    </row>
    <row r="1350" spans="1:2">
      <c r="A1350" s="234" t="s">
        <v>1906</v>
      </c>
    </row>
    <row r="1351" spans="1:2">
      <c r="A1351" s="234" t="s">
        <v>1907</v>
      </c>
    </row>
    <row r="1352" spans="1:2">
      <c r="A1352" s="234" t="s">
        <v>1908</v>
      </c>
    </row>
    <row r="1353" spans="1:2">
      <c r="A1353" s="234" t="s">
        <v>1909</v>
      </c>
    </row>
    <row r="1354" spans="1:2">
      <c r="A1354" s="234" t="s">
        <v>1910</v>
      </c>
    </row>
    <row r="1355" spans="1:2">
      <c r="A1355" s="234" t="s">
        <v>1911</v>
      </c>
    </row>
    <row r="1356" spans="1:2">
      <c r="A1356" s="234" t="s">
        <v>1912</v>
      </c>
    </row>
    <row r="1357" spans="1:2">
      <c r="A1357" s="234" t="s">
        <v>1913</v>
      </c>
    </row>
    <row r="1358" spans="1:2">
      <c r="A1358" s="234" t="s">
        <v>1914</v>
      </c>
    </row>
    <row r="1359" spans="1:2">
      <c r="A1359" s="234" t="s">
        <v>1915</v>
      </c>
    </row>
    <row r="1360" spans="1:2">
      <c r="A1360" s="234" t="s">
        <v>1916</v>
      </c>
    </row>
    <row r="1361" spans="1:2">
      <c r="A1361" s="234" t="s">
        <v>1917</v>
      </c>
    </row>
    <row r="1362" spans="1:2">
      <c r="A1362" s="234" t="s">
        <v>1918</v>
      </c>
    </row>
    <row r="1363" spans="1:2">
      <c r="A1363" s="234" t="s">
        <v>1919</v>
      </c>
    </row>
    <row r="1364" spans="1:2">
      <c r="A1364" s="234" t="s">
        <v>1920</v>
      </c>
      <c r="B1364" s="235" t="s">
        <v>2881</v>
      </c>
    </row>
    <row r="1365" spans="1:2">
      <c r="A1365" s="234" t="s">
        <v>1921</v>
      </c>
    </row>
    <row r="1366" spans="1:2">
      <c r="A1366" s="234" t="s">
        <v>1922</v>
      </c>
    </row>
    <row r="1367" spans="1:2">
      <c r="A1367" s="234" t="s">
        <v>1923</v>
      </c>
    </row>
    <row r="1368" spans="1:2">
      <c r="A1368" s="234" t="s">
        <v>1924</v>
      </c>
      <c r="B1368" s="235" t="s">
        <v>2882</v>
      </c>
    </row>
    <row r="1369" spans="1:2">
      <c r="A1369" s="234" t="s">
        <v>1925</v>
      </c>
    </row>
    <row r="1370" spans="1:2">
      <c r="A1370" s="234" t="s">
        <v>1926</v>
      </c>
    </row>
    <row r="1371" spans="1:2">
      <c r="A1371" s="234" t="s">
        <v>1927</v>
      </c>
      <c r="B1371" s="235" t="s">
        <v>2883</v>
      </c>
    </row>
    <row r="1372" spans="1:2">
      <c r="A1372" s="234" t="s">
        <v>1928</v>
      </c>
    </row>
    <row r="1373" spans="1:2">
      <c r="A1373" s="234" t="s">
        <v>1929</v>
      </c>
    </row>
    <row r="1374" spans="1:2">
      <c r="A1374" s="234" t="s">
        <v>1930</v>
      </c>
    </row>
    <row r="1375" spans="1:2">
      <c r="A1375" s="234" t="s">
        <v>1931</v>
      </c>
      <c r="B1375" s="235" t="s">
        <v>2866</v>
      </c>
    </row>
    <row r="1376" spans="1:2">
      <c r="A1376" s="234" t="s">
        <v>788</v>
      </c>
      <c r="B1376" s="235" t="s">
        <v>2147</v>
      </c>
    </row>
    <row r="1377" spans="1:2">
      <c r="A1377" s="234" t="s">
        <v>790</v>
      </c>
      <c r="B1377" s="235" t="s">
        <v>2149</v>
      </c>
    </row>
    <row r="1378" spans="1:2">
      <c r="A1378" s="234" t="s">
        <v>834</v>
      </c>
      <c r="B1378" s="235" t="s">
        <v>2194</v>
      </c>
    </row>
    <row r="1379" spans="1:2">
      <c r="A1379" s="234" t="s">
        <v>894</v>
      </c>
      <c r="B1379" s="235" t="s">
        <v>2257</v>
      </c>
    </row>
    <row r="1380" spans="1:2">
      <c r="A1380" s="234" t="s">
        <v>820</v>
      </c>
      <c r="B1380" s="235" t="s">
        <v>2180</v>
      </c>
    </row>
    <row r="1381" spans="1:2">
      <c r="A1381" s="234" t="s">
        <v>1466</v>
      </c>
      <c r="B1381" s="235" t="s">
        <v>2677</v>
      </c>
    </row>
    <row r="1382" spans="1:2">
      <c r="A1382" s="234" t="s">
        <v>900</v>
      </c>
      <c r="B1382" s="235" t="s">
        <v>2263</v>
      </c>
    </row>
    <row r="1383" spans="1:2">
      <c r="A1383" s="234" t="s">
        <v>1039</v>
      </c>
      <c r="B1383" s="235" t="s">
        <v>2395</v>
      </c>
    </row>
    <row r="1384" spans="1:2">
      <c r="A1384" s="234" t="s">
        <v>837</v>
      </c>
      <c r="B1384" s="235" t="s">
        <v>2198</v>
      </c>
    </row>
    <row r="1385" spans="1:2">
      <c r="A1385" s="234" t="s">
        <v>951</v>
      </c>
      <c r="B1385" s="235" t="s">
        <v>2313</v>
      </c>
    </row>
    <row r="1386" spans="1:2">
      <c r="A1386" s="234" t="s">
        <v>1932</v>
      </c>
      <c r="B1386" s="235" t="s">
        <v>2884</v>
      </c>
    </row>
    <row r="1387" spans="1:2">
      <c r="A1387" s="234" t="s">
        <v>1932</v>
      </c>
      <c r="B1387" s="235" t="s">
        <v>2884</v>
      </c>
    </row>
    <row r="1388" spans="1:2">
      <c r="A1388" s="234" t="s">
        <v>1063</v>
      </c>
      <c r="B1388" s="235" t="s">
        <v>2416</v>
      </c>
    </row>
    <row r="1389" spans="1:2">
      <c r="A1389" s="234" t="s">
        <v>793</v>
      </c>
      <c r="B1389" s="235" t="s">
        <v>2152</v>
      </c>
    </row>
    <row r="1390" spans="1:2">
      <c r="A1390" s="234" t="s">
        <v>500</v>
      </c>
      <c r="B1390" s="235" t="s">
        <v>2315</v>
      </c>
    </row>
    <row r="1391" spans="1:2">
      <c r="A1391" s="234" t="s">
        <v>505</v>
      </c>
      <c r="B1391" s="235" t="s">
        <v>2260</v>
      </c>
    </row>
    <row r="1392" spans="1:2">
      <c r="A1392" s="234" t="s">
        <v>493</v>
      </c>
      <c r="B1392" s="235" t="s">
        <v>2230</v>
      </c>
    </row>
    <row r="1393" spans="1:2">
      <c r="A1393" s="234" t="s">
        <v>1005</v>
      </c>
      <c r="B1393" s="235" t="s">
        <v>2361</v>
      </c>
    </row>
    <row r="1394" spans="1:2">
      <c r="A1394" s="234" t="s">
        <v>1090</v>
      </c>
      <c r="B1394" s="235" t="s">
        <v>2439</v>
      </c>
    </row>
    <row r="1395" spans="1:2">
      <c r="A1395" s="234" t="s">
        <v>1462</v>
      </c>
    </row>
    <row r="1396" spans="1:2">
      <c r="A1396" s="234" t="s">
        <v>1933</v>
      </c>
      <c r="B1396" s="235" t="s">
        <v>2885</v>
      </c>
    </row>
    <row r="1397" spans="1:2">
      <c r="A1397" s="234" t="s">
        <v>1934</v>
      </c>
      <c r="B1397" s="235" t="s">
        <v>2886</v>
      </c>
    </row>
    <row r="1398" spans="1:2">
      <c r="A1398" s="234" t="s">
        <v>1935</v>
      </c>
      <c r="B1398" s="235" t="s">
        <v>2887</v>
      </c>
    </row>
    <row r="1399" spans="1:2">
      <c r="A1399" s="234" t="s">
        <v>1936</v>
      </c>
      <c r="B1399" s="235" t="s">
        <v>2888</v>
      </c>
    </row>
    <row r="1400" spans="1:2">
      <c r="A1400" s="234" t="s">
        <v>1937</v>
      </c>
      <c r="B1400" s="235" t="s">
        <v>2889</v>
      </c>
    </row>
    <row r="1401" spans="1:2">
      <c r="A1401" s="234" t="s">
        <v>1938</v>
      </c>
    </row>
    <row r="1402" spans="1:2">
      <c r="A1402" s="234" t="s">
        <v>1939</v>
      </c>
      <c r="B1402" s="235" t="s">
        <v>2890</v>
      </c>
    </row>
    <row r="1403" spans="1:2">
      <c r="A1403" s="234" t="s">
        <v>1940</v>
      </c>
      <c r="B1403" s="235" t="s">
        <v>2891</v>
      </c>
    </row>
    <row r="1404" spans="1:2">
      <c r="A1404" s="234" t="s">
        <v>1941</v>
      </c>
      <c r="B1404" s="235" t="s">
        <v>2560</v>
      </c>
    </row>
    <row r="1405" spans="1:2">
      <c r="A1405" s="234" t="s">
        <v>460</v>
      </c>
      <c r="B1405" s="235" t="s">
        <v>272</v>
      </c>
    </row>
    <row r="1406" spans="1:2">
      <c r="A1406" s="234" t="s">
        <v>459</v>
      </c>
      <c r="B1406" s="235" t="s">
        <v>268</v>
      </c>
    </row>
    <row r="1407" spans="1:2">
      <c r="A1407" s="234" t="s">
        <v>1942</v>
      </c>
      <c r="B1407" s="235" t="s">
        <v>2892</v>
      </c>
    </row>
    <row r="1408" spans="1:2">
      <c r="A1408" s="234" t="s">
        <v>1943</v>
      </c>
    </row>
    <row r="1409" spans="1:2">
      <c r="A1409" s="234" t="s">
        <v>1944</v>
      </c>
      <c r="B1409" s="235" t="s">
        <v>2769</v>
      </c>
    </row>
    <row r="1410" spans="1:2">
      <c r="A1410" s="234" t="s">
        <v>1945</v>
      </c>
    </row>
    <row r="1411" spans="1:2">
      <c r="A1411" s="234" t="s">
        <v>1946</v>
      </c>
    </row>
    <row r="1412" spans="1:2">
      <c r="A1412" s="234" t="s">
        <v>1947</v>
      </c>
    </row>
    <row r="1413" spans="1:2">
      <c r="A1413" s="234" t="s">
        <v>1948</v>
      </c>
    </row>
    <row r="1414" spans="1:2">
      <c r="A1414" s="234" t="s">
        <v>1949</v>
      </c>
    </row>
    <row r="1415" spans="1:2">
      <c r="A1415" s="234" t="s">
        <v>1950</v>
      </c>
    </row>
    <row r="1416" spans="1:2">
      <c r="A1416" s="234" t="s">
        <v>1951</v>
      </c>
    </row>
    <row r="1417" spans="1:2">
      <c r="A1417" s="234" t="s">
        <v>1952</v>
      </c>
    </row>
    <row r="1418" spans="1:2">
      <c r="A1418" s="234" t="s">
        <v>1953</v>
      </c>
    </row>
    <row r="1419" spans="1:2">
      <c r="A1419" s="234" t="s">
        <v>1954</v>
      </c>
    </row>
    <row r="1420" spans="1:2">
      <c r="A1420" s="234" t="s">
        <v>1478</v>
      </c>
    </row>
    <row r="1421" spans="1:2">
      <c r="A1421" s="234" t="s">
        <v>1477</v>
      </c>
      <c r="B1421" s="235" t="s">
        <v>2686</v>
      </c>
    </row>
    <row r="1422" spans="1:2">
      <c r="A1422" s="234" t="s">
        <v>1954</v>
      </c>
    </row>
    <row r="1423" spans="1:2">
      <c r="A1423" s="234" t="s">
        <v>1953</v>
      </c>
    </row>
    <row r="1424" spans="1:2">
      <c r="A1424" s="234" t="s">
        <v>1955</v>
      </c>
    </row>
    <row r="1425" spans="1:2">
      <c r="A1425" s="234" t="s">
        <v>1956</v>
      </c>
    </row>
    <row r="1426" spans="1:2">
      <c r="A1426" s="234" t="s">
        <v>1957</v>
      </c>
    </row>
    <row r="1427" spans="1:2">
      <c r="A1427" s="234" t="s">
        <v>1958</v>
      </c>
    </row>
    <row r="1428" spans="1:2">
      <c r="A1428" s="234" t="s">
        <v>1044</v>
      </c>
      <c r="B1428" s="235" t="s">
        <v>2399</v>
      </c>
    </row>
    <row r="1429" spans="1:2">
      <c r="A1429" s="234" t="s">
        <v>957</v>
      </c>
      <c r="B1429" s="235" t="s">
        <v>2319</v>
      </c>
    </row>
    <row r="1430" spans="1:2">
      <c r="A1430" s="234" t="s">
        <v>1471</v>
      </c>
      <c r="B1430" s="235" t="s">
        <v>2682</v>
      </c>
    </row>
    <row r="1431" spans="1:2">
      <c r="A1431" s="234" t="s">
        <v>1959</v>
      </c>
    </row>
    <row r="1432" spans="1:2">
      <c r="A1432" s="234" t="s">
        <v>1960</v>
      </c>
    </row>
    <row r="1433" spans="1:2">
      <c r="A1433" s="234" t="s">
        <v>1961</v>
      </c>
    </row>
    <row r="1434" spans="1:2">
      <c r="A1434" s="234" t="s">
        <v>1962</v>
      </c>
    </row>
    <row r="1435" spans="1:2">
      <c r="A1435" s="234" t="s">
        <v>1963</v>
      </c>
    </row>
    <row r="1436" spans="1:2">
      <c r="A1436" s="234" t="s">
        <v>1964</v>
      </c>
    </row>
    <row r="1437" spans="1:2">
      <c r="A1437" s="234" t="s">
        <v>1965</v>
      </c>
    </row>
    <row r="1438" spans="1:2">
      <c r="A1438" s="234" t="s">
        <v>1966</v>
      </c>
      <c r="B1438" s="235" t="s">
        <v>2893</v>
      </c>
    </row>
    <row r="1439" spans="1:2">
      <c r="A1439" s="234" t="s">
        <v>1967</v>
      </c>
    </row>
    <row r="1440" spans="1:2">
      <c r="A1440" s="234" t="s">
        <v>1968</v>
      </c>
    </row>
    <row r="1441" spans="1:2">
      <c r="A1441" s="234" t="s">
        <v>1969</v>
      </c>
    </row>
    <row r="1442" spans="1:2">
      <c r="A1442" s="234" t="s">
        <v>1970</v>
      </c>
    </row>
    <row r="1443" spans="1:2">
      <c r="A1443" s="234" t="s">
        <v>1971</v>
      </c>
      <c r="B1443" s="235" t="s">
        <v>2894</v>
      </c>
    </row>
    <row r="1444" spans="1:2">
      <c r="A1444" s="234" t="s">
        <v>1972</v>
      </c>
    </row>
    <row r="1445" spans="1:2">
      <c r="A1445" s="234" t="s">
        <v>1973</v>
      </c>
    </row>
    <row r="1446" spans="1:2">
      <c r="A1446" s="234" t="s">
        <v>1974</v>
      </c>
      <c r="B1446" s="235" t="s">
        <v>2120</v>
      </c>
    </row>
    <row r="1447" spans="1:2">
      <c r="A1447" s="234" t="s">
        <v>1975</v>
      </c>
      <c r="B1447" s="235" t="s">
        <v>2895</v>
      </c>
    </row>
    <row r="1448" spans="1:2">
      <c r="A1448" s="234" t="s">
        <v>1976</v>
      </c>
    </row>
    <row r="1449" spans="1:2">
      <c r="A1449" s="234" t="s">
        <v>1977</v>
      </c>
      <c r="B1449" s="235" t="s">
        <v>2896</v>
      </c>
    </row>
    <row r="1450" spans="1:2">
      <c r="A1450" s="234" t="s">
        <v>1978</v>
      </c>
    </row>
    <row r="1451" spans="1:2">
      <c r="A1451" s="234" t="s">
        <v>1979</v>
      </c>
      <c r="B1451" s="235" t="s">
        <v>2897</v>
      </c>
    </row>
    <row r="1452" spans="1:2">
      <c r="A1452" s="234" t="s">
        <v>1980</v>
      </c>
      <c r="B1452" s="235" t="s">
        <v>2898</v>
      </c>
    </row>
    <row r="1453" spans="1:2">
      <c r="A1453" s="234" t="s">
        <v>1981</v>
      </c>
      <c r="B1453" s="235" t="s">
        <v>2899</v>
      </c>
    </row>
    <row r="1454" spans="1:2">
      <c r="A1454" s="234" t="s">
        <v>1982</v>
      </c>
      <c r="B1454" s="235" t="s">
        <v>2900</v>
      </c>
    </row>
    <row r="1455" spans="1:2">
      <c r="A1455" s="234" t="s">
        <v>1983</v>
      </c>
      <c r="B1455" s="235" t="s">
        <v>2284</v>
      </c>
    </row>
    <row r="1456" spans="1:2">
      <c r="A1456" s="234" t="s">
        <v>1984</v>
      </c>
    </row>
    <row r="1457" spans="1:2">
      <c r="A1457" s="234" t="s">
        <v>1985</v>
      </c>
      <c r="B1457" s="235" t="s">
        <v>2285</v>
      </c>
    </row>
    <row r="1458" spans="1:2">
      <c r="A1458" s="234" t="s">
        <v>1986</v>
      </c>
      <c r="B1458" s="235" t="s">
        <v>2901</v>
      </c>
    </row>
    <row r="1459" spans="1:2">
      <c r="A1459" s="234" t="s">
        <v>1987</v>
      </c>
    </row>
    <row r="1460" spans="1:2">
      <c r="A1460" s="234" t="s">
        <v>1988</v>
      </c>
    </row>
    <row r="1461" spans="1:2">
      <c r="A1461" s="234" t="s">
        <v>1989</v>
      </c>
    </row>
    <row r="1462" spans="1:2">
      <c r="A1462" s="234" t="s">
        <v>1990</v>
      </c>
      <c r="B1462" s="235" t="s">
        <v>2902</v>
      </c>
    </row>
    <row r="1463" spans="1:2">
      <c r="A1463" s="234" t="s">
        <v>1991</v>
      </c>
    </row>
    <row r="1464" spans="1:2">
      <c r="A1464" s="234" t="s">
        <v>1992</v>
      </c>
      <c r="B1464" s="235" t="s">
        <v>2903</v>
      </c>
    </row>
    <row r="1465" spans="1:2">
      <c r="A1465" s="234" t="s">
        <v>1993</v>
      </c>
      <c r="B1465" s="235" t="s">
        <v>2904</v>
      </c>
    </row>
    <row r="1466" spans="1:2">
      <c r="A1466" s="234" t="s">
        <v>1994</v>
      </c>
    </row>
    <row r="1467" spans="1:2">
      <c r="A1467" s="234" t="s">
        <v>1995</v>
      </c>
      <c r="B1467" s="235" t="s">
        <v>2905</v>
      </c>
    </row>
    <row r="1468" spans="1:2">
      <c r="A1468" s="234" t="s">
        <v>1996</v>
      </c>
    </row>
    <row r="1469" spans="1:2">
      <c r="A1469" s="234" t="s">
        <v>1997</v>
      </c>
      <c r="B1469" s="235" t="s">
        <v>2906</v>
      </c>
    </row>
    <row r="1470" spans="1:2">
      <c r="A1470" s="234" t="s">
        <v>1998</v>
      </c>
    </row>
    <row r="1471" spans="1:2">
      <c r="A1471" s="234" t="s">
        <v>1999</v>
      </c>
    </row>
    <row r="1472" spans="1:2">
      <c r="A1472" s="234" t="s">
        <v>2000</v>
      </c>
    </row>
    <row r="1473" spans="1:2">
      <c r="A1473" s="234" t="s">
        <v>2001</v>
      </c>
    </row>
    <row r="1474" spans="1:2">
      <c r="A1474" s="234" t="s">
        <v>2002</v>
      </c>
    </row>
    <row r="1475" spans="1:2">
      <c r="A1475" s="234" t="s">
        <v>2003</v>
      </c>
      <c r="B1475" s="235" t="s">
        <v>2907</v>
      </c>
    </row>
    <row r="1476" spans="1:2">
      <c r="A1476" s="234" t="s">
        <v>2004</v>
      </c>
    </row>
    <row r="1477" spans="1:2">
      <c r="A1477" s="234" t="s">
        <v>2005</v>
      </c>
      <c r="B1477" s="235" t="s">
        <v>2908</v>
      </c>
    </row>
    <row r="1478" spans="1:2">
      <c r="A1478" s="234" t="s">
        <v>2006</v>
      </c>
      <c r="B1478" s="235" t="s">
        <v>2909</v>
      </c>
    </row>
    <row r="1479" spans="1:2">
      <c r="A1479" s="234" t="s">
        <v>2007</v>
      </c>
    </row>
    <row r="1480" spans="1:2">
      <c r="A1480" s="234" t="s">
        <v>2008</v>
      </c>
    </row>
    <row r="1481" spans="1:2">
      <c r="A1481" s="234" t="s">
        <v>2009</v>
      </c>
    </row>
    <row r="1482" spans="1:2">
      <c r="A1482" s="234" t="s">
        <v>2010</v>
      </c>
    </row>
    <row r="1483" spans="1:2">
      <c r="A1483" s="234" t="s">
        <v>2011</v>
      </c>
    </row>
    <row r="1484" spans="1:2">
      <c r="A1484" s="234" t="s">
        <v>2012</v>
      </c>
    </row>
    <row r="1485" spans="1:2">
      <c r="A1485" s="234" t="s">
        <v>2013</v>
      </c>
    </row>
    <row r="1486" spans="1:2">
      <c r="A1486" s="234" t="s">
        <v>2014</v>
      </c>
    </row>
    <row r="1487" spans="1:2">
      <c r="A1487" s="234" t="s">
        <v>2015</v>
      </c>
      <c r="B1487" s="235" t="s">
        <v>2779</v>
      </c>
    </row>
    <row r="1488" spans="1:2">
      <c r="A1488" s="234" t="s">
        <v>2016</v>
      </c>
    </row>
    <row r="1489" spans="1:2">
      <c r="A1489" s="234" t="s">
        <v>2017</v>
      </c>
    </row>
    <row r="1490" spans="1:2">
      <c r="A1490" s="234" t="s">
        <v>2018</v>
      </c>
    </row>
    <row r="1491" spans="1:2">
      <c r="A1491" s="234" t="s">
        <v>2019</v>
      </c>
    </row>
    <row r="1492" spans="1:2">
      <c r="A1492" s="234" t="s">
        <v>2020</v>
      </c>
    </row>
    <row r="1493" spans="1:2">
      <c r="A1493" s="234" t="s">
        <v>2021</v>
      </c>
      <c r="B1493" s="235" t="s">
        <v>2910</v>
      </c>
    </row>
    <row r="1494" spans="1:2">
      <c r="A1494" s="234" t="s">
        <v>2022</v>
      </c>
      <c r="B1494" s="235" t="s">
        <v>2911</v>
      </c>
    </row>
    <row r="1495" spans="1:2">
      <c r="A1495" s="234" t="s">
        <v>2023</v>
      </c>
    </row>
    <row r="1496" spans="1:2">
      <c r="A1496" s="234" t="s">
        <v>2024</v>
      </c>
    </row>
    <row r="1497" spans="1:2">
      <c r="A1497" s="234" t="s">
        <v>2025</v>
      </c>
    </row>
    <row r="1498" spans="1:2">
      <c r="A1498" s="234" t="s">
        <v>2026</v>
      </c>
    </row>
    <row r="1499" spans="1:2">
      <c r="A1499" s="234" t="s">
        <v>2027</v>
      </c>
    </row>
    <row r="1500" spans="1:2">
      <c r="A1500" s="234" t="s">
        <v>2028</v>
      </c>
      <c r="B1500" s="235" t="s">
        <v>2912</v>
      </c>
    </row>
    <row r="1501" spans="1:2">
      <c r="A1501" s="234" t="s">
        <v>2029</v>
      </c>
      <c r="B1501" s="235" t="s">
        <v>2913</v>
      </c>
    </row>
    <row r="1502" spans="1:2">
      <c r="A1502" s="234" t="s">
        <v>2030</v>
      </c>
      <c r="B1502" s="235" t="s">
        <v>2914</v>
      </c>
    </row>
    <row r="1503" spans="1:2">
      <c r="A1503" s="234" t="s">
        <v>2031</v>
      </c>
    </row>
    <row r="1504" spans="1:2">
      <c r="A1504" s="234" t="s">
        <v>2032</v>
      </c>
    </row>
    <row r="1505" spans="1:2">
      <c r="A1505" s="234" t="s">
        <v>2033</v>
      </c>
    </row>
    <row r="1506" spans="1:2">
      <c r="A1506" s="234" t="s">
        <v>2034</v>
      </c>
    </row>
    <row r="1507" spans="1:2">
      <c r="A1507" s="234" t="s">
        <v>2035</v>
      </c>
    </row>
    <row r="1508" spans="1:2">
      <c r="A1508" s="234" t="s">
        <v>2036</v>
      </c>
      <c r="B1508" s="235" t="s">
        <v>2510</v>
      </c>
    </row>
    <row r="1509" spans="1:2">
      <c r="A1509" s="234" t="s">
        <v>2037</v>
      </c>
      <c r="B1509" s="235" t="s">
        <v>2915</v>
      </c>
    </row>
    <row r="1510" spans="1:2">
      <c r="A1510" s="234" t="s">
        <v>2038</v>
      </c>
      <c r="B1510" s="235" t="s">
        <v>2916</v>
      </c>
    </row>
    <row r="1511" spans="1:2">
      <c r="A1511" s="234" t="s">
        <v>2039</v>
      </c>
      <c r="B1511" s="235" t="s">
        <v>2837</v>
      </c>
    </row>
    <row r="1512" spans="1:2">
      <c r="A1512" s="234" t="s">
        <v>2040</v>
      </c>
      <c r="B1512" s="235" t="s">
        <v>219</v>
      </c>
    </row>
    <row r="1513" spans="1:2">
      <c r="A1513" s="234" t="s">
        <v>2041</v>
      </c>
      <c r="B1513" s="235" t="s">
        <v>2834</v>
      </c>
    </row>
    <row r="1514" spans="1:2">
      <c r="A1514" s="234" t="s">
        <v>2042</v>
      </c>
      <c r="B1514" s="235" t="s">
        <v>217</v>
      </c>
    </row>
    <row r="1515" spans="1:2">
      <c r="A1515" s="234" t="s">
        <v>2043</v>
      </c>
      <c r="B1515" s="235" t="s">
        <v>2835</v>
      </c>
    </row>
    <row r="1516" spans="1:2">
      <c r="A1516" s="234" t="s">
        <v>2044</v>
      </c>
      <c r="B1516" s="235" t="s">
        <v>2836</v>
      </c>
    </row>
    <row r="1517" spans="1:2">
      <c r="A1517" s="234" t="s">
        <v>2045</v>
      </c>
    </row>
    <row r="1518" spans="1:2">
      <c r="A1518" s="234" t="s">
        <v>2046</v>
      </c>
    </row>
    <row r="1519" spans="1:2">
      <c r="A1519" s="234" t="s">
        <v>2047</v>
      </c>
      <c r="B1519" s="235" t="s">
        <v>2917</v>
      </c>
    </row>
    <row r="1520" spans="1:2">
      <c r="A1520" s="234" t="s">
        <v>2047</v>
      </c>
      <c r="B1520" s="235" t="s">
        <v>2917</v>
      </c>
    </row>
    <row r="1521" spans="1:2">
      <c r="A1521" s="234" t="s">
        <v>2048</v>
      </c>
    </row>
    <row r="1522" spans="1:2">
      <c r="A1522" s="234" t="s">
        <v>2049</v>
      </c>
    </row>
    <row r="1523" spans="1:2">
      <c r="A1523" s="234" t="s">
        <v>2050</v>
      </c>
    </row>
    <row r="1524" spans="1:2">
      <c r="A1524" s="234" t="s">
        <v>2051</v>
      </c>
    </row>
    <row r="1525" spans="1:2">
      <c r="A1525" s="234" t="s">
        <v>2052</v>
      </c>
      <c r="B1525" s="235" t="s">
        <v>2678</v>
      </c>
    </row>
    <row r="1526" spans="1:2">
      <c r="A1526" s="234" t="s">
        <v>2052</v>
      </c>
      <c r="B1526" s="235" t="s">
        <v>2678</v>
      </c>
    </row>
    <row r="1527" spans="1:2">
      <c r="A1527" s="234" t="s">
        <v>2053</v>
      </c>
    </row>
    <row r="1528" spans="1:2">
      <c r="A1528" s="234" t="s">
        <v>2053</v>
      </c>
    </row>
    <row r="1529" spans="1:2">
      <c r="A1529" s="234" t="s">
        <v>469</v>
      </c>
      <c r="B1529" s="235" t="s">
        <v>2131</v>
      </c>
    </row>
    <row r="1530" spans="1:2">
      <c r="A1530" s="234" t="s">
        <v>749</v>
      </c>
      <c r="B1530" s="235" t="s">
        <v>2111</v>
      </c>
    </row>
    <row r="1531" spans="1:2">
      <c r="A1531" s="234" t="s">
        <v>753</v>
      </c>
      <c r="B1531" s="235" t="s">
        <v>2114</v>
      </c>
    </row>
    <row r="1532" spans="1:2">
      <c r="A1532" s="234" t="s">
        <v>969</v>
      </c>
      <c r="B1532" s="235" t="s">
        <v>2330</v>
      </c>
    </row>
    <row r="1533" spans="1:2">
      <c r="A1533" s="234" t="s">
        <v>770</v>
      </c>
      <c r="B1533" s="235" t="s">
        <v>2130</v>
      </c>
    </row>
    <row r="1534" spans="1:2">
      <c r="A1534" s="234" t="s">
        <v>2054</v>
      </c>
      <c r="B1534" s="235" t="s">
        <v>2918</v>
      </c>
    </row>
    <row r="1535" spans="1:2">
      <c r="A1535" s="234" t="s">
        <v>2054</v>
      </c>
      <c r="B1535" s="235" t="s">
        <v>2918</v>
      </c>
    </row>
    <row r="1536" spans="1:2">
      <c r="A1536" s="234" t="s">
        <v>2055</v>
      </c>
    </row>
    <row r="1537" spans="1:2">
      <c r="A1537" s="234" t="s">
        <v>2055</v>
      </c>
    </row>
    <row r="1538" spans="1:2">
      <c r="A1538" s="234" t="s">
        <v>871</v>
      </c>
      <c r="B1538" s="235" t="s">
        <v>2235</v>
      </c>
    </row>
    <row r="1539" spans="1:2">
      <c r="A1539" s="234" t="s">
        <v>1032</v>
      </c>
      <c r="B1539" s="235" t="s">
        <v>2388</v>
      </c>
    </row>
    <row r="1540" spans="1:2">
      <c r="A1540" s="234" t="s">
        <v>2021</v>
      </c>
      <c r="B1540" s="235" t="s">
        <v>2910</v>
      </c>
    </row>
    <row r="1541" spans="1:2">
      <c r="A1541" s="234" t="s">
        <v>2022</v>
      </c>
      <c r="B1541" s="235" t="s">
        <v>2911</v>
      </c>
    </row>
    <row r="1542" spans="1:2">
      <c r="A1542" s="234" t="s">
        <v>870</v>
      </c>
      <c r="B1542" s="235" t="s">
        <v>2234</v>
      </c>
    </row>
    <row r="1543" spans="1:2">
      <c r="A1543" s="234" t="s">
        <v>849</v>
      </c>
      <c r="B1543" s="235" t="s">
        <v>2210</v>
      </c>
    </row>
    <row r="1544" spans="1:2">
      <c r="A1544" s="234" t="s">
        <v>903</v>
      </c>
      <c r="B1544" s="235" t="s">
        <v>2266</v>
      </c>
    </row>
    <row r="1545" spans="1:2">
      <c r="A1545" s="234" t="s">
        <v>752</v>
      </c>
      <c r="B1545" s="235" t="s">
        <v>2113</v>
      </c>
    </row>
    <row r="1546" spans="1:2">
      <c r="A1546" s="234" t="s">
        <v>876</v>
      </c>
      <c r="B1546" s="235" t="s">
        <v>2240</v>
      </c>
    </row>
    <row r="1547" spans="1:2">
      <c r="A1547" s="234" t="s">
        <v>857</v>
      </c>
      <c r="B1547" s="235" t="s">
        <v>2218</v>
      </c>
    </row>
    <row r="1548" spans="1:2">
      <c r="A1548" s="234" t="s">
        <v>2056</v>
      </c>
      <c r="B1548" s="235" t="s">
        <v>2919</v>
      </c>
    </row>
    <row r="1549" spans="1:2">
      <c r="A1549" s="234" t="s">
        <v>2056</v>
      </c>
      <c r="B1549" s="235" t="s">
        <v>2919</v>
      </c>
    </row>
    <row r="1550" spans="1:2">
      <c r="A1550" s="234" t="s">
        <v>1086</v>
      </c>
      <c r="B1550" s="235" t="s">
        <v>2436</v>
      </c>
    </row>
    <row r="1551" spans="1:2">
      <c r="A1551" s="234" t="s">
        <v>2057</v>
      </c>
      <c r="B1551" s="235" t="s">
        <v>2920</v>
      </c>
    </row>
    <row r="1552" spans="1:2">
      <c r="A1552" s="234" t="s">
        <v>2057</v>
      </c>
      <c r="B1552" s="235" t="s">
        <v>2920</v>
      </c>
    </row>
    <row r="1553" spans="1:2">
      <c r="A1553" s="234" t="s">
        <v>2058</v>
      </c>
      <c r="B1553" s="235" t="s">
        <v>2921</v>
      </c>
    </row>
    <row r="1554" spans="1:2">
      <c r="A1554" s="234" t="s">
        <v>2058</v>
      </c>
      <c r="B1554" s="235" t="s">
        <v>2921</v>
      </c>
    </row>
    <row r="1555" spans="1:2">
      <c r="A1555" s="234" t="s">
        <v>2059</v>
      </c>
      <c r="B1555" s="235" t="s">
        <v>2922</v>
      </c>
    </row>
    <row r="1556" spans="1:2">
      <c r="A1556" s="234" t="s">
        <v>2059</v>
      </c>
      <c r="B1556" s="235" t="s">
        <v>2922</v>
      </c>
    </row>
    <row r="1557" spans="1:2">
      <c r="A1557" s="234" t="s">
        <v>2060</v>
      </c>
      <c r="B1557" s="235" t="s">
        <v>2923</v>
      </c>
    </row>
    <row r="1558" spans="1:2">
      <c r="A1558" s="234" t="s">
        <v>2060</v>
      </c>
      <c r="B1558" s="235" t="s">
        <v>2923</v>
      </c>
    </row>
    <row r="1559" spans="1:2">
      <c r="A1559" s="234" t="s">
        <v>1574</v>
      </c>
    </row>
    <row r="1560" spans="1:2">
      <c r="A1560" s="234" t="s">
        <v>2061</v>
      </c>
      <c r="B1560" s="235" t="s">
        <v>2924</v>
      </c>
    </row>
    <row r="1561" spans="1:2">
      <c r="A1561" s="234" t="s">
        <v>2061</v>
      </c>
      <c r="B1561" s="235" t="s">
        <v>2924</v>
      </c>
    </row>
    <row r="1562" spans="1:2">
      <c r="A1562" s="234" t="s">
        <v>2062</v>
      </c>
      <c r="B1562" s="235" t="s">
        <v>2925</v>
      </c>
    </row>
    <row r="1563" spans="1:2">
      <c r="A1563" s="234" t="s">
        <v>2062</v>
      </c>
      <c r="B1563" s="235" t="s">
        <v>2925</v>
      </c>
    </row>
    <row r="1564" spans="1:2">
      <c r="A1564" s="234" t="s">
        <v>2063</v>
      </c>
      <c r="B1564" s="235" t="s">
        <v>2926</v>
      </c>
    </row>
    <row r="1565" spans="1:2">
      <c r="A1565" s="234" t="s">
        <v>2063</v>
      </c>
      <c r="B1565" s="235" t="s">
        <v>2926</v>
      </c>
    </row>
    <row r="1566" spans="1:2">
      <c r="A1566" s="234" t="s">
        <v>526</v>
      </c>
      <c r="B1566" s="235" t="s">
        <v>2927</v>
      </c>
    </row>
    <row r="1567" spans="1:2">
      <c r="A1567" s="234" t="s">
        <v>506</v>
      </c>
      <c r="B1567" s="235" t="s">
        <v>2928</v>
      </c>
    </row>
    <row r="1568" spans="1:2">
      <c r="A1568" s="234" t="s">
        <v>518</v>
      </c>
      <c r="B1568" s="235" t="s">
        <v>2929</v>
      </c>
    </row>
    <row r="1569" spans="1:2">
      <c r="A1569" s="234" t="s">
        <v>521</v>
      </c>
    </row>
    <row r="1570" spans="1:2">
      <c r="A1570" s="234" t="s">
        <v>517</v>
      </c>
      <c r="B1570" s="235" t="s">
        <v>2930</v>
      </c>
    </row>
    <row r="1571" spans="1:2">
      <c r="A1571" s="234" t="s">
        <v>539</v>
      </c>
    </row>
    <row r="1572" spans="1:2">
      <c r="A1572" s="234" t="s">
        <v>540</v>
      </c>
    </row>
    <row r="1573" spans="1:2">
      <c r="A1573" s="234" t="s">
        <v>541</v>
      </c>
    </row>
    <row r="1574" spans="1:2">
      <c r="A1574" s="234" t="s">
        <v>527</v>
      </c>
      <c r="B1574" s="235" t="s">
        <v>2931</v>
      </c>
    </row>
    <row r="1575" spans="1:2">
      <c r="A1575" s="234" t="s">
        <v>531</v>
      </c>
    </row>
    <row r="1576" spans="1:2">
      <c r="A1576" s="234" t="s">
        <v>532</v>
      </c>
    </row>
    <row r="1577" spans="1:2">
      <c r="A1577" s="234" t="s">
        <v>524</v>
      </c>
    </row>
    <row r="1578" spans="1:2">
      <c r="A1578" s="234" t="s">
        <v>2064</v>
      </c>
      <c r="B1578" s="235" t="s">
        <v>2932</v>
      </c>
    </row>
    <row r="1579" spans="1:2">
      <c r="A1579" s="234" t="s">
        <v>2065</v>
      </c>
      <c r="B1579" s="235" t="s">
        <v>2933</v>
      </c>
    </row>
    <row r="1580" spans="1:2">
      <c r="A1580" s="234" t="s">
        <v>2066</v>
      </c>
      <c r="B1580" s="235" t="s">
        <v>2934</v>
      </c>
    </row>
    <row r="1581" spans="1:2">
      <c r="A1581" s="234" t="s">
        <v>2067</v>
      </c>
      <c r="B1581" s="235" t="s">
        <v>2935</v>
      </c>
    </row>
    <row r="1582" spans="1:2">
      <c r="A1582" s="234" t="s">
        <v>2068</v>
      </c>
      <c r="B1582" s="235" t="s">
        <v>2936</v>
      </c>
    </row>
    <row r="1583" spans="1:2">
      <c r="A1583" s="234" t="s">
        <v>2069</v>
      </c>
      <c r="B1583" s="235" t="s">
        <v>2937</v>
      </c>
    </row>
    <row r="1584" spans="1:2">
      <c r="A1584" s="234" t="s">
        <v>2070</v>
      </c>
      <c r="B1584" s="235" t="s">
        <v>2938</v>
      </c>
    </row>
    <row r="1585" spans="1:2">
      <c r="A1585" s="234" t="s">
        <v>2071</v>
      </c>
      <c r="B1585" s="235" t="s">
        <v>2939</v>
      </c>
    </row>
    <row r="1586" spans="1:2">
      <c r="A1586" s="234" t="s">
        <v>2072</v>
      </c>
      <c r="B1586" s="235" t="s">
        <v>2940</v>
      </c>
    </row>
    <row r="1587" spans="1:2">
      <c r="A1587" s="234" t="s">
        <v>2073</v>
      </c>
      <c r="B1587" s="235" t="s">
        <v>2941</v>
      </c>
    </row>
    <row r="1588" spans="1:2">
      <c r="A1588" s="234" t="s">
        <v>2074</v>
      </c>
      <c r="B1588" s="235" t="s">
        <v>2942</v>
      </c>
    </row>
    <row r="1589" spans="1:2">
      <c r="A1589" s="234" t="s">
        <v>2075</v>
      </c>
      <c r="B1589" s="235" t="s">
        <v>2943</v>
      </c>
    </row>
    <row r="1590" spans="1:2">
      <c r="A1590" s="234" t="s">
        <v>2076</v>
      </c>
    </row>
    <row r="1591" spans="1:2">
      <c r="A1591" s="234" t="s">
        <v>2077</v>
      </c>
    </row>
    <row r="1592" spans="1:2">
      <c r="A1592" s="234" t="s">
        <v>2078</v>
      </c>
      <c r="B1592" s="235" t="s">
        <v>2944</v>
      </c>
    </row>
    <row r="1593" spans="1:2">
      <c r="A1593" s="234" t="s">
        <v>2079</v>
      </c>
      <c r="B1593" s="235" t="s">
        <v>2945</v>
      </c>
    </row>
    <row r="1594" spans="1:2">
      <c r="A1594" s="234" t="s">
        <v>2080</v>
      </c>
      <c r="B1594" s="235" t="s">
        <v>2946</v>
      </c>
    </row>
    <row r="1595" spans="1:2">
      <c r="A1595" s="234" t="s">
        <v>2081</v>
      </c>
      <c r="B1595" s="235" t="s">
        <v>2947</v>
      </c>
    </row>
    <row r="1596" spans="1:2">
      <c r="A1596" s="234" t="s">
        <v>2082</v>
      </c>
      <c r="B1596" s="235" t="s">
        <v>2948</v>
      </c>
    </row>
    <row r="1597" spans="1:2">
      <c r="A1597" s="234" t="s">
        <v>2083</v>
      </c>
      <c r="B1597" s="235" t="s">
        <v>2949</v>
      </c>
    </row>
    <row r="1598" spans="1:2">
      <c r="A1598" s="234" t="s">
        <v>2084</v>
      </c>
      <c r="B1598" s="235" t="s">
        <v>2950</v>
      </c>
    </row>
    <row r="1599" spans="1:2">
      <c r="A1599" s="234" t="s">
        <v>2085</v>
      </c>
      <c r="B1599" s="235" t="s">
        <v>2951</v>
      </c>
    </row>
    <row r="1600" spans="1:2">
      <c r="A1600" s="234" t="s">
        <v>2086</v>
      </c>
      <c r="B1600" s="235" t="s">
        <v>2952</v>
      </c>
    </row>
    <row r="1601" spans="1:2">
      <c r="A1601" s="234" t="s">
        <v>2087</v>
      </c>
    </row>
    <row r="1602" spans="1:2">
      <c r="A1602" s="234" t="s">
        <v>2088</v>
      </c>
      <c r="B1602" s="235" t="s">
        <v>2953</v>
      </c>
    </row>
    <row r="1603" spans="1:2">
      <c r="A1603" s="234" t="s">
        <v>2089</v>
      </c>
      <c r="B1603" s="235" t="s">
        <v>2954</v>
      </c>
    </row>
    <row r="1604" spans="1:2">
      <c r="A1604" s="234" t="s">
        <v>2090</v>
      </c>
      <c r="B1604" s="235" t="s">
        <v>2955</v>
      </c>
    </row>
    <row r="1605" spans="1:2">
      <c r="A1605" s="234" t="s">
        <v>2091</v>
      </c>
      <c r="B1605" s="235" t="s">
        <v>2956</v>
      </c>
    </row>
    <row r="1606" spans="1:2">
      <c r="A1606" s="234" t="s">
        <v>2092</v>
      </c>
      <c r="B1606" s="235" t="s">
        <v>2957</v>
      </c>
    </row>
    <row r="1607" spans="1:2">
      <c r="A1607" s="234" t="s">
        <v>2093</v>
      </c>
      <c r="B1607" s="235" t="s">
        <v>2958</v>
      </c>
    </row>
    <row r="1608" spans="1:2">
      <c r="A1608" s="234" t="s">
        <v>2094</v>
      </c>
      <c r="B1608" s="235" t="s">
        <v>2959</v>
      </c>
    </row>
    <row r="1609" spans="1:2">
      <c r="A1609" s="234" t="s">
        <v>2095</v>
      </c>
      <c r="B1609" s="235" t="s">
        <v>2960</v>
      </c>
    </row>
    <row r="1610" spans="1:2">
      <c r="A1610" s="234" t="s">
        <v>2096</v>
      </c>
      <c r="B1610" s="235" t="s">
        <v>2961</v>
      </c>
    </row>
    <row r="1611" spans="1:2">
      <c r="A1611" s="234" t="s">
        <v>2097</v>
      </c>
      <c r="B1611" s="235" t="s">
        <v>2962</v>
      </c>
    </row>
    <row r="1612" spans="1:2">
      <c r="A1612" s="234" t="s">
        <v>2098</v>
      </c>
    </row>
    <row r="1613" spans="1:2">
      <c r="A1613" s="234" t="s">
        <v>2099</v>
      </c>
      <c r="B1613" s="235" t="s">
        <v>2963</v>
      </c>
    </row>
    <row r="1614" spans="1:2">
      <c r="A1614" s="234" t="s">
        <v>2100</v>
      </c>
    </row>
    <row r="1615" spans="1:2">
      <c r="A1615" s="234" t="s">
        <v>941</v>
      </c>
      <c r="B1615" s="235" t="s">
        <v>2303</v>
      </c>
    </row>
    <row r="1616" spans="1:2">
      <c r="A1616" s="234" t="s">
        <v>925</v>
      </c>
      <c r="B1616" s="235" t="s">
        <v>2289</v>
      </c>
    </row>
    <row r="1617" spans="1:2">
      <c r="A1617" s="234" t="s">
        <v>781</v>
      </c>
      <c r="B1617" s="235" t="s">
        <v>2140</v>
      </c>
    </row>
    <row r="1618" spans="1:2">
      <c r="A1618" s="234" t="s">
        <v>510</v>
      </c>
      <c r="B1618" s="235" t="s">
        <v>300</v>
      </c>
    </row>
    <row r="1619" spans="1:2">
      <c r="A1619" s="234" t="s">
        <v>1033</v>
      </c>
      <c r="B1619" s="235" t="s">
        <v>2389</v>
      </c>
    </row>
    <row r="1620" spans="1:2">
      <c r="A1620" s="234" t="s">
        <v>2101</v>
      </c>
      <c r="B1620" s="235" t="s">
        <v>2964</v>
      </c>
    </row>
    <row r="1621" spans="1:2">
      <c r="A1621" s="234" t="s">
        <v>2102</v>
      </c>
    </row>
    <row r="1622" spans="1:2">
      <c r="A1622" s="234" t="s">
        <v>2103</v>
      </c>
      <c r="B1622" s="235" t="s">
        <v>2965</v>
      </c>
    </row>
    <row r="1623" spans="1:2">
      <c r="A1623" s="234" t="s">
        <v>2104</v>
      </c>
      <c r="B1623" s="235" t="s">
        <v>2966</v>
      </c>
    </row>
    <row r="1624" spans="1:2">
      <c r="A1624" s="234" t="s">
        <v>2105</v>
      </c>
      <c r="B1624" s="235" t="s">
        <v>2967</v>
      </c>
    </row>
    <row r="1625" spans="1:2">
      <c r="A1625" s="234" t="s">
        <v>2106</v>
      </c>
      <c r="B1625" s="235" t="s">
        <v>2968</v>
      </c>
    </row>
    <row r="1626" spans="1:2">
      <c r="A1626" s="234" t="s">
        <v>2107</v>
      </c>
    </row>
    <row r="1627" spans="1:2">
      <c r="A1627" s="234" t="s">
        <v>2108</v>
      </c>
      <c r="B1627" s="235" t="s">
        <v>2969</v>
      </c>
    </row>
    <row r="1628" spans="1:2">
      <c r="A1628" s="234" t="s">
        <v>2109</v>
      </c>
      <c r="B1628" s="235" t="s">
        <v>2970</v>
      </c>
    </row>
  </sheetData>
  <phoneticPr fontId="25" type="noConversion"/>
  <conditionalFormatting sqref="F1:F1461 F1659:F1048576">
    <cfRule type="duplicateValues" dxfId="4" priority="5"/>
  </conditionalFormatting>
  <conditionalFormatting sqref="F1:F1048576 L1:L1048576">
    <cfRule type="duplicateValues" dxfId="3" priority="1"/>
  </conditionalFormatting>
  <conditionalFormatting sqref="F1:G1048576">
    <cfRule type="duplicateValues" dxfId="2" priority="3"/>
  </conditionalFormatting>
  <conditionalFormatting sqref="G675:G1048576 F1:G513 F1659:F1048576 F514:F1461">
    <cfRule type="duplicateValues" dxfId="1" priority="4"/>
  </conditionalFormatting>
  <conditionalFormatting sqref="G675:G1048576 G1:G513">
    <cfRule type="duplicateValues" dxfId="0" priority="6"/>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45BB3-92D7-4341-84C7-177087DB20FF}">
  <dimension ref="A1:X130"/>
  <sheetViews>
    <sheetView workbookViewId="0">
      <selection activeCell="I3" sqref="I3:I6"/>
    </sheetView>
  </sheetViews>
  <sheetFormatPr defaultRowHeight="15"/>
  <cols>
    <col min="8" max="8" width="11" bestFit="1" customWidth="1"/>
  </cols>
  <sheetData>
    <row r="1" spans="1:24" ht="15.75" thickBot="1">
      <c r="A1" s="14" t="s">
        <v>48</v>
      </c>
      <c r="B1" s="15"/>
      <c r="C1" s="15"/>
      <c r="D1" s="15"/>
      <c r="E1" s="15"/>
      <c r="F1" s="15"/>
      <c r="G1" s="15"/>
      <c r="H1" s="15"/>
      <c r="I1" s="15"/>
      <c r="J1" s="15"/>
      <c r="K1" s="16"/>
      <c r="L1" s="15"/>
      <c r="M1" s="15"/>
      <c r="N1" s="15"/>
      <c r="O1" s="15"/>
      <c r="P1" s="15"/>
      <c r="Q1" s="15"/>
      <c r="R1" s="17"/>
      <c r="S1" s="17"/>
      <c r="T1" s="17"/>
      <c r="U1" s="17"/>
      <c r="V1" s="17"/>
      <c r="W1" s="17"/>
      <c r="X1" s="17"/>
    </row>
    <row r="2" spans="1:24" ht="16.5" thickTop="1" thickBot="1">
      <c r="A2" t="s">
        <v>49</v>
      </c>
      <c r="B2">
        <v>38.159999999999997</v>
      </c>
      <c r="C2" t="s">
        <v>50</v>
      </c>
      <c r="D2" t="s">
        <v>60</v>
      </c>
      <c r="E2" s="11"/>
      <c r="H2" s="208">
        <v>38.049999999999997</v>
      </c>
      <c r="J2" s="18"/>
      <c r="K2" s="19"/>
      <c r="R2" s="11"/>
      <c r="S2" s="11"/>
      <c r="T2" s="11"/>
      <c r="U2" s="11"/>
      <c r="V2" s="11"/>
      <c r="W2" s="11"/>
      <c r="X2" s="11"/>
    </row>
    <row r="3" spans="1:24" ht="15.75" thickTop="1">
      <c r="A3" t="s">
        <v>7</v>
      </c>
      <c r="B3">
        <f>(100-B2)/2</f>
        <v>30.92</v>
      </c>
      <c r="E3" s="20"/>
      <c r="H3">
        <f>(100-H2)/2</f>
        <v>30.975000000000001</v>
      </c>
      <c r="I3">
        <f>H3/100</f>
        <v>0.30975000000000003</v>
      </c>
      <c r="R3" s="11"/>
      <c r="S3" s="11"/>
      <c r="T3" s="11"/>
      <c r="U3" s="11"/>
      <c r="V3" s="11"/>
      <c r="W3" s="11"/>
      <c r="X3" s="11"/>
    </row>
    <row r="4" spans="1:24">
      <c r="A4" t="s">
        <v>10</v>
      </c>
      <c r="B4">
        <f>B2/2</f>
        <v>19.079999999999998</v>
      </c>
      <c r="H4">
        <f>50-H3</f>
        <v>19.024999999999999</v>
      </c>
      <c r="I4">
        <f>H4/100</f>
        <v>0.19024999999999997</v>
      </c>
      <c r="R4" s="11"/>
      <c r="S4" s="11"/>
      <c r="T4" s="11"/>
      <c r="U4" s="11"/>
      <c r="V4" s="11"/>
      <c r="W4" s="11"/>
      <c r="X4" s="11"/>
    </row>
    <row r="5" spans="1:24">
      <c r="A5" t="s">
        <v>9</v>
      </c>
      <c r="B5">
        <f>B2/2</f>
        <v>19.079999999999998</v>
      </c>
      <c r="H5">
        <v>19.024999999999999</v>
      </c>
      <c r="I5">
        <f>H5/100</f>
        <v>0.19024999999999997</v>
      </c>
      <c r="R5" s="11"/>
      <c r="S5" s="11"/>
      <c r="T5" s="11"/>
      <c r="U5" s="11"/>
      <c r="V5" s="11"/>
      <c r="W5" s="11"/>
      <c r="X5" s="11"/>
    </row>
    <row r="6" spans="1:24">
      <c r="A6" t="s">
        <v>8</v>
      </c>
      <c r="B6">
        <f>(100-B2)/2</f>
        <v>30.92</v>
      </c>
      <c r="H6">
        <v>30.975000000000001</v>
      </c>
      <c r="I6">
        <f>H6/100</f>
        <v>0.30975000000000003</v>
      </c>
      <c r="R6" s="11"/>
      <c r="S6" s="11"/>
      <c r="T6" s="11"/>
      <c r="U6" s="11"/>
      <c r="V6" s="11"/>
      <c r="W6" s="11"/>
      <c r="X6" s="11"/>
    </row>
    <row r="7" spans="1:24">
      <c r="A7" s="11"/>
      <c r="B7" s="11"/>
      <c r="C7" s="11"/>
      <c r="D7" s="11"/>
      <c r="E7" s="11"/>
      <c r="F7" s="11"/>
      <c r="G7" s="11"/>
      <c r="H7" s="11"/>
      <c r="I7" s="11"/>
      <c r="J7" s="11"/>
      <c r="K7" s="11"/>
      <c r="L7" s="11"/>
      <c r="M7" s="11"/>
      <c r="N7" s="11"/>
      <c r="O7" s="11"/>
      <c r="P7" s="11"/>
      <c r="Q7" s="11"/>
      <c r="R7" s="11"/>
      <c r="S7" s="11"/>
      <c r="T7" s="11"/>
      <c r="U7" s="11"/>
      <c r="V7" s="11"/>
      <c r="W7" s="11"/>
      <c r="X7" s="11"/>
    </row>
    <row r="8" spans="1:24" ht="18">
      <c r="A8" s="7"/>
      <c r="B8" s="7" t="s">
        <v>24</v>
      </c>
      <c r="C8" s="7" t="s">
        <v>25</v>
      </c>
      <c r="D8" s="8" t="s">
        <v>10</v>
      </c>
      <c r="E8" s="8" t="s">
        <v>26</v>
      </c>
      <c r="F8" s="8" t="s">
        <v>27</v>
      </c>
      <c r="G8" s="8" t="s">
        <v>28</v>
      </c>
      <c r="H8" s="8" t="s">
        <v>29</v>
      </c>
      <c r="I8" s="8" t="s">
        <v>30</v>
      </c>
      <c r="J8" s="8" t="s">
        <v>31</v>
      </c>
      <c r="K8" s="8"/>
      <c r="L8" s="263" t="s">
        <v>32</v>
      </c>
      <c r="M8" s="263"/>
      <c r="N8" s="8"/>
      <c r="O8" s="8" t="s">
        <v>10</v>
      </c>
      <c r="P8" s="8" t="s">
        <v>26</v>
      </c>
      <c r="Q8" s="8" t="s">
        <v>27</v>
      </c>
      <c r="R8" s="8" t="s">
        <v>28</v>
      </c>
      <c r="S8" s="8" t="s">
        <v>29</v>
      </c>
      <c r="T8" s="8" t="s">
        <v>30</v>
      </c>
      <c r="U8" s="8" t="s">
        <v>31</v>
      </c>
      <c r="V8" s="8"/>
      <c r="W8" s="7" t="s">
        <v>33</v>
      </c>
      <c r="X8" s="7" t="s">
        <v>34</v>
      </c>
    </row>
    <row r="9" spans="1:24" ht="18">
      <c r="A9" t="s">
        <v>51</v>
      </c>
      <c r="B9" s="203">
        <f>B3/100</f>
        <v>0.30920000000000003</v>
      </c>
      <c r="C9" s="10" t="s">
        <v>52</v>
      </c>
      <c r="D9" s="11">
        <v>10</v>
      </c>
      <c r="E9" s="11">
        <v>12</v>
      </c>
      <c r="F9" s="11">
        <v>12</v>
      </c>
      <c r="G9" s="11">
        <v>5</v>
      </c>
      <c r="H9" s="11">
        <v>3</v>
      </c>
      <c r="I9" s="11">
        <v>0</v>
      </c>
      <c r="J9" s="11">
        <v>-4</v>
      </c>
      <c r="K9" s="11"/>
      <c r="L9" s="12">
        <f>SUMPRODUCT(D9:I9,$O$130:$T$130)</f>
        <v>487.14799999999991</v>
      </c>
      <c r="M9" s="9">
        <f>L9*B9</f>
        <v>150.62616159999999</v>
      </c>
      <c r="N9" s="9"/>
      <c r="O9" s="9">
        <f>D9*$B$9</f>
        <v>3.0920000000000005</v>
      </c>
      <c r="P9" s="9">
        <f t="shared" ref="P9:U9" si="0">E9*$B$9</f>
        <v>3.7104000000000004</v>
      </c>
      <c r="Q9" s="9">
        <f t="shared" si="0"/>
        <v>3.7104000000000004</v>
      </c>
      <c r="R9" s="9">
        <f t="shared" si="0"/>
        <v>1.5460000000000003</v>
      </c>
      <c r="S9" s="9">
        <f t="shared" si="0"/>
        <v>0.92760000000000009</v>
      </c>
      <c r="T9" s="11">
        <f t="shared" si="0"/>
        <v>0</v>
      </c>
      <c r="U9" s="11">
        <f t="shared" si="0"/>
        <v>-1.2368000000000001</v>
      </c>
      <c r="V9" s="11"/>
      <c r="W9" s="11">
        <f>(4*D9+E9-2*F9-3*G9+5*H9+6*I9-J9)</f>
        <v>32</v>
      </c>
      <c r="X9" s="9">
        <f>IF(D9=0,W9,W9/D9)</f>
        <v>3.2</v>
      </c>
    </row>
    <row r="10" spans="1:24" ht="18">
      <c r="A10" t="s">
        <v>53</v>
      </c>
      <c r="B10" s="203">
        <f>B4/100</f>
        <v>0.19079999999999997</v>
      </c>
      <c r="C10" s="10" t="s">
        <v>54</v>
      </c>
      <c r="D10" s="11">
        <v>9</v>
      </c>
      <c r="E10" s="11">
        <v>12</v>
      </c>
      <c r="F10" s="11">
        <v>13</v>
      </c>
      <c r="G10" s="11">
        <v>3</v>
      </c>
      <c r="H10" s="11">
        <v>3</v>
      </c>
      <c r="I10" s="11">
        <v>0</v>
      </c>
      <c r="J10" s="11">
        <v>-4</v>
      </c>
      <c r="K10" s="11"/>
      <c r="L10" s="12">
        <f>SUMPRODUCT(D10:I10,$O$130:$T$130)</f>
        <v>463.12200000000001</v>
      </c>
      <c r="M10" s="9">
        <f>L10*B10</f>
        <v>88.363677599999988</v>
      </c>
      <c r="N10" s="9"/>
      <c r="O10" s="9">
        <f t="shared" ref="O10:U10" si="1">D10*$B$10</f>
        <v>1.7171999999999996</v>
      </c>
      <c r="P10" s="9">
        <f t="shared" si="1"/>
        <v>2.2895999999999996</v>
      </c>
      <c r="Q10" s="9">
        <f t="shared" si="1"/>
        <v>2.4803999999999995</v>
      </c>
      <c r="R10" s="9">
        <f t="shared" si="1"/>
        <v>0.57239999999999991</v>
      </c>
      <c r="S10" s="9">
        <f t="shared" si="1"/>
        <v>0.57239999999999991</v>
      </c>
      <c r="T10" s="11">
        <f t="shared" si="1"/>
        <v>0</v>
      </c>
      <c r="U10" s="11">
        <f t="shared" si="1"/>
        <v>-0.76319999999999988</v>
      </c>
      <c r="V10" s="11"/>
      <c r="W10" s="11">
        <f>(4*D10+E10-2*F10-3*G10+5*H10+6*I10-J10)</f>
        <v>32</v>
      </c>
      <c r="X10" s="9">
        <f>IF(D10=0,W10,W10/D10)</f>
        <v>3.5555555555555554</v>
      </c>
    </row>
    <row r="11" spans="1:24" ht="18">
      <c r="A11" t="s">
        <v>55</v>
      </c>
      <c r="B11" s="203">
        <f>B5/100</f>
        <v>0.19079999999999997</v>
      </c>
      <c r="C11" s="10" t="s">
        <v>36</v>
      </c>
      <c r="D11" s="11">
        <v>10</v>
      </c>
      <c r="E11" s="11">
        <v>12</v>
      </c>
      <c r="F11" s="11">
        <v>13</v>
      </c>
      <c r="G11" s="11">
        <v>5</v>
      </c>
      <c r="H11" s="11">
        <v>3</v>
      </c>
      <c r="I11" s="11">
        <v>0</v>
      </c>
      <c r="J11" s="11">
        <v>-4</v>
      </c>
      <c r="K11" s="11"/>
      <c r="L11" s="12">
        <f>SUMPRODUCT(D11:I11,$O$130:$T$130)</f>
        <v>503.14699999999993</v>
      </c>
      <c r="M11" s="9">
        <f>L11*B11</f>
        <v>96.000447599999973</v>
      </c>
      <c r="N11" s="9"/>
      <c r="O11" s="9">
        <f t="shared" ref="O11:U11" si="2">D11*$B$11</f>
        <v>1.9079999999999997</v>
      </c>
      <c r="P11" s="9">
        <f t="shared" si="2"/>
        <v>2.2895999999999996</v>
      </c>
      <c r="Q11" s="9">
        <f t="shared" si="2"/>
        <v>2.4803999999999995</v>
      </c>
      <c r="R11" s="9">
        <f t="shared" si="2"/>
        <v>0.95399999999999985</v>
      </c>
      <c r="S11" s="9">
        <f t="shared" si="2"/>
        <v>0.57239999999999991</v>
      </c>
      <c r="T11" s="11">
        <f t="shared" si="2"/>
        <v>0</v>
      </c>
      <c r="U11" s="11">
        <f t="shared" si="2"/>
        <v>-0.76319999999999988</v>
      </c>
      <c r="V11" s="11"/>
      <c r="W11" s="11">
        <f>(4*D11+E11-2*F11-3*G11+5*H11+6*I11-J11)</f>
        <v>30</v>
      </c>
      <c r="X11" s="9">
        <f>IF(D11=0,W11,W11/D11)</f>
        <v>3</v>
      </c>
    </row>
    <row r="12" spans="1:24" ht="18">
      <c r="A12" t="s">
        <v>56</v>
      </c>
      <c r="B12" s="203">
        <f>B6/100</f>
        <v>0.30920000000000003</v>
      </c>
      <c r="C12" s="10" t="s">
        <v>57</v>
      </c>
      <c r="D12" s="11">
        <v>10</v>
      </c>
      <c r="E12" s="11">
        <v>13</v>
      </c>
      <c r="F12" s="11">
        <v>14</v>
      </c>
      <c r="G12" s="11">
        <v>2</v>
      </c>
      <c r="H12" s="11">
        <v>3</v>
      </c>
      <c r="I12" s="11">
        <v>0</v>
      </c>
      <c r="J12" s="11">
        <v>-4</v>
      </c>
      <c r="K12" s="11"/>
      <c r="L12" s="12">
        <f>SUMPRODUCT(D12:I12,$O$130:$T$130)</f>
        <v>478.13300000000004</v>
      </c>
      <c r="M12" s="9">
        <f>L12*B12</f>
        <v>147.83872360000004</v>
      </c>
      <c r="N12" s="9"/>
      <c r="O12" s="9">
        <f t="shared" ref="O12:U12" si="3">D12*$B$12</f>
        <v>3.0920000000000005</v>
      </c>
      <c r="P12" s="9">
        <f t="shared" si="3"/>
        <v>4.0196000000000005</v>
      </c>
      <c r="Q12" s="9">
        <f t="shared" si="3"/>
        <v>4.3288000000000002</v>
      </c>
      <c r="R12" s="9">
        <f t="shared" si="3"/>
        <v>0.61840000000000006</v>
      </c>
      <c r="S12" s="9">
        <f t="shared" si="3"/>
        <v>0.92760000000000009</v>
      </c>
      <c r="T12" s="11">
        <f t="shared" si="3"/>
        <v>0</v>
      </c>
      <c r="U12" s="11">
        <f t="shared" si="3"/>
        <v>-1.2368000000000001</v>
      </c>
      <c r="V12" s="11"/>
      <c r="W12" s="11">
        <f>(4*D12+E12-2*F12-3*G12+5*H12+6*I12-J12)</f>
        <v>38</v>
      </c>
      <c r="X12" s="9">
        <f>IF(D12=0,W12,W12/D12)</f>
        <v>3.8</v>
      </c>
    </row>
    <row r="13" spans="1:24" ht="18">
      <c r="A13" t="s">
        <v>43</v>
      </c>
      <c r="B13" s="11">
        <v>1</v>
      </c>
      <c r="C13" s="10" t="s">
        <v>44</v>
      </c>
      <c r="D13" s="11">
        <v>0</v>
      </c>
      <c r="E13" s="11">
        <v>1</v>
      </c>
      <c r="F13" s="11">
        <v>7</v>
      </c>
      <c r="G13" s="11">
        <v>0</v>
      </c>
      <c r="H13" s="11">
        <v>2</v>
      </c>
      <c r="I13" s="11">
        <v>0</v>
      </c>
      <c r="J13" s="11">
        <v>-3</v>
      </c>
      <c r="K13" s="11"/>
      <c r="L13" s="12">
        <f>SUMPRODUCT(D13:I13,$O$130:$T$130)</f>
        <v>174.947</v>
      </c>
      <c r="M13" s="9">
        <f>L13*B13</f>
        <v>174.947</v>
      </c>
      <c r="N13" s="9"/>
      <c r="O13" s="11">
        <f t="shared" ref="O13:U13" si="4">D13*$B$13</f>
        <v>0</v>
      </c>
      <c r="P13" s="11">
        <f t="shared" si="4"/>
        <v>1</v>
      </c>
      <c r="Q13" s="11">
        <f t="shared" si="4"/>
        <v>7</v>
      </c>
      <c r="R13" s="11">
        <f t="shared" si="4"/>
        <v>0</v>
      </c>
      <c r="S13" s="11">
        <f t="shared" si="4"/>
        <v>2</v>
      </c>
      <c r="T13" s="11">
        <f t="shared" si="4"/>
        <v>0</v>
      </c>
      <c r="U13" s="11">
        <f t="shared" si="4"/>
        <v>-3</v>
      </c>
      <c r="V13" s="11"/>
      <c r="W13" s="11">
        <f>(4*D13+E13-2*F13-3*G13+5*H13+6*I13-J13)</f>
        <v>0</v>
      </c>
      <c r="X13" s="11">
        <f>IF(D13=0,W13,W13/D13)</f>
        <v>0</v>
      </c>
    </row>
    <row r="14" spans="1:24">
      <c r="A14" s="11"/>
      <c r="B14" s="11"/>
      <c r="C14" s="11"/>
      <c r="D14" s="11"/>
      <c r="E14" s="11"/>
      <c r="F14" s="11"/>
      <c r="G14" s="11"/>
      <c r="H14" s="11"/>
      <c r="I14" s="11"/>
      <c r="J14" s="11"/>
      <c r="K14" s="11"/>
      <c r="L14" s="11"/>
      <c r="M14" s="11"/>
      <c r="N14" s="11"/>
      <c r="O14" s="11"/>
      <c r="P14" s="11"/>
      <c r="Q14" s="11"/>
      <c r="R14" s="11"/>
      <c r="S14" s="11"/>
      <c r="T14" s="11"/>
      <c r="U14" s="11"/>
      <c r="V14" s="11"/>
      <c r="W14" s="11"/>
      <c r="X14" s="11"/>
    </row>
    <row r="15" spans="1:24" ht="18">
      <c r="A15" t="s">
        <v>58</v>
      </c>
      <c r="B15" s="11"/>
      <c r="C15" s="10" t="s">
        <v>59</v>
      </c>
      <c r="D15" s="11"/>
      <c r="E15" s="11"/>
      <c r="F15" s="11"/>
      <c r="G15" s="11"/>
      <c r="H15" s="11"/>
      <c r="I15" s="11"/>
      <c r="J15" s="11"/>
      <c r="K15" s="11"/>
      <c r="L15" s="11"/>
      <c r="M15" s="9">
        <f>M9+M10+M11+M12-(M13)</f>
        <v>307.88201039999996</v>
      </c>
      <c r="N15" s="9"/>
      <c r="O15" s="9">
        <f>O9+O10+O11+O12-(O13)</f>
        <v>9.8092000000000006</v>
      </c>
      <c r="P15" s="11">
        <f t="shared" ref="P15:U15" si="5">P9+P10+P11+P12-(P13)</f>
        <v>11.309200000000001</v>
      </c>
      <c r="Q15" s="11">
        <f t="shared" si="5"/>
        <v>6</v>
      </c>
      <c r="R15" s="11">
        <f t="shared" si="5"/>
        <v>3.6908000000000003</v>
      </c>
      <c r="S15" s="11">
        <f t="shared" si="5"/>
        <v>1</v>
      </c>
      <c r="T15" s="11">
        <f t="shared" si="5"/>
        <v>0</v>
      </c>
      <c r="U15" s="11">
        <f t="shared" si="5"/>
        <v>-1</v>
      </c>
      <c r="V15" s="11"/>
      <c r="W15" s="11">
        <f>(4*O15+P15-2*Q15-3*R15+5*S15+6*T15-U15)</f>
        <v>33.473600000000005</v>
      </c>
      <c r="X15" s="9">
        <f>IF(O15=0,W15,W15/O15)</f>
        <v>3.4124699261917386</v>
      </c>
    </row>
    <row r="21" spans="3:4">
      <c r="C21" t="s">
        <v>3106</v>
      </c>
      <c r="D21">
        <v>38.049999999999997</v>
      </c>
    </row>
    <row r="22" spans="3:4">
      <c r="C22" t="s">
        <v>3117</v>
      </c>
      <c r="D22">
        <v>38.15</v>
      </c>
    </row>
    <row r="23" spans="3:4">
      <c r="C23" t="s">
        <v>3100</v>
      </c>
      <c r="D23">
        <v>38.049999999999997</v>
      </c>
    </row>
    <row r="129" spans="15:20">
      <c r="O129" s="13" t="s">
        <v>10</v>
      </c>
      <c r="P129" s="13" t="s">
        <v>26</v>
      </c>
      <c r="Q129" s="13" t="s">
        <v>27</v>
      </c>
      <c r="R129" s="13" t="s">
        <v>28</v>
      </c>
      <c r="S129" s="13" t="s">
        <v>29</v>
      </c>
      <c r="T129" s="13" t="s">
        <v>30</v>
      </c>
    </row>
    <row r="130" spans="15:20">
      <c r="O130" s="9">
        <v>12.010999999999999</v>
      </c>
      <c r="P130" s="9">
        <v>1.008</v>
      </c>
      <c r="Q130" s="9">
        <v>15.999000000000001</v>
      </c>
      <c r="R130" s="9">
        <v>14.007</v>
      </c>
      <c r="S130" s="9">
        <v>30.972999999999999</v>
      </c>
      <c r="T130" s="9">
        <v>32.06</v>
      </c>
    </row>
  </sheetData>
  <mergeCells count="1">
    <mergeCell ref="L8:M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F0973-0FEB-4230-AA53-97B43C2BA9EF}">
  <dimension ref="A1:P47"/>
  <sheetViews>
    <sheetView workbookViewId="0">
      <selection activeCell="K2" sqref="K2:K21"/>
    </sheetView>
  </sheetViews>
  <sheetFormatPr defaultRowHeight="15"/>
  <cols>
    <col min="1" max="1" width="12.42578125" customWidth="1"/>
    <col min="2" max="2" width="14.140625" customWidth="1"/>
    <col min="3" max="3" width="15" customWidth="1"/>
    <col min="4" max="4" width="19.5703125" customWidth="1"/>
    <col min="8" max="8" width="17.7109375" customWidth="1"/>
  </cols>
  <sheetData>
    <row r="1" spans="2:16" ht="16.5" thickTop="1" thickBot="1">
      <c r="B1" s="207" t="s">
        <v>342</v>
      </c>
      <c r="C1" s="204" t="s">
        <v>343</v>
      </c>
      <c r="D1" s="205" t="s">
        <v>344</v>
      </c>
      <c r="E1" s="201" t="s">
        <v>341</v>
      </c>
      <c r="H1" s="259" t="s">
        <v>3100</v>
      </c>
      <c r="M1" s="259" t="s">
        <v>3094</v>
      </c>
    </row>
    <row r="2" spans="2:16" ht="15.75" thickTop="1">
      <c r="B2" s="3">
        <v>8.18</v>
      </c>
      <c r="C2" s="206" t="s">
        <v>96</v>
      </c>
      <c r="D2" s="3">
        <v>43545</v>
      </c>
      <c r="E2" s="3">
        <f>B2/100</f>
        <v>8.1799999999999998E-2</v>
      </c>
      <c r="H2" s="42" t="s">
        <v>96</v>
      </c>
      <c r="I2">
        <v>44049</v>
      </c>
      <c r="J2">
        <v>8.23</v>
      </c>
      <c r="K2">
        <f>J2/100</f>
        <v>8.2299999999999998E-2</v>
      </c>
      <c r="M2" s="42" t="s">
        <v>96</v>
      </c>
      <c r="N2">
        <v>42771</v>
      </c>
      <c r="O2">
        <v>8.2100000000000009</v>
      </c>
      <c r="P2">
        <f>O2/100</f>
        <v>8.2100000000000006E-2</v>
      </c>
    </row>
    <row r="3" spans="2:16">
      <c r="B3" s="3">
        <v>4.5</v>
      </c>
      <c r="C3" s="206" t="s">
        <v>92</v>
      </c>
      <c r="D3" s="3">
        <v>23954</v>
      </c>
      <c r="E3" s="3">
        <f t="shared" ref="E3:E21" si="0">B3/100</f>
        <v>4.4999999999999998E-2</v>
      </c>
      <c r="H3" s="42" t="s">
        <v>92</v>
      </c>
      <c r="I3">
        <v>23771</v>
      </c>
      <c r="J3">
        <v>4.4400000000000004</v>
      </c>
      <c r="K3">
        <f t="shared" ref="K3:K21" si="1">J3/100</f>
        <v>4.4400000000000002E-2</v>
      </c>
      <c r="M3" s="42" t="s">
        <v>92</v>
      </c>
      <c r="N3">
        <v>23317</v>
      </c>
      <c r="O3">
        <v>4.4800000000000004</v>
      </c>
      <c r="P3">
        <f t="shared" ref="P3:P21" si="2">O3/100</f>
        <v>4.4800000000000006E-2</v>
      </c>
    </row>
    <row r="4" spans="2:16">
      <c r="B4" s="3">
        <v>4.97</v>
      </c>
      <c r="C4" s="206" t="s">
        <v>91</v>
      </c>
      <c r="D4" s="3">
        <v>26447</v>
      </c>
      <c r="E4" s="3">
        <f t="shared" si="0"/>
        <v>4.9699999999999994E-2</v>
      </c>
      <c r="H4" s="42" t="s">
        <v>91</v>
      </c>
      <c r="I4">
        <v>26482</v>
      </c>
      <c r="J4">
        <v>4.95</v>
      </c>
      <c r="K4">
        <f t="shared" si="1"/>
        <v>4.9500000000000002E-2</v>
      </c>
      <c r="M4" s="42" t="s">
        <v>91</v>
      </c>
      <c r="N4">
        <v>25410</v>
      </c>
      <c r="O4">
        <v>4.88</v>
      </c>
      <c r="P4">
        <f t="shared" si="2"/>
        <v>4.8799999999999996E-2</v>
      </c>
    </row>
    <row r="5" spans="2:16">
      <c r="B5" s="3">
        <v>5.08</v>
      </c>
      <c r="C5" s="206" t="s">
        <v>98</v>
      </c>
      <c r="D5" s="3">
        <v>27034</v>
      </c>
      <c r="E5" s="3">
        <f t="shared" si="0"/>
        <v>5.0799999999999998E-2</v>
      </c>
      <c r="H5" s="42" t="s">
        <v>98</v>
      </c>
      <c r="I5">
        <v>26962</v>
      </c>
      <c r="J5">
        <v>5.04</v>
      </c>
      <c r="K5">
        <f t="shared" si="1"/>
        <v>5.04E-2</v>
      </c>
      <c r="M5" s="42" t="s">
        <v>98</v>
      </c>
      <c r="N5">
        <v>25932</v>
      </c>
      <c r="O5">
        <v>4.9800000000000004</v>
      </c>
      <c r="P5">
        <f t="shared" si="2"/>
        <v>4.9800000000000004E-2</v>
      </c>
    </row>
    <row r="6" spans="2:16">
      <c r="B6" s="3">
        <v>1.02</v>
      </c>
      <c r="C6" s="206" t="s">
        <v>108</v>
      </c>
      <c r="D6" s="3">
        <v>5409</v>
      </c>
      <c r="E6" s="3">
        <f t="shared" si="0"/>
        <v>1.0200000000000001E-2</v>
      </c>
      <c r="H6" s="42" t="s">
        <v>108</v>
      </c>
      <c r="I6">
        <v>5467</v>
      </c>
      <c r="J6">
        <v>1.02</v>
      </c>
      <c r="K6">
        <f t="shared" si="1"/>
        <v>1.0200000000000001E-2</v>
      </c>
      <c r="M6" s="42" t="s">
        <v>108</v>
      </c>
      <c r="N6">
        <v>5408</v>
      </c>
      <c r="O6">
        <v>1.04</v>
      </c>
      <c r="P6">
        <f t="shared" si="2"/>
        <v>1.04E-2</v>
      </c>
    </row>
    <row r="7" spans="2:16">
      <c r="B7" s="3">
        <v>4.7</v>
      </c>
      <c r="C7" s="206" t="s">
        <v>90</v>
      </c>
      <c r="D7" s="3">
        <v>25002</v>
      </c>
      <c r="E7" s="3">
        <f t="shared" si="0"/>
        <v>4.7E-2</v>
      </c>
      <c r="H7" s="42" t="s">
        <v>90</v>
      </c>
      <c r="I7">
        <v>24789</v>
      </c>
      <c r="J7">
        <v>4.63</v>
      </c>
      <c r="K7">
        <f t="shared" si="1"/>
        <v>4.6300000000000001E-2</v>
      </c>
      <c r="M7" s="42" t="s">
        <v>90</v>
      </c>
      <c r="N7">
        <v>24183</v>
      </c>
      <c r="O7">
        <v>4.6399999999999997</v>
      </c>
      <c r="P7">
        <f t="shared" si="2"/>
        <v>4.6399999999999997E-2</v>
      </c>
    </row>
    <row r="8" spans="2:16">
      <c r="B8" s="3">
        <v>6.55</v>
      </c>
      <c r="C8" s="206" t="s">
        <v>102</v>
      </c>
      <c r="D8" s="3">
        <v>34853</v>
      </c>
      <c r="E8" s="3">
        <f t="shared" si="0"/>
        <v>6.5500000000000003E-2</v>
      </c>
      <c r="H8" s="42" t="s">
        <v>102</v>
      </c>
      <c r="I8">
        <v>34459</v>
      </c>
      <c r="J8">
        <v>6.44</v>
      </c>
      <c r="K8">
        <f t="shared" si="1"/>
        <v>6.4399999999999999E-2</v>
      </c>
      <c r="M8" s="42" t="s">
        <v>102</v>
      </c>
      <c r="N8">
        <v>33763</v>
      </c>
      <c r="O8">
        <v>6.48</v>
      </c>
      <c r="P8">
        <f t="shared" si="2"/>
        <v>6.480000000000001E-2</v>
      </c>
    </row>
    <row r="9" spans="2:16">
      <c r="B9" s="3">
        <v>6.6</v>
      </c>
      <c r="C9" s="206" t="s">
        <v>104</v>
      </c>
      <c r="D9" s="3">
        <v>35120</v>
      </c>
      <c r="E9" s="3">
        <f t="shared" si="0"/>
        <v>6.6000000000000003E-2</v>
      </c>
      <c r="H9" s="42" t="s">
        <v>104</v>
      </c>
      <c r="I9">
        <v>35707</v>
      </c>
      <c r="J9">
        <v>6.67</v>
      </c>
      <c r="K9">
        <f t="shared" si="1"/>
        <v>6.6699999999999995E-2</v>
      </c>
      <c r="M9" s="42" t="s">
        <v>104</v>
      </c>
      <c r="N9">
        <v>34619</v>
      </c>
      <c r="O9">
        <v>6.65</v>
      </c>
      <c r="P9">
        <f t="shared" si="2"/>
        <v>6.6500000000000004E-2</v>
      </c>
    </row>
    <row r="10" spans="2:16">
      <c r="B10" s="3">
        <v>2.0499999999999998</v>
      </c>
      <c r="C10" s="206" t="s">
        <v>99</v>
      </c>
      <c r="D10" s="3">
        <v>10901</v>
      </c>
      <c r="E10" s="3">
        <f t="shared" si="0"/>
        <v>2.0499999999999997E-2</v>
      </c>
      <c r="H10" s="42" t="s">
        <v>99</v>
      </c>
      <c r="I10">
        <v>10960</v>
      </c>
      <c r="J10">
        <v>2.0499999999999998</v>
      </c>
      <c r="K10">
        <f t="shared" si="1"/>
        <v>2.0499999999999997E-2</v>
      </c>
      <c r="M10" s="42" t="s">
        <v>99</v>
      </c>
      <c r="N10">
        <v>10702</v>
      </c>
      <c r="O10">
        <v>2.0499999999999998</v>
      </c>
      <c r="P10">
        <f t="shared" si="2"/>
        <v>2.0499999999999997E-2</v>
      </c>
    </row>
    <row r="11" spans="2:16">
      <c r="B11" s="3">
        <v>7.09</v>
      </c>
      <c r="C11" s="206" t="s">
        <v>93</v>
      </c>
      <c r="D11" s="3">
        <v>37751</v>
      </c>
      <c r="E11" s="3">
        <f t="shared" si="0"/>
        <v>7.0900000000000005E-2</v>
      </c>
      <c r="H11" s="42" t="s">
        <v>93</v>
      </c>
      <c r="I11">
        <v>37831</v>
      </c>
      <c r="J11">
        <v>7.07</v>
      </c>
      <c r="K11">
        <f t="shared" si="1"/>
        <v>7.0699999999999999E-2</v>
      </c>
      <c r="M11" s="42" t="s">
        <v>93</v>
      </c>
      <c r="N11">
        <v>37014</v>
      </c>
      <c r="O11">
        <v>7.11</v>
      </c>
      <c r="P11">
        <f t="shared" si="2"/>
        <v>7.1099999999999997E-2</v>
      </c>
    </row>
    <row r="12" spans="2:16">
      <c r="B12" s="3">
        <v>10.41</v>
      </c>
      <c r="C12" s="206" t="s">
        <v>94</v>
      </c>
      <c r="D12" s="3">
        <v>55378</v>
      </c>
      <c r="E12" s="3">
        <f t="shared" si="0"/>
        <v>0.1041</v>
      </c>
      <c r="H12" s="42" t="s">
        <v>94</v>
      </c>
      <c r="I12">
        <v>56013</v>
      </c>
      <c r="J12">
        <v>10.47</v>
      </c>
      <c r="K12">
        <f t="shared" si="1"/>
        <v>0.1047</v>
      </c>
      <c r="M12" s="42" t="s">
        <v>94</v>
      </c>
      <c r="N12">
        <v>54787</v>
      </c>
      <c r="O12">
        <v>10.52</v>
      </c>
      <c r="P12">
        <f t="shared" si="2"/>
        <v>0.1052</v>
      </c>
    </row>
    <row r="13" spans="2:16">
      <c r="B13" s="3">
        <v>6.35</v>
      </c>
      <c r="C13" s="206" t="s">
        <v>95</v>
      </c>
      <c r="D13" s="3">
        <v>33811</v>
      </c>
      <c r="E13" s="3">
        <f t="shared" si="0"/>
        <v>6.3500000000000001E-2</v>
      </c>
      <c r="H13" s="42" t="s">
        <v>95</v>
      </c>
      <c r="I13">
        <v>33794</v>
      </c>
      <c r="J13">
        <v>6.31</v>
      </c>
      <c r="K13">
        <f t="shared" si="1"/>
        <v>6.3099999999999989E-2</v>
      </c>
      <c r="M13" s="42" t="s">
        <v>95</v>
      </c>
      <c r="N13">
        <v>32904</v>
      </c>
      <c r="O13">
        <v>6.32</v>
      </c>
      <c r="P13">
        <f t="shared" si="2"/>
        <v>6.3200000000000006E-2</v>
      </c>
    </row>
    <row r="14" spans="2:16">
      <c r="B14" s="3">
        <v>2.38</v>
      </c>
      <c r="C14" s="206" t="s">
        <v>89</v>
      </c>
      <c r="D14" s="3">
        <v>12671</v>
      </c>
      <c r="E14" s="3">
        <f t="shared" si="0"/>
        <v>2.3799999999999998E-2</v>
      </c>
      <c r="H14" s="42" t="s">
        <v>89</v>
      </c>
      <c r="I14">
        <v>12878</v>
      </c>
      <c r="J14">
        <v>2.41</v>
      </c>
      <c r="K14">
        <f t="shared" si="1"/>
        <v>2.41E-2</v>
      </c>
      <c r="M14" s="42" t="s">
        <v>89</v>
      </c>
      <c r="N14">
        <v>12734</v>
      </c>
      <c r="O14">
        <v>2.44</v>
      </c>
      <c r="P14">
        <f t="shared" si="2"/>
        <v>2.4399999999999998E-2</v>
      </c>
    </row>
    <row r="15" spans="2:16">
      <c r="B15" s="3">
        <v>4.4400000000000004</v>
      </c>
      <c r="C15" s="206" t="s">
        <v>97</v>
      </c>
      <c r="D15" s="3">
        <v>23618</v>
      </c>
      <c r="E15" s="3">
        <f t="shared" si="0"/>
        <v>4.4400000000000002E-2</v>
      </c>
      <c r="H15" s="42" t="s">
        <v>97</v>
      </c>
      <c r="I15">
        <v>23974</v>
      </c>
      <c r="J15">
        <v>4.4800000000000004</v>
      </c>
      <c r="K15">
        <f t="shared" si="1"/>
        <v>4.4800000000000006E-2</v>
      </c>
      <c r="M15" s="42" t="s">
        <v>97</v>
      </c>
      <c r="N15">
        <v>23314</v>
      </c>
      <c r="O15">
        <v>4.4800000000000004</v>
      </c>
      <c r="P15">
        <f t="shared" si="2"/>
        <v>4.4800000000000006E-2</v>
      </c>
    </row>
    <row r="16" spans="2:16">
      <c r="B16" s="3">
        <v>3.69</v>
      </c>
      <c r="C16" s="206" t="s">
        <v>105</v>
      </c>
      <c r="D16" s="3">
        <v>19616</v>
      </c>
      <c r="E16" s="3">
        <f t="shared" si="0"/>
        <v>3.6900000000000002E-2</v>
      </c>
      <c r="H16" s="42" t="s">
        <v>105</v>
      </c>
      <c r="I16">
        <v>19863</v>
      </c>
      <c r="J16">
        <v>3.71</v>
      </c>
      <c r="K16">
        <f t="shared" si="1"/>
        <v>3.7100000000000001E-2</v>
      </c>
      <c r="M16" s="42" t="s">
        <v>105</v>
      </c>
      <c r="N16">
        <v>19372</v>
      </c>
      <c r="O16">
        <v>3.72</v>
      </c>
      <c r="P16">
        <f t="shared" si="2"/>
        <v>3.7200000000000004E-2</v>
      </c>
    </row>
    <row r="17" spans="1:16">
      <c r="B17" s="3">
        <v>5.89</v>
      </c>
      <c r="C17" s="206" t="s">
        <v>100</v>
      </c>
      <c r="D17" s="3">
        <v>31349</v>
      </c>
      <c r="E17" s="3">
        <f t="shared" si="0"/>
        <v>5.8899999999999994E-2</v>
      </c>
      <c r="H17" s="42" t="s">
        <v>100</v>
      </c>
      <c r="I17">
        <v>31431</v>
      </c>
      <c r="J17">
        <v>5.87</v>
      </c>
      <c r="K17">
        <f t="shared" si="1"/>
        <v>5.8700000000000002E-2</v>
      </c>
      <c r="M17" s="42" t="s">
        <v>100</v>
      </c>
      <c r="N17">
        <v>30438</v>
      </c>
      <c r="O17">
        <v>5.84</v>
      </c>
      <c r="P17">
        <f t="shared" si="2"/>
        <v>5.8400000000000001E-2</v>
      </c>
    </row>
    <row r="18" spans="1:16">
      <c r="B18" s="3">
        <v>5.2</v>
      </c>
      <c r="C18" s="206" t="s">
        <v>101</v>
      </c>
      <c r="D18" s="3">
        <v>27657</v>
      </c>
      <c r="E18" s="3">
        <f t="shared" si="0"/>
        <v>5.2000000000000005E-2</v>
      </c>
      <c r="H18" s="42" t="s">
        <v>101</v>
      </c>
      <c r="I18">
        <v>28099</v>
      </c>
      <c r="J18">
        <v>5.25</v>
      </c>
      <c r="K18">
        <f t="shared" si="1"/>
        <v>5.2499999999999998E-2</v>
      </c>
      <c r="M18" s="42" t="s">
        <v>101</v>
      </c>
      <c r="N18">
        <v>27105</v>
      </c>
      <c r="O18">
        <v>5.2</v>
      </c>
      <c r="P18">
        <f t="shared" si="2"/>
        <v>5.2000000000000005E-2</v>
      </c>
    </row>
    <row r="19" spans="1:16">
      <c r="B19" s="3">
        <v>1.1399999999999999</v>
      </c>
      <c r="C19" s="206" t="s">
        <v>107</v>
      </c>
      <c r="D19" s="3">
        <v>6072</v>
      </c>
      <c r="E19" s="3">
        <f t="shared" si="0"/>
        <v>1.1399999999999999E-2</v>
      </c>
      <c r="H19" s="42" t="s">
        <v>107</v>
      </c>
      <c r="I19">
        <v>6062</v>
      </c>
      <c r="J19">
        <v>1.1299999999999999</v>
      </c>
      <c r="K19">
        <f t="shared" si="1"/>
        <v>1.1299999999999999E-2</v>
      </c>
      <c r="M19" s="42" t="s">
        <v>107</v>
      </c>
      <c r="N19">
        <v>5902</v>
      </c>
      <c r="O19">
        <v>1.1299999999999999</v>
      </c>
      <c r="P19">
        <f t="shared" si="2"/>
        <v>1.1299999999999999E-2</v>
      </c>
    </row>
    <row r="20" spans="1:16">
      <c r="B20" s="3">
        <v>3.15</v>
      </c>
      <c r="C20" s="206" t="s">
        <v>106</v>
      </c>
      <c r="D20" s="3">
        <v>16764</v>
      </c>
      <c r="E20" s="3">
        <f t="shared" si="0"/>
        <v>3.15E-2</v>
      </c>
      <c r="H20" s="42" t="s">
        <v>106</v>
      </c>
      <c r="I20">
        <v>16810</v>
      </c>
      <c r="J20">
        <v>3.14</v>
      </c>
      <c r="K20">
        <f t="shared" si="1"/>
        <v>3.1400000000000004E-2</v>
      </c>
      <c r="M20" s="42" t="s">
        <v>106</v>
      </c>
      <c r="N20">
        <v>16366</v>
      </c>
      <c r="O20">
        <v>3.14</v>
      </c>
      <c r="P20">
        <f t="shared" si="2"/>
        <v>3.1400000000000004E-2</v>
      </c>
    </row>
    <row r="21" spans="1:16">
      <c r="B21" s="3">
        <v>6.63</v>
      </c>
      <c r="C21" s="206" t="s">
        <v>103</v>
      </c>
      <c r="D21" s="3">
        <v>35264</v>
      </c>
      <c r="E21" s="3">
        <f t="shared" si="0"/>
        <v>6.6299999999999998E-2</v>
      </c>
      <c r="H21" s="42" t="s">
        <v>103</v>
      </c>
      <c r="I21">
        <v>35807</v>
      </c>
      <c r="J21">
        <v>6.69</v>
      </c>
      <c r="K21">
        <f t="shared" si="1"/>
        <v>6.6900000000000001E-2</v>
      </c>
      <c r="M21" s="42" t="s">
        <v>3120</v>
      </c>
      <c r="N21">
        <v>48</v>
      </c>
      <c r="O21">
        <v>0.01</v>
      </c>
      <c r="P21">
        <f t="shared" si="2"/>
        <v>1E-4</v>
      </c>
    </row>
    <row r="22" spans="1:16">
      <c r="A22" s="3"/>
      <c r="B22" s="3"/>
      <c r="C22" s="3"/>
      <c r="D22" s="3"/>
      <c r="G22" s="50"/>
      <c r="M22" s="42" t="s">
        <v>103</v>
      </c>
      <c r="N22">
        <v>34778</v>
      </c>
      <c r="O22">
        <v>6.68</v>
      </c>
      <c r="P22">
        <f>O22/100</f>
        <v>6.6799999999999998E-2</v>
      </c>
    </row>
    <row r="23" spans="1:16">
      <c r="A23" s="3">
        <f>B23/100</f>
        <v>1.0002</v>
      </c>
      <c r="B23" s="3">
        <v>100.02</v>
      </c>
      <c r="C23" s="3"/>
      <c r="D23" s="3"/>
      <c r="G23" s="50"/>
      <c r="M23" s="42"/>
    </row>
    <row r="25" spans="1:16">
      <c r="B25" s="259" t="s">
        <v>3088</v>
      </c>
      <c r="H25" s="259" t="s">
        <v>3106</v>
      </c>
      <c r="M25" s="259">
        <v>10211</v>
      </c>
    </row>
    <row r="26" spans="1:16">
      <c r="B26" s="42" t="s">
        <v>96</v>
      </c>
      <c r="C26">
        <v>43703</v>
      </c>
      <c r="D26">
        <v>8.24</v>
      </c>
      <c r="E26">
        <f>D26/100</f>
        <v>8.2400000000000001E-2</v>
      </c>
      <c r="H26" s="42" t="s">
        <v>96</v>
      </c>
      <c r="I26">
        <v>42595</v>
      </c>
      <c r="J26">
        <v>8.2200000000000006</v>
      </c>
      <c r="K26">
        <f>J26/100</f>
        <v>8.2200000000000009E-2</v>
      </c>
      <c r="M26" s="42" t="s">
        <v>96</v>
      </c>
      <c r="N26">
        <v>43687</v>
      </c>
      <c r="O26">
        <v>8.18</v>
      </c>
      <c r="P26">
        <f t="shared" ref="P26:P45" si="3">O26/100</f>
        <v>8.1799999999999998E-2</v>
      </c>
    </row>
    <row r="27" spans="1:16">
      <c r="B27" s="42" t="s">
        <v>92</v>
      </c>
      <c r="C27">
        <v>23635</v>
      </c>
      <c r="D27">
        <v>4.46</v>
      </c>
      <c r="E27">
        <f t="shared" ref="E27:E45" si="4">D27/100</f>
        <v>4.4600000000000001E-2</v>
      </c>
      <c r="H27" s="42" t="s">
        <v>92</v>
      </c>
      <c r="I27">
        <v>22939</v>
      </c>
      <c r="J27">
        <v>4.43</v>
      </c>
      <c r="K27">
        <f t="shared" ref="K27:K46" si="5">J27/100</f>
        <v>4.4299999999999999E-2</v>
      </c>
      <c r="M27" s="42" t="s">
        <v>92</v>
      </c>
      <c r="N27">
        <v>23779</v>
      </c>
      <c r="O27">
        <v>4.45</v>
      </c>
      <c r="P27">
        <f t="shared" si="3"/>
        <v>4.4500000000000005E-2</v>
      </c>
    </row>
    <row r="28" spans="1:16">
      <c r="B28" s="42" t="s">
        <v>91</v>
      </c>
      <c r="C28">
        <v>26171</v>
      </c>
      <c r="D28">
        <v>4.93</v>
      </c>
      <c r="E28">
        <f t="shared" si="4"/>
        <v>4.9299999999999997E-2</v>
      </c>
      <c r="H28" s="42" t="s">
        <v>91</v>
      </c>
      <c r="I28">
        <v>25468</v>
      </c>
      <c r="J28">
        <v>4.92</v>
      </c>
      <c r="K28">
        <f t="shared" si="5"/>
        <v>4.9200000000000001E-2</v>
      </c>
      <c r="M28" s="42" t="s">
        <v>91</v>
      </c>
      <c r="N28">
        <v>26416</v>
      </c>
      <c r="O28">
        <v>4.95</v>
      </c>
      <c r="P28">
        <f t="shared" si="3"/>
        <v>4.9500000000000002E-2</v>
      </c>
    </row>
    <row r="29" spans="1:16">
      <c r="B29" s="42" t="s">
        <v>98</v>
      </c>
      <c r="C29">
        <v>26875</v>
      </c>
      <c r="D29">
        <v>5.07</v>
      </c>
      <c r="E29">
        <f t="shared" si="4"/>
        <v>5.0700000000000002E-2</v>
      </c>
      <c r="H29" s="42" t="s">
        <v>98</v>
      </c>
      <c r="I29">
        <v>25971</v>
      </c>
      <c r="J29">
        <v>5.01</v>
      </c>
      <c r="K29">
        <f t="shared" si="5"/>
        <v>5.0099999999999999E-2</v>
      </c>
      <c r="M29" s="42" t="s">
        <v>98</v>
      </c>
      <c r="N29">
        <v>26857</v>
      </c>
      <c r="O29">
        <v>5.03</v>
      </c>
      <c r="P29">
        <f t="shared" si="3"/>
        <v>5.0300000000000004E-2</v>
      </c>
    </row>
    <row r="30" spans="1:16">
      <c r="B30" s="42" t="s">
        <v>108</v>
      </c>
      <c r="C30">
        <v>5379</v>
      </c>
      <c r="D30">
        <v>1.01</v>
      </c>
      <c r="E30">
        <f t="shared" si="4"/>
        <v>1.01E-2</v>
      </c>
      <c r="H30" s="42" t="s">
        <v>108</v>
      </c>
      <c r="I30">
        <v>5365</v>
      </c>
      <c r="J30">
        <v>1.04</v>
      </c>
      <c r="K30">
        <f t="shared" si="5"/>
        <v>1.04E-2</v>
      </c>
      <c r="M30" s="42" t="s">
        <v>108</v>
      </c>
      <c r="N30">
        <v>5494</v>
      </c>
      <c r="O30">
        <v>1.03</v>
      </c>
      <c r="P30">
        <f t="shared" si="3"/>
        <v>1.03E-2</v>
      </c>
    </row>
    <row r="31" spans="1:16">
      <c r="B31" s="42" t="s">
        <v>90</v>
      </c>
      <c r="C31">
        <v>24501</v>
      </c>
      <c r="D31">
        <v>4.62</v>
      </c>
      <c r="E31">
        <f t="shared" si="4"/>
        <v>4.6199999999999998E-2</v>
      </c>
      <c r="H31" s="42" t="s">
        <v>90</v>
      </c>
      <c r="I31">
        <v>23956</v>
      </c>
      <c r="J31">
        <v>4.63</v>
      </c>
      <c r="K31">
        <f t="shared" si="5"/>
        <v>4.6300000000000001E-2</v>
      </c>
      <c r="M31" s="42" t="s">
        <v>90</v>
      </c>
      <c r="N31">
        <v>24839</v>
      </c>
      <c r="O31">
        <v>4.6500000000000004</v>
      </c>
      <c r="P31">
        <f t="shared" si="3"/>
        <v>4.6500000000000007E-2</v>
      </c>
    </row>
    <row r="32" spans="1:16">
      <c r="B32" s="42" t="s">
        <v>102</v>
      </c>
      <c r="C32">
        <v>34407</v>
      </c>
      <c r="D32">
        <v>6.49</v>
      </c>
      <c r="E32">
        <f t="shared" si="4"/>
        <v>6.4899999999999999E-2</v>
      </c>
      <c r="H32" s="42" t="s">
        <v>102</v>
      </c>
      <c r="I32">
        <v>33562</v>
      </c>
      <c r="J32">
        <v>6.48</v>
      </c>
      <c r="K32">
        <f t="shared" si="5"/>
        <v>6.480000000000001E-2</v>
      </c>
      <c r="M32" s="42" t="s">
        <v>102</v>
      </c>
      <c r="N32">
        <v>34668</v>
      </c>
      <c r="O32">
        <v>6.49</v>
      </c>
      <c r="P32">
        <f t="shared" si="3"/>
        <v>6.4899999999999999E-2</v>
      </c>
    </row>
    <row r="33" spans="2:16">
      <c r="B33" s="42" t="s">
        <v>104</v>
      </c>
      <c r="C33">
        <v>35327</v>
      </c>
      <c r="D33">
        <v>6.66</v>
      </c>
      <c r="E33">
        <f t="shared" si="4"/>
        <v>6.6600000000000006E-2</v>
      </c>
      <c r="H33" s="42" t="s">
        <v>104</v>
      </c>
      <c r="I33">
        <v>34445</v>
      </c>
      <c r="J33">
        <v>6.65</v>
      </c>
      <c r="K33">
        <f t="shared" si="5"/>
        <v>6.6500000000000004E-2</v>
      </c>
      <c r="M33" s="42" t="s">
        <v>104</v>
      </c>
      <c r="N33">
        <v>35284</v>
      </c>
      <c r="O33">
        <v>6.61</v>
      </c>
      <c r="P33">
        <f t="shared" si="3"/>
        <v>6.6100000000000006E-2</v>
      </c>
    </row>
    <row r="34" spans="2:16">
      <c r="B34" s="42" t="s">
        <v>99</v>
      </c>
      <c r="C34">
        <v>10896</v>
      </c>
      <c r="D34">
        <v>2.0499999999999998</v>
      </c>
      <c r="E34">
        <f t="shared" si="4"/>
        <v>2.0499999999999997E-2</v>
      </c>
      <c r="H34" s="42" t="s">
        <v>99</v>
      </c>
      <c r="I34">
        <v>10639</v>
      </c>
      <c r="J34">
        <v>2.0499999999999998</v>
      </c>
      <c r="K34">
        <f t="shared" si="5"/>
        <v>2.0499999999999997E-2</v>
      </c>
      <c r="M34" s="42" t="s">
        <v>99</v>
      </c>
      <c r="N34">
        <v>10990</v>
      </c>
      <c r="O34">
        <v>2.06</v>
      </c>
      <c r="P34">
        <f t="shared" si="3"/>
        <v>2.06E-2</v>
      </c>
    </row>
    <row r="35" spans="2:16">
      <c r="B35" s="42" t="s">
        <v>93</v>
      </c>
      <c r="C35">
        <v>37477</v>
      </c>
      <c r="D35">
        <v>7.06</v>
      </c>
      <c r="E35">
        <f t="shared" si="4"/>
        <v>7.0599999999999996E-2</v>
      </c>
      <c r="H35" s="42" t="s">
        <v>93</v>
      </c>
      <c r="I35">
        <v>36848</v>
      </c>
      <c r="J35">
        <v>7.11</v>
      </c>
      <c r="K35">
        <f t="shared" si="5"/>
        <v>7.1099999999999997E-2</v>
      </c>
      <c r="M35" s="42" t="s">
        <v>93</v>
      </c>
      <c r="N35">
        <v>37857</v>
      </c>
      <c r="O35">
        <v>7.09</v>
      </c>
      <c r="P35">
        <f t="shared" si="3"/>
        <v>7.0900000000000005E-2</v>
      </c>
    </row>
    <row r="36" spans="2:16">
      <c r="B36" s="42" t="s">
        <v>94</v>
      </c>
      <c r="C36">
        <v>55377</v>
      </c>
      <c r="D36">
        <v>10.44</v>
      </c>
      <c r="E36">
        <f t="shared" si="4"/>
        <v>0.10439999999999999</v>
      </c>
      <c r="H36" s="42" t="s">
        <v>94</v>
      </c>
      <c r="I36">
        <v>54340</v>
      </c>
      <c r="J36">
        <v>10.49</v>
      </c>
      <c r="K36">
        <f t="shared" si="5"/>
        <v>0.10490000000000001</v>
      </c>
      <c r="M36" s="42" t="s">
        <v>94</v>
      </c>
      <c r="N36">
        <v>55887</v>
      </c>
      <c r="O36">
        <v>10.47</v>
      </c>
      <c r="P36">
        <f t="shared" si="3"/>
        <v>0.1047</v>
      </c>
    </row>
    <row r="37" spans="2:16">
      <c r="B37" s="42" t="s">
        <v>95</v>
      </c>
      <c r="C37">
        <v>33525</v>
      </c>
      <c r="D37">
        <v>6.32</v>
      </c>
      <c r="E37">
        <f t="shared" si="4"/>
        <v>6.3200000000000006E-2</v>
      </c>
      <c r="H37" s="42" t="s">
        <v>95</v>
      </c>
      <c r="I37">
        <v>32791</v>
      </c>
      <c r="J37">
        <v>6.33</v>
      </c>
      <c r="K37">
        <f t="shared" si="5"/>
        <v>6.3299999999999995E-2</v>
      </c>
      <c r="M37" s="42" t="s">
        <v>95</v>
      </c>
      <c r="N37">
        <v>33985</v>
      </c>
      <c r="O37">
        <v>6.36</v>
      </c>
      <c r="P37">
        <f t="shared" si="3"/>
        <v>6.3600000000000004E-2</v>
      </c>
    </row>
    <row r="38" spans="2:16">
      <c r="B38" s="42" t="s">
        <v>89</v>
      </c>
      <c r="C38">
        <v>12725</v>
      </c>
      <c r="D38">
        <v>2.4</v>
      </c>
      <c r="E38">
        <f t="shared" si="4"/>
        <v>2.4E-2</v>
      </c>
      <c r="H38" s="42" t="s">
        <v>89</v>
      </c>
      <c r="I38">
        <v>12418</v>
      </c>
      <c r="J38">
        <v>2.4</v>
      </c>
      <c r="K38">
        <f t="shared" si="5"/>
        <v>2.4E-2</v>
      </c>
      <c r="M38" s="42" t="s">
        <v>89</v>
      </c>
      <c r="N38">
        <v>12794</v>
      </c>
      <c r="O38">
        <v>2.4</v>
      </c>
      <c r="P38">
        <f t="shared" si="3"/>
        <v>2.4E-2</v>
      </c>
    </row>
    <row r="39" spans="2:16">
      <c r="B39" s="42" t="s">
        <v>97</v>
      </c>
      <c r="C39">
        <v>23592</v>
      </c>
      <c r="D39">
        <v>4.45</v>
      </c>
      <c r="E39">
        <f t="shared" si="4"/>
        <v>4.4500000000000005E-2</v>
      </c>
      <c r="H39" s="42" t="s">
        <v>97</v>
      </c>
      <c r="I39">
        <v>23283</v>
      </c>
      <c r="J39">
        <v>4.5</v>
      </c>
      <c r="K39">
        <f t="shared" si="5"/>
        <v>4.4999999999999998E-2</v>
      </c>
      <c r="M39" s="42" t="s">
        <v>97</v>
      </c>
      <c r="N39">
        <v>24035</v>
      </c>
      <c r="O39">
        <v>4.5</v>
      </c>
      <c r="P39">
        <f t="shared" si="3"/>
        <v>4.4999999999999998E-2</v>
      </c>
    </row>
    <row r="40" spans="2:16">
      <c r="B40" s="42" t="s">
        <v>105</v>
      </c>
      <c r="C40">
        <v>19867</v>
      </c>
      <c r="D40">
        <v>3.74</v>
      </c>
      <c r="E40">
        <f t="shared" si="4"/>
        <v>3.7400000000000003E-2</v>
      </c>
      <c r="H40" s="42" t="s">
        <v>105</v>
      </c>
      <c r="I40">
        <v>19367</v>
      </c>
      <c r="J40">
        <v>3.74</v>
      </c>
      <c r="K40">
        <f t="shared" si="5"/>
        <v>3.7400000000000003E-2</v>
      </c>
      <c r="M40" s="42" t="s">
        <v>105</v>
      </c>
      <c r="N40">
        <v>19799</v>
      </c>
      <c r="O40">
        <v>3.71</v>
      </c>
      <c r="P40">
        <f t="shared" si="3"/>
        <v>3.7100000000000001E-2</v>
      </c>
    </row>
    <row r="41" spans="2:16">
      <c r="B41" s="42" t="s">
        <v>100</v>
      </c>
      <c r="C41">
        <v>30934</v>
      </c>
      <c r="D41">
        <v>5.83</v>
      </c>
      <c r="E41">
        <f t="shared" si="4"/>
        <v>5.8299999999999998E-2</v>
      </c>
      <c r="H41" s="42" t="s">
        <v>100</v>
      </c>
      <c r="I41">
        <v>30344</v>
      </c>
      <c r="J41">
        <v>5.86</v>
      </c>
      <c r="K41">
        <f t="shared" si="5"/>
        <v>5.8600000000000006E-2</v>
      </c>
      <c r="M41" s="42" t="s">
        <v>100</v>
      </c>
      <c r="N41">
        <v>31298</v>
      </c>
      <c r="O41">
        <v>5.86</v>
      </c>
      <c r="P41">
        <f t="shared" si="3"/>
        <v>5.8600000000000006E-2</v>
      </c>
    </row>
    <row r="42" spans="2:16">
      <c r="B42" s="42" t="s">
        <v>101</v>
      </c>
      <c r="C42">
        <v>27894</v>
      </c>
      <c r="D42">
        <v>5.26</v>
      </c>
      <c r="E42">
        <f t="shared" si="4"/>
        <v>5.2600000000000001E-2</v>
      </c>
      <c r="H42" s="42" t="s">
        <v>101</v>
      </c>
      <c r="I42">
        <v>26976</v>
      </c>
      <c r="J42">
        <v>5.21</v>
      </c>
      <c r="K42">
        <f t="shared" si="5"/>
        <v>5.21E-2</v>
      </c>
      <c r="M42" s="42" t="s">
        <v>101</v>
      </c>
      <c r="N42">
        <v>27866</v>
      </c>
      <c r="O42">
        <v>5.22</v>
      </c>
      <c r="P42">
        <f t="shared" si="3"/>
        <v>5.2199999999999996E-2</v>
      </c>
    </row>
    <row r="43" spans="2:16">
      <c r="B43" s="42" t="s">
        <v>107</v>
      </c>
      <c r="C43">
        <v>6033</v>
      </c>
      <c r="D43">
        <v>1.1399999999999999</v>
      </c>
      <c r="E43">
        <f t="shared" si="4"/>
        <v>1.1399999999999999E-2</v>
      </c>
      <c r="H43" s="42" t="s">
        <v>107</v>
      </c>
      <c r="I43">
        <v>5841</v>
      </c>
      <c r="J43">
        <v>1.1299999999999999</v>
      </c>
      <c r="K43">
        <f t="shared" si="5"/>
        <v>1.1299999999999999E-2</v>
      </c>
      <c r="M43" s="42" t="s">
        <v>107</v>
      </c>
      <c r="N43">
        <v>6015</v>
      </c>
      <c r="O43">
        <v>1.1299999999999999</v>
      </c>
      <c r="P43">
        <f t="shared" si="3"/>
        <v>1.1299999999999999E-2</v>
      </c>
    </row>
    <row r="44" spans="2:16">
      <c r="B44" s="42" t="s">
        <v>106</v>
      </c>
      <c r="C44">
        <v>16661</v>
      </c>
      <c r="D44">
        <v>3.14</v>
      </c>
      <c r="E44">
        <f t="shared" si="4"/>
        <v>3.1400000000000004E-2</v>
      </c>
      <c r="H44" s="42" t="s">
        <v>106</v>
      </c>
      <c r="I44">
        <v>16303</v>
      </c>
      <c r="J44">
        <v>3.15</v>
      </c>
      <c r="K44">
        <f t="shared" si="5"/>
        <v>3.15E-2</v>
      </c>
      <c r="M44" s="42" t="s">
        <v>106</v>
      </c>
      <c r="N44">
        <v>16912</v>
      </c>
      <c r="O44">
        <v>3.17</v>
      </c>
      <c r="P44">
        <f t="shared" si="3"/>
        <v>3.1699999999999999E-2</v>
      </c>
    </row>
    <row r="45" spans="2:16">
      <c r="B45" s="42" t="s">
        <v>103</v>
      </c>
      <c r="C45">
        <v>35529</v>
      </c>
      <c r="D45">
        <v>6.7</v>
      </c>
      <c r="E45">
        <f t="shared" si="4"/>
        <v>6.7000000000000004E-2</v>
      </c>
      <c r="H45" s="42" t="s">
        <v>3120</v>
      </c>
      <c r="I45">
        <v>2</v>
      </c>
      <c r="J45">
        <v>0</v>
      </c>
      <c r="K45">
        <f>J45/100</f>
        <v>0</v>
      </c>
      <c r="M45" s="42" t="s">
        <v>103</v>
      </c>
      <c r="N45">
        <v>35474</v>
      </c>
      <c r="O45">
        <v>6.64</v>
      </c>
      <c r="P45">
        <f t="shared" si="3"/>
        <v>6.6400000000000001E-2</v>
      </c>
    </row>
    <row r="46" spans="2:16">
      <c r="B46" s="42" t="s">
        <v>72</v>
      </c>
      <c r="C46" t="s">
        <v>3118</v>
      </c>
      <c r="D46" t="s">
        <v>3119</v>
      </c>
      <c r="E46">
        <f>SUM(E26:E45)</f>
        <v>1.0001</v>
      </c>
      <c r="H46" s="42" t="s">
        <v>103</v>
      </c>
      <c r="I46">
        <v>34457</v>
      </c>
      <c r="J46">
        <v>6.65</v>
      </c>
      <c r="K46">
        <f t="shared" si="5"/>
        <v>6.6500000000000004E-2</v>
      </c>
      <c r="P46">
        <f>SUM(P26:P45)</f>
        <v>1</v>
      </c>
    </row>
    <row r="47" spans="2:16">
      <c r="K47">
        <f>SUM(K26:K46)</f>
        <v>1</v>
      </c>
    </row>
  </sheetData>
  <sortState xmlns:xlrd2="http://schemas.microsoft.com/office/spreadsheetml/2017/richdata2" ref="M2:O24">
    <sortCondition ref="M2:M2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D6F5-70CA-4AC8-BED3-0361F80E9C59}">
  <dimension ref="A1:AF137"/>
  <sheetViews>
    <sheetView zoomScaleNormal="100" workbookViewId="0">
      <selection activeCell="G17" sqref="G17"/>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s="66">
        <v>8.2100000000000006E-2</v>
      </c>
      <c r="F4" s="67">
        <f>X4</f>
        <v>0.42101494772709946</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5.8355859000000008</v>
      </c>
      <c r="U4" s="70">
        <f>SUM(T4:T23)</f>
        <v>111.76701510000001</v>
      </c>
      <c r="V4" s="70">
        <f>T4/$U$4</f>
        <v>5.2212058224680995E-2</v>
      </c>
      <c r="W4" s="71">
        <f>V4*$D$4</f>
        <v>2.9925321469494507E-2</v>
      </c>
      <c r="X4" s="66">
        <f>W4/S4*1000</f>
        <v>0.42101494772709946</v>
      </c>
      <c r="Y4" s="68"/>
      <c r="Z4" s="70"/>
      <c r="AA4" s="70"/>
      <c r="AB4" s="70"/>
      <c r="AC4" s="70"/>
      <c r="AD4" s="70">
        <f t="shared" ref="AD4:AD67" si="0">(F4*Q4)/1000</f>
        <v>3.7509905752798202E-2</v>
      </c>
      <c r="AE4" s="70"/>
      <c r="AF4" s="72"/>
    </row>
    <row r="5" spans="2:32">
      <c r="B5" s="63"/>
      <c r="C5" s="70"/>
      <c r="D5" s="73"/>
      <c r="E5" s="66">
        <v>4.4800000000000006E-2</v>
      </c>
      <c r="F5" s="67">
        <f t="shared" ref="F5:F59" si="1">X5</f>
        <v>0.2297377546671627</v>
      </c>
      <c r="G5" s="68" t="s">
        <v>136</v>
      </c>
      <c r="H5" s="68" t="s">
        <v>132</v>
      </c>
      <c r="I5" s="68" t="s">
        <v>133</v>
      </c>
      <c r="J5" s="68" t="s">
        <v>137</v>
      </c>
      <c r="K5" s="68">
        <v>6</v>
      </c>
      <c r="L5" s="68">
        <v>15</v>
      </c>
      <c r="M5" s="68">
        <v>4</v>
      </c>
      <c r="N5" s="68">
        <v>2</v>
      </c>
      <c r="O5" s="68">
        <v>0</v>
      </c>
      <c r="P5" s="68">
        <v>0</v>
      </c>
      <c r="Q5" s="68">
        <f t="shared" ref="Q5:Q43" si="2">(K5*12.011)+(L5*1.008)+(N5*15.999)+(14.007*M5)+(O5*30.974)+(P5*32.066)</f>
        <v>175.21200000000002</v>
      </c>
      <c r="R5" s="69" t="s">
        <v>135</v>
      </c>
      <c r="S5" s="68">
        <f t="shared" ref="S5:S23" si="3">Q5-$Q$101</f>
        <v>157.197</v>
      </c>
      <c r="T5" s="68">
        <f t="shared" ref="T5:T59" si="4">E5*S5</f>
        <v>7.0424256000000014</v>
      </c>
      <c r="U5" s="70"/>
      <c r="V5" s="70">
        <f t="shared" ref="V5:V23" si="5">T5/$U$4</f>
        <v>6.3009874547504133E-2</v>
      </c>
      <c r="W5" s="71">
        <f t="shared" ref="W5:W23" si="6">V5*$D$4</f>
        <v>3.6114085820413977E-2</v>
      </c>
      <c r="X5" s="66">
        <f t="shared" ref="X5:X59" si="7">W5/S5*1000</f>
        <v>0.2297377546671627</v>
      </c>
      <c r="Y5" s="68"/>
      <c r="Z5" s="70"/>
      <c r="AA5" s="70"/>
      <c r="AB5" s="70"/>
      <c r="AC5" s="70"/>
      <c r="AD5" s="70">
        <f t="shared" si="0"/>
        <v>4.0252811470742909E-2</v>
      </c>
      <c r="AE5" s="70"/>
      <c r="AF5" s="72"/>
    </row>
    <row r="6" spans="2:32">
      <c r="B6" s="63"/>
      <c r="C6" s="70"/>
      <c r="D6" s="66"/>
      <c r="E6" s="66">
        <v>4.8799999999999996E-2</v>
      </c>
      <c r="F6" s="67">
        <f t="shared" si="1"/>
        <v>0.25025005419101654</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5.5682751999999995</v>
      </c>
      <c r="U6" s="70"/>
      <c r="V6" s="70">
        <f t="shared" si="5"/>
        <v>4.9820380324355637E-2</v>
      </c>
      <c r="W6" s="71">
        <f t="shared" si="6"/>
        <v>2.8554532183411748E-2</v>
      </c>
      <c r="X6" s="66">
        <f t="shared" si="7"/>
        <v>0.25025005419101654</v>
      </c>
      <c r="Y6" s="68"/>
      <c r="Z6" s="70"/>
      <c r="AA6" s="70"/>
      <c r="AB6" s="70"/>
      <c r="AC6" s="70"/>
      <c r="AD6" s="70">
        <f t="shared" si="0"/>
        <v>3.3062786909662911E-2</v>
      </c>
      <c r="AE6" s="70"/>
      <c r="AF6" s="72"/>
    </row>
    <row r="7" spans="2:32">
      <c r="B7" s="63"/>
      <c r="C7" s="70"/>
      <c r="D7" s="66"/>
      <c r="E7" s="66">
        <v>4.9800000000000004E-2</v>
      </c>
      <c r="F7" s="67">
        <f t="shared" si="1"/>
        <v>0.25537812907197993</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5.681184</v>
      </c>
      <c r="U7" s="70"/>
      <c r="V7" s="70">
        <f t="shared" si="5"/>
        <v>5.0830596083441433E-2</v>
      </c>
      <c r="W7" s="71">
        <f t="shared" si="6"/>
        <v>2.9133536964531474E-2</v>
      </c>
      <c r="X7" s="66">
        <f t="shared" si="7"/>
        <v>0.25537812907197993</v>
      </c>
      <c r="Y7" s="68"/>
      <c r="Z7" s="70"/>
      <c r="AA7" s="70"/>
      <c r="AB7" s="70"/>
      <c r="AC7" s="70"/>
      <c r="AD7" s="70">
        <f t="shared" si="0"/>
        <v>3.3734173959763192E-2</v>
      </c>
      <c r="AE7" s="70"/>
      <c r="AF7" s="72"/>
    </row>
    <row r="8" spans="2:32">
      <c r="B8" s="63"/>
      <c r="C8" s="70"/>
      <c r="D8" s="66"/>
      <c r="E8" s="66">
        <v>1.04E-2</v>
      </c>
      <c r="F8" s="67">
        <f t="shared" si="1"/>
        <v>5.3331978762019908E-2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1.072708</v>
      </c>
      <c r="U8" s="70"/>
      <c r="V8" s="70">
        <f t="shared" si="5"/>
        <v>9.5977153817718795E-3</v>
      </c>
      <c r="W8" s="71">
        <f t="shared" si="6"/>
        <v>5.5009269494085437E-3</v>
      </c>
      <c r="X8" s="66">
        <f t="shared" si="7"/>
        <v>5.3331978762019908E-2</v>
      </c>
      <c r="Y8" s="68"/>
      <c r="Z8" s="70"/>
      <c r="AA8" s="70"/>
      <c r="AB8" s="70"/>
      <c r="AC8" s="70"/>
      <c r="AD8" s="70">
        <f t="shared" si="0"/>
        <v>6.4617025468063326E-3</v>
      </c>
      <c r="AE8" s="70"/>
      <c r="AF8" s="72"/>
    </row>
    <row r="9" spans="2:32">
      <c r="B9" s="63"/>
      <c r="C9" s="70"/>
      <c r="D9" s="66"/>
      <c r="E9" s="66">
        <v>4.6399999999999997E-2</v>
      </c>
      <c r="F9" s="67">
        <f>X9</f>
        <v>0.23794267447670425</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5.9452783999999985</v>
      </c>
      <c r="U9" s="70"/>
      <c r="V9" s="70">
        <f t="shared" si="5"/>
        <v>5.3193497157284268E-2</v>
      </c>
      <c r="W9" s="71">
        <f t="shared" si="6"/>
        <v>3.0487832823374583E-2</v>
      </c>
      <c r="X9" s="66">
        <f t="shared" si="7"/>
        <v>0.23794267447670425</v>
      </c>
      <c r="Y9" s="68"/>
      <c r="Z9" s="70"/>
      <c r="AA9" s="70"/>
      <c r="AB9" s="70"/>
      <c r="AC9" s="70"/>
      <c r="AD9" s="70">
        <f t="shared" si="0"/>
        <v>3.4774370104072416E-2</v>
      </c>
      <c r="AE9" s="70"/>
      <c r="AF9" s="72"/>
    </row>
    <row r="10" spans="2:32">
      <c r="B10" s="63"/>
      <c r="C10" s="70"/>
      <c r="D10" s="66"/>
      <c r="E10" s="66">
        <v>6.480000000000001E-2</v>
      </c>
      <c r="F10" s="67">
        <f t="shared" si="1"/>
        <v>0.33229925228643181</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8.3013336000000031</v>
      </c>
      <c r="U10" s="70"/>
      <c r="V10" s="70">
        <f t="shared" si="5"/>
        <v>7.4273555508059752E-2</v>
      </c>
      <c r="W10" s="71">
        <f t="shared" si="6"/>
        <v>4.2569860312657928E-2</v>
      </c>
      <c r="X10" s="66">
        <f t="shared" si="7"/>
        <v>0.33229925228643181</v>
      </c>
      <c r="Y10" s="68"/>
      <c r="Z10" s="70"/>
      <c r="AA10" s="70"/>
      <c r="AB10" s="70"/>
      <c r="AC10" s="70"/>
      <c r="AD10" s="70">
        <f t="shared" si="0"/>
        <v>4.8556231342597997E-2</v>
      </c>
      <c r="AE10" s="70"/>
      <c r="AF10" s="72"/>
    </row>
    <row r="11" spans="2:32">
      <c r="B11" s="63"/>
      <c r="C11" s="70"/>
      <c r="D11" s="66"/>
      <c r="E11" s="66">
        <v>6.6500000000000004E-2</v>
      </c>
      <c r="F11" s="67">
        <f t="shared" si="1"/>
        <v>0.34101697958406962</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3.7939580000000008</v>
      </c>
      <c r="U11" s="70"/>
      <c r="V11" s="70">
        <f t="shared" si="5"/>
        <v>3.3945238643131669E-2</v>
      </c>
      <c r="W11" s="71">
        <f t="shared" si="6"/>
        <v>1.9455700719230345E-2</v>
      </c>
      <c r="X11" s="66">
        <f t="shared" si="7"/>
        <v>0.34101697958406962</v>
      </c>
      <c r="Y11" s="68"/>
      <c r="Z11" s="70"/>
      <c r="AA11" s="70"/>
      <c r="AB11" s="70"/>
      <c r="AC11" s="70"/>
      <c r="AD11" s="70">
        <f t="shared" si="0"/>
        <v>2.5599121606437358E-2</v>
      </c>
      <c r="AE11" s="70"/>
      <c r="AF11" s="72"/>
    </row>
    <row r="12" spans="2:32">
      <c r="B12" s="63"/>
      <c r="C12" s="70"/>
      <c r="D12" s="66"/>
      <c r="E12" s="66">
        <v>2.0499999999999997E-2</v>
      </c>
      <c r="F12" s="67">
        <f t="shared" si="1"/>
        <v>0.10512553505975078</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2.8114109999999997</v>
      </c>
      <c r="U12" s="70"/>
      <c r="V12" s="70">
        <f t="shared" si="5"/>
        <v>2.5154210278270188E-2</v>
      </c>
      <c r="W12" s="71">
        <f t="shared" si="6"/>
        <v>1.4417126129164341E-2</v>
      </c>
      <c r="X12" s="66">
        <f t="shared" si="7"/>
        <v>0.10512553505975078</v>
      </c>
      <c r="Y12" s="68"/>
      <c r="Z12" s="70"/>
      <c r="AA12" s="70"/>
      <c r="AB12" s="70"/>
      <c r="AC12" s="70"/>
      <c r="AD12" s="70">
        <f t="shared" si="0"/>
        <v>1.6310962643265755E-2</v>
      </c>
      <c r="AE12" s="70"/>
      <c r="AF12" s="72"/>
    </row>
    <row r="13" spans="2:32">
      <c r="B13" s="63"/>
      <c r="C13" s="70"/>
      <c r="D13" s="66"/>
      <c r="E13" s="66">
        <v>7.1099999999999997E-2</v>
      </c>
      <c r="F13" s="67">
        <f t="shared" si="1"/>
        <v>0.36460612403650156</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8.0456760000000003</v>
      </c>
      <c r="U13" s="70"/>
      <c r="V13" s="70">
        <f t="shared" si="5"/>
        <v>7.198614003247189E-2</v>
      </c>
      <c r="W13" s="71">
        <f t="shared" si="6"/>
        <v>4.1258828995970519E-2</v>
      </c>
      <c r="X13" s="66">
        <f t="shared" si="7"/>
        <v>0.36460612403650156</v>
      </c>
      <c r="Y13" s="68"/>
      <c r="Z13" s="70"/>
      <c r="AA13" s="70"/>
      <c r="AB13" s="74"/>
      <c r="AC13" s="70"/>
      <c r="AD13" s="70">
        <f t="shared" si="0"/>
        <v>4.7827208320488097E-2</v>
      </c>
      <c r="AE13" s="70"/>
      <c r="AF13" s="72"/>
    </row>
    <row r="14" spans="2:32">
      <c r="B14" s="63"/>
      <c r="C14" s="70"/>
      <c r="D14" s="66"/>
      <c r="E14" s="66">
        <v>0.1052</v>
      </c>
      <c r="F14" s="67">
        <f t="shared" si="1"/>
        <v>0.5394734774773553</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11.904432000000002</v>
      </c>
      <c r="U14" s="70"/>
      <c r="V14" s="70">
        <f t="shared" si="5"/>
        <v>0.10651113827589372</v>
      </c>
      <c r="W14" s="71">
        <f t="shared" si="6"/>
        <v>6.1046818711337533E-2</v>
      </c>
      <c r="X14" s="66">
        <f t="shared" si="7"/>
        <v>0.5394734774773553</v>
      </c>
      <c r="Y14" s="68"/>
      <c r="Z14" s="70"/>
      <c r="AA14" s="70"/>
      <c r="AB14" s="74"/>
      <c r="AC14" s="70"/>
      <c r="AD14" s="70">
        <f t="shared" si="0"/>
        <v>7.076543340809209E-2</v>
      </c>
      <c r="AE14" s="70"/>
      <c r="AF14" s="72"/>
    </row>
    <row r="15" spans="2:32">
      <c r="B15" s="63"/>
      <c r="C15" s="70"/>
      <c r="D15" s="66"/>
      <c r="E15" s="66">
        <v>6.3200000000000006E-2</v>
      </c>
      <c r="F15" s="67">
        <f t="shared" si="1"/>
        <v>0.32409433247689029</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8.1643656</v>
      </c>
      <c r="U15" s="70"/>
      <c r="V15" s="70">
        <f t="shared" si="5"/>
        <v>7.3048077670278586E-2</v>
      </c>
      <c r="W15" s="71">
        <f t="shared" si="6"/>
        <v>4.1867478152362116E-2</v>
      </c>
      <c r="X15" s="66">
        <f t="shared" si="7"/>
        <v>0.32409433247689029</v>
      </c>
      <c r="Y15" s="68"/>
      <c r="Z15" s="70"/>
      <c r="AA15" s="70"/>
      <c r="AB15" s="74"/>
      <c r="AC15" s="70"/>
      <c r="AD15" s="70">
        <f t="shared" si="0"/>
        <v>4.7706037551933297E-2</v>
      </c>
      <c r="AE15" s="70"/>
      <c r="AF15" s="72"/>
    </row>
    <row r="16" spans="2:32">
      <c r="B16" s="63"/>
      <c r="C16" s="70"/>
      <c r="D16" s="66"/>
      <c r="E16" s="66">
        <v>2.4399999999999998E-2</v>
      </c>
      <c r="F16" s="67">
        <f t="shared" si="1"/>
        <v>0.12512502709550827</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3.2012556000000001</v>
      </c>
      <c r="U16" s="70"/>
      <c r="V16" s="70">
        <f t="shared" si="5"/>
        <v>2.8642221474160134E-2</v>
      </c>
      <c r="W16" s="71">
        <f t="shared" si="6"/>
        <v>1.6416278429903588E-2</v>
      </c>
      <c r="X16" s="66">
        <f t="shared" si="7"/>
        <v>0.12512502709550827</v>
      </c>
      <c r="Y16" s="68"/>
      <c r="Z16" s="70"/>
      <c r="AA16" s="70"/>
      <c r="AB16" s="74"/>
      <c r="AC16" s="70"/>
      <c r="AD16" s="70">
        <f t="shared" si="0"/>
        <v>1.8670405793029171E-2</v>
      </c>
      <c r="AE16" s="70"/>
      <c r="AF16" s="72"/>
    </row>
    <row r="17" spans="2:32">
      <c r="B17" s="63"/>
      <c r="C17" s="70"/>
      <c r="D17" s="66"/>
      <c r="E17" s="66">
        <v>4.4800000000000006E-2</v>
      </c>
      <c r="F17" s="67">
        <f t="shared" si="1"/>
        <v>0.22973775466716276</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6.5935295999999992</v>
      </c>
      <c r="U17" s="70"/>
      <c r="V17" s="70">
        <f t="shared" si="5"/>
        <v>5.8993519636367196E-2</v>
      </c>
      <c r="W17" s="71">
        <f t="shared" si="6"/>
        <v>3.3812113518649003E-2</v>
      </c>
      <c r="X17" s="66">
        <f t="shared" si="7"/>
        <v>0.22973775466716276</v>
      </c>
      <c r="Y17" s="68"/>
      <c r="Z17" s="70"/>
      <c r="AA17" s="70"/>
      <c r="AB17" s="74"/>
      <c r="AC17" s="70"/>
      <c r="AD17" s="70">
        <f t="shared" si="0"/>
        <v>3.7950839168977943E-2</v>
      </c>
      <c r="AE17" s="70"/>
      <c r="AF17" s="72"/>
    </row>
    <row r="18" spans="2:32">
      <c r="B18" s="63"/>
      <c r="C18" s="70"/>
      <c r="D18" s="66"/>
      <c r="E18" s="66">
        <v>3.7200000000000004E-2</v>
      </c>
      <c r="F18" s="67">
        <f t="shared" si="1"/>
        <v>0.1907643855718405</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3.6127524000000006</v>
      </c>
      <c r="U18" s="70"/>
      <c r="V18" s="70">
        <f t="shared" si="5"/>
        <v>3.2323958877917641E-2</v>
      </c>
      <c r="W18" s="71">
        <f t="shared" si="6"/>
        <v>1.8526464833580433E-2</v>
      </c>
      <c r="X18" s="66">
        <f t="shared" si="7"/>
        <v>0.1907643855718405</v>
      </c>
      <c r="Y18" s="68"/>
      <c r="Z18" s="70"/>
      <c r="AA18" s="66"/>
      <c r="AB18" s="74"/>
      <c r="AC18" s="70"/>
      <c r="AD18" s="70">
        <f t="shared" si="0"/>
        <v>2.1963085239657142E-2</v>
      </c>
      <c r="AE18" s="70"/>
      <c r="AF18" s="72"/>
    </row>
    <row r="19" spans="2:32">
      <c r="B19" s="63"/>
      <c r="C19" s="70"/>
      <c r="D19" s="66"/>
      <c r="E19" s="66">
        <v>5.8400000000000001E-2</v>
      </c>
      <c r="F19" s="67">
        <f t="shared" si="1"/>
        <v>0.29947957304826572</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5.0853552000000004</v>
      </c>
      <c r="U19" s="70"/>
      <c r="V19" s="70">
        <f t="shared" si="5"/>
        <v>4.5499606439789411E-2</v>
      </c>
      <c r="W19" s="71">
        <f t="shared" si="6"/>
        <v>2.6078082261896882E-2</v>
      </c>
      <c r="X19" s="66">
        <f t="shared" si="7"/>
        <v>0.29947957304826572</v>
      </c>
      <c r="Y19" s="68"/>
      <c r="Z19" s="70"/>
      <c r="AA19" s="70"/>
      <c r="AB19" s="74"/>
      <c r="AC19" s="70"/>
      <c r="AD19" s="70">
        <f t="shared" si="0"/>
        <v>3.1473206770361389E-2</v>
      </c>
      <c r="AE19" s="70"/>
      <c r="AF19" s="72"/>
    </row>
    <row r="20" spans="2:32">
      <c r="B20" s="63"/>
      <c r="C20" s="70"/>
      <c r="D20" s="66"/>
      <c r="E20" s="66">
        <v>5.2000000000000005E-2</v>
      </c>
      <c r="F20" s="67">
        <f>X20</f>
        <v>0.26665989381009964</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5.2574600000000009</v>
      </c>
      <c r="U20" s="70"/>
      <c r="V20" s="70">
        <f t="shared" si="5"/>
        <v>4.7039459676864903E-2</v>
      </c>
      <c r="W20" s="71">
        <f t="shared" si="6"/>
        <v>2.6960648563670125E-2</v>
      </c>
      <c r="X20" s="66">
        <f t="shared" si="7"/>
        <v>0.26665989381009964</v>
      </c>
      <c r="Y20" s="68"/>
      <c r="Z20" s="70"/>
      <c r="AA20" s="70"/>
      <c r="AB20" s="74"/>
      <c r="AC20" s="70"/>
      <c r="AD20" s="70">
        <f>(F20*Q20)/1000</f>
        <v>3.1764526550659068E-2</v>
      </c>
      <c r="AE20" s="70"/>
      <c r="AF20" s="72"/>
    </row>
    <row r="21" spans="2:32">
      <c r="B21" s="63"/>
      <c r="C21" s="70"/>
      <c r="D21" s="66"/>
      <c r="E21" s="66">
        <v>1.1299999999999999E-2</v>
      </c>
      <c r="F21" s="67">
        <f t="shared" si="1"/>
        <v>5.7947246154887028E-2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2.1042182</v>
      </c>
      <c r="U21" s="70"/>
      <c r="V21" s="70">
        <f t="shared" si="5"/>
        <v>1.8826826484695126E-2</v>
      </c>
      <c r="W21" s="71">
        <f t="shared" si="6"/>
        <v>1.0790588495486133E-2</v>
      </c>
      <c r="X21" s="66">
        <f t="shared" si="7"/>
        <v>5.7947246154887028E-2</v>
      </c>
      <c r="Y21" s="68"/>
      <c r="Z21" s="70"/>
      <c r="AA21" s="70"/>
      <c r="AB21" s="74"/>
      <c r="AC21" s="70"/>
      <c r="AD21" s="70">
        <f t="shared" si="0"/>
        <v>1.1834508134966422E-2</v>
      </c>
      <c r="AE21" s="70"/>
      <c r="AF21" s="72"/>
    </row>
    <row r="22" spans="2:32">
      <c r="B22" s="63"/>
      <c r="C22" s="70"/>
      <c r="D22" s="66"/>
      <c r="E22" s="66">
        <v>3.1400000000000004E-2</v>
      </c>
      <c r="F22" s="67">
        <f t="shared" si="1"/>
        <v>0.16102155126225248</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5.1237264000000007</v>
      </c>
      <c r="U22" s="70"/>
      <c r="V22" s="70">
        <f t="shared" si="5"/>
        <v>4.5842920609588687E-2</v>
      </c>
      <c r="W22" s="71">
        <f t="shared" si="6"/>
        <v>2.6274852648769307E-2</v>
      </c>
      <c r="X22" s="66">
        <f t="shared" si="7"/>
        <v>0.16102155126225248</v>
      </c>
      <c r="Y22" s="68"/>
      <c r="Z22" s="70"/>
      <c r="AA22" s="70"/>
      <c r="AB22" s="75"/>
      <c r="AC22" s="70"/>
      <c r="AD22" s="70">
        <f t="shared" si="0"/>
        <v>2.9175655894758786E-2</v>
      </c>
      <c r="AE22" s="70"/>
      <c r="AF22" s="72"/>
    </row>
    <row r="23" spans="2:32" ht="15.75" thickBot="1">
      <c r="B23" s="63"/>
      <c r="C23" s="70"/>
      <c r="D23" s="66"/>
      <c r="E23" s="66">
        <v>6.6799999999999998E-2</v>
      </c>
      <c r="F23" s="67">
        <f t="shared" si="1"/>
        <v>0.34255540204835866</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6.6220844000000003</v>
      </c>
      <c r="U23" s="70"/>
      <c r="V23" s="70">
        <f t="shared" si="5"/>
        <v>5.9249004673472751E-2</v>
      </c>
      <c r="W23" s="71">
        <f t="shared" si="6"/>
        <v>3.3958544671259944E-2</v>
      </c>
      <c r="X23" s="66">
        <f t="shared" si="7"/>
        <v>0.34255540204835866</v>
      </c>
      <c r="Y23" s="68"/>
      <c r="Z23" s="76">
        <f>SUM(X4:X23)</f>
        <v>5.1275620734753575</v>
      </c>
      <c r="AA23" s="68" t="s">
        <v>130</v>
      </c>
      <c r="AB23" s="77">
        <f>SUM(W4:W23)</f>
        <v>0.57314962265457292</v>
      </c>
      <c r="AC23" s="70"/>
      <c r="AD23" s="70">
        <f t="shared" si="0"/>
        <v>4.0129680239161122E-2</v>
      </c>
      <c r="AE23" s="70">
        <f>SUM(AD4:AD23)</f>
        <v>0.66552265340823158</v>
      </c>
      <c r="AF23" s="78">
        <f>AE23-AD101</f>
        <v>0.57314962265457303</v>
      </c>
    </row>
    <row r="24" spans="2:32" ht="15.75" thickBot="1">
      <c r="B24" s="79"/>
      <c r="C24" s="80" t="s">
        <v>173</v>
      </c>
      <c r="D24" s="81">
        <f>'[1]Macromolecular composition'!D5</f>
        <v>3.414803018763414E-2</v>
      </c>
      <c r="E24" s="82">
        <v>0.30920000000000003</v>
      </c>
      <c r="F24" s="83">
        <f>X24</f>
        <v>3.4336999444241845E-2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96.532858399999995</v>
      </c>
      <c r="U24" s="84">
        <f>SUM(T24:T27)</f>
        <v>307.49835759999996</v>
      </c>
      <c r="V24" s="84">
        <f>T24/$U$24</f>
        <v>0.31392967153851231</v>
      </c>
      <c r="W24" s="87">
        <f>V24*$D$24</f>
        <v>1.0720079900491189E-2</v>
      </c>
      <c r="X24" s="88">
        <f t="shared" si="7"/>
        <v>3.4336999444241845E-2</v>
      </c>
      <c r="Y24" s="86"/>
      <c r="Z24" s="84"/>
      <c r="AA24" s="84"/>
      <c r="AB24" s="89"/>
      <c r="AC24" s="84"/>
      <c r="AD24" s="84">
        <f t="shared" si="0"/>
        <v>1.6727303616261856E-2</v>
      </c>
      <c r="AE24" s="84"/>
      <c r="AF24" s="90"/>
    </row>
    <row r="25" spans="2:32">
      <c r="B25" s="79"/>
      <c r="C25" s="86" t="s">
        <v>177</v>
      </c>
      <c r="D25" s="82"/>
      <c r="E25" s="82">
        <v>0.19079999999999997</v>
      </c>
      <c r="F25" s="83">
        <f t="shared" si="1"/>
        <v>2.1188549463005631E-2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54.599327999999993</v>
      </c>
      <c r="U25" s="84"/>
      <c r="V25" s="84">
        <f>T25/$U$24</f>
        <v>0.17755973861500715</v>
      </c>
      <c r="W25" s="87">
        <f>V25*$D$24</f>
        <v>6.0633153143336916E-3</v>
      </c>
      <c r="X25" s="88">
        <f t="shared" si="7"/>
        <v>2.1188549463005631E-2</v>
      </c>
      <c r="Y25" s="86"/>
      <c r="Z25" s="84"/>
      <c r="AA25" s="84"/>
      <c r="AB25" s="89"/>
      <c r="AC25" s="84"/>
      <c r="AD25" s="84">
        <f t="shared" si="0"/>
        <v>9.7702308543370642E-3</v>
      </c>
      <c r="AE25" s="84"/>
      <c r="AF25" s="90"/>
    </row>
    <row r="26" spans="2:32">
      <c r="B26" s="79"/>
      <c r="C26" s="86" t="s">
        <v>177</v>
      </c>
      <c r="D26" s="82"/>
      <c r="E26" s="82">
        <v>0.19079999999999997</v>
      </c>
      <c r="F26" s="83">
        <f t="shared" si="1"/>
        <v>2.1188549463005631E-2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62.620750799999982</v>
      </c>
      <c r="U26" s="84"/>
      <c r="V26" s="84">
        <f>T26/$U$24</f>
        <v>0.20364580574917512</v>
      </c>
      <c r="W26" s="87">
        <f>V26*$D$24</f>
        <v>6.95410312230791E-3</v>
      </c>
      <c r="X26" s="88">
        <f t="shared" si="7"/>
        <v>2.1188549463005631E-2</v>
      </c>
      <c r="Y26" s="86"/>
      <c r="Z26" s="86"/>
      <c r="AA26" s="84"/>
      <c r="AB26" s="89"/>
      <c r="AC26" s="84"/>
      <c r="AD26" s="84">
        <f t="shared" si="0"/>
        <v>1.0661018662311283E-2</v>
      </c>
      <c r="AE26" s="84"/>
      <c r="AF26" s="90"/>
    </row>
    <row r="27" spans="2:32" ht="15.75" thickBot="1">
      <c r="B27" s="79"/>
      <c r="C27" s="86" t="s">
        <v>177</v>
      </c>
      <c r="D27" s="82"/>
      <c r="E27" s="82">
        <v>0.30920000000000003</v>
      </c>
      <c r="F27" s="83">
        <f t="shared" si="1"/>
        <v>3.4336999444241838E-2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93.745420400000029</v>
      </c>
      <c r="U27" s="84"/>
      <c r="V27" s="84">
        <f>T27/$U$24</f>
        <v>0.3048647840973055</v>
      </c>
      <c r="W27" s="87">
        <f>V27*$D$24</f>
        <v>1.0410531850501352E-2</v>
      </c>
      <c r="X27" s="88">
        <f t="shared" si="7"/>
        <v>3.4336999444241838E-2</v>
      </c>
      <c r="Y27" s="86"/>
      <c r="Z27" s="91">
        <f>SUM(X24:X27)</f>
        <v>0.11105109781449496</v>
      </c>
      <c r="AA27" s="84" t="s">
        <v>173</v>
      </c>
      <c r="AB27" s="92">
        <f>SUM(W24:W27)</f>
        <v>3.414803018763414E-2</v>
      </c>
      <c r="AC27" s="84"/>
      <c r="AD27" s="84">
        <f t="shared" si="0"/>
        <v>1.6417755566272018E-2</v>
      </c>
      <c r="AE27" s="84">
        <f>SUM(AD24:AD27)</f>
        <v>5.3576308699182229E-2</v>
      </c>
      <c r="AF27" s="90">
        <f>AE27-AD99</f>
        <v>3.4148030187634154E-2</v>
      </c>
    </row>
    <row r="28" spans="2:32" ht="15.75" thickBot="1">
      <c r="B28" s="93"/>
      <c r="C28" s="94" t="s">
        <v>184</v>
      </c>
      <c r="D28" s="95">
        <f>'[1]Macromolecular composition'!D6</f>
        <v>0.16589351242816586</v>
      </c>
      <c r="E28" s="96">
        <v>0.3065950545809647</v>
      </c>
      <c r="F28" s="97">
        <f>X28</f>
        <v>0.16002644793183671</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93.258550727164945</v>
      </c>
      <c r="U28" s="98">
        <f>SUM(T28:T31)</f>
        <v>317.83577749101948</v>
      </c>
      <c r="V28" s="98">
        <f>T28/$U$28</f>
        <v>0.29341741028446677</v>
      </c>
      <c r="W28" s="101">
        <f>V28*$D$28</f>
        <v>4.8676044799666432E-2</v>
      </c>
      <c r="X28" s="102">
        <f>W28/S28*1000</f>
        <v>0.16002644793183671</v>
      </c>
      <c r="Y28" s="100"/>
      <c r="Z28" s="100"/>
      <c r="AA28" s="98"/>
      <c r="AB28" s="103"/>
      <c r="AC28" s="98"/>
      <c r="AD28" s="98">
        <f t="shared" si="0"/>
        <v>7.6672511838893329E-2</v>
      </c>
      <c r="AE28" s="98"/>
      <c r="AF28" s="104"/>
    </row>
    <row r="29" spans="2:32">
      <c r="B29" s="93"/>
      <c r="C29" s="98"/>
      <c r="D29" s="105"/>
      <c r="E29" s="96">
        <v>0.20433857636103653</v>
      </c>
      <c r="F29" s="97">
        <f t="shared" si="1"/>
        <v>0.10665395955325117</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70.333337983468766</v>
      </c>
      <c r="U29" s="98"/>
      <c r="V29" s="98">
        <f>T29/$U$28</f>
        <v>0.22128829717874052</v>
      </c>
      <c r="W29" s="101">
        <f>V29*$D$28</f>
        <v>3.6710292878229051E-2</v>
      </c>
      <c r="X29" s="102">
        <f t="shared" si="7"/>
        <v>0.10665395955325117</v>
      </c>
      <c r="Y29" s="100"/>
      <c r="Z29" s="100"/>
      <c r="AA29" s="98"/>
      <c r="AB29" s="103"/>
      <c r="AC29" s="98"/>
      <c r="AD29" s="98">
        <f t="shared" si="0"/>
        <v>5.5369296448110797E-2</v>
      </c>
      <c r="AE29" s="98"/>
      <c r="AF29" s="104"/>
    </row>
    <row r="30" spans="2:32">
      <c r="B30" s="93"/>
      <c r="C30" s="98"/>
      <c r="D30" s="96"/>
      <c r="E30" s="96">
        <v>0.27203292295888121</v>
      </c>
      <c r="F30" s="97">
        <f t="shared" si="1"/>
        <v>0.14198683811492735</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83.01329473720925</v>
      </c>
      <c r="U30" s="98"/>
      <c r="V30" s="98">
        <f>T30/$U$28</f>
        <v>0.26118297755058367</v>
      </c>
      <c r="W30" s="101">
        <f>V30*$D$28</f>
        <v>4.3328561532313119E-2</v>
      </c>
      <c r="X30" s="102">
        <f t="shared" si="7"/>
        <v>0.14198683811492735</v>
      </c>
      <c r="Y30" s="100"/>
      <c r="Z30" s="100"/>
      <c r="AA30" s="98"/>
      <c r="AB30" s="103"/>
      <c r="AC30" s="98"/>
      <c r="AD30" s="98">
        <f t="shared" si="0"/>
        <v>6.8169016873681543E-2</v>
      </c>
      <c r="AE30" s="98"/>
      <c r="AF30" s="104"/>
    </row>
    <row r="31" spans="2:32" ht="15.75" thickBot="1">
      <c r="B31" s="93"/>
      <c r="C31" s="98"/>
      <c r="D31" s="96"/>
      <c r="E31" s="96">
        <v>0.21703344609911765</v>
      </c>
      <c r="F31" s="97">
        <f t="shared" si="1"/>
        <v>0.11328001199861445</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71.230594043176509</v>
      </c>
      <c r="U31" s="98"/>
      <c r="V31" s="98">
        <f>T31/$U$28</f>
        <v>0.22411131498620901</v>
      </c>
      <c r="W31" s="101">
        <f>V31*$D$28</f>
        <v>3.7178613217957256E-2</v>
      </c>
      <c r="X31" s="102">
        <f t="shared" si="7"/>
        <v>0.11328001199861445</v>
      </c>
      <c r="Y31" s="100"/>
      <c r="Z31" s="106">
        <f>SUM(X28:X31)</f>
        <v>0.5219472575986297</v>
      </c>
      <c r="AA31" s="98" t="s">
        <v>184</v>
      </c>
      <c r="AB31" s="107">
        <f>SUM(W28:W31)</f>
        <v>0.16589351242816586</v>
      </c>
      <c r="AC31" s="98"/>
      <c r="AD31" s="98">
        <f t="shared" si="0"/>
        <v>5.6996838037102864E-2</v>
      </c>
      <c r="AE31" s="98">
        <f>SUM(AD28:AD31)</f>
        <v>0.25720766319778854</v>
      </c>
      <c r="AF31" s="104">
        <f>AE31-AD100</f>
        <v>0.16589351242816586</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si="2"/>
        <v>3977.0480000000002</v>
      </c>
      <c r="R37" s="127" t="s">
        <v>193</v>
      </c>
      <c r="S37" s="127">
        <f t="shared" si="8"/>
        <v>3977.0480000000002</v>
      </c>
      <c r="T37" s="127">
        <f t="shared" si="4"/>
        <v>3977.0480000000002</v>
      </c>
      <c r="U37" s="127">
        <f>SUM(T37)</f>
        <v>3977.0480000000002</v>
      </c>
      <c r="V37" s="127">
        <f>T37/$U$37</f>
        <v>1</v>
      </c>
      <c r="W37" s="128">
        <f>V37*$D$37</f>
        <v>4.3481271204043478E-2</v>
      </c>
      <c r="X37" s="127">
        <f t="shared" si="7"/>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 t="shared" si="1"/>
        <v>3.9459602953560872E-2</v>
      </c>
      <c r="G38" s="134" t="s">
        <v>208</v>
      </c>
      <c r="H38" s="134" t="s">
        <v>209</v>
      </c>
      <c r="I38" s="134" t="s">
        <v>207</v>
      </c>
      <c r="J38" s="134" t="s">
        <v>210</v>
      </c>
      <c r="K38" s="134">
        <v>33</v>
      </c>
      <c r="L38" s="134">
        <v>66</v>
      </c>
      <c r="M38" s="134">
        <v>1</v>
      </c>
      <c r="N38" s="134">
        <v>8</v>
      </c>
      <c r="O38" s="134">
        <v>1</v>
      </c>
      <c r="P38" s="134">
        <v>0</v>
      </c>
      <c r="Q38" s="134">
        <f t="shared" si="2"/>
        <v>635.86400000000003</v>
      </c>
      <c r="R38" s="136" t="s">
        <v>193</v>
      </c>
      <c r="S38" s="136">
        <f t="shared" si="8"/>
        <v>635.86400000000003</v>
      </c>
      <c r="T38" s="136">
        <f t="shared" si="4"/>
        <v>124.311412</v>
      </c>
      <c r="U38" s="136">
        <f>SUM(T39:T43)</f>
        <v>563.60417672727272</v>
      </c>
      <c r="V38" s="136">
        <f t="shared" ref="V38:V43" si="9">T38/$U$38</f>
        <v>0.22056510070924143</v>
      </c>
      <c r="W38" s="137">
        <f t="shared" ref="W38:W43" si="10">V38*$D$38</f>
        <v>2.5090940972463033E-2</v>
      </c>
      <c r="X38" s="138">
        <f t="shared" si="7"/>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2"/>
        <v>691.97199999999998</v>
      </c>
      <c r="R39" s="136" t="s">
        <v>193</v>
      </c>
      <c r="S39" s="136">
        <f t="shared" si="8"/>
        <v>691.97199999999998</v>
      </c>
      <c r="T39" s="136">
        <f t="shared" si="4"/>
        <v>99.989954000000012</v>
      </c>
      <c r="U39" s="134"/>
      <c r="V39" s="136">
        <f t="shared" si="9"/>
        <v>0.1774116625263851</v>
      </c>
      <c r="W39" s="137">
        <f t="shared" si="10"/>
        <v>2.0181912451073227E-2</v>
      </c>
      <c r="X39" s="138">
        <f t="shared" si="7"/>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2"/>
        <v>687.93999999999994</v>
      </c>
      <c r="R40" s="136" t="s">
        <v>193</v>
      </c>
      <c r="S40" s="136">
        <f t="shared" si="8"/>
        <v>687.93999999999994</v>
      </c>
      <c r="T40" s="136">
        <f t="shared" si="4"/>
        <v>321.61194999999998</v>
      </c>
      <c r="U40" s="136"/>
      <c r="V40" s="136">
        <f t="shared" si="9"/>
        <v>0.57063443331369701</v>
      </c>
      <c r="W40" s="137">
        <f t="shared" si="10"/>
        <v>6.4913963437956371E-2</v>
      </c>
      <c r="X40" s="138">
        <f t="shared" si="7"/>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2"/>
        <v>748.07999999999993</v>
      </c>
      <c r="R41" s="136" t="s">
        <v>193</v>
      </c>
      <c r="S41" s="136">
        <f t="shared" si="8"/>
        <v>748.07999999999993</v>
      </c>
      <c r="T41" s="136">
        <f t="shared" si="4"/>
        <v>31.793399999999998</v>
      </c>
      <c r="U41" s="136"/>
      <c r="V41" s="136">
        <f t="shared" si="9"/>
        <v>5.6410866549317255E-2</v>
      </c>
      <c r="W41" s="137">
        <f t="shared" si="10"/>
        <v>6.4171608211956123E-3</v>
      </c>
      <c r="X41" s="138">
        <f t="shared" si="7"/>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2"/>
        <v>721.97400000000005</v>
      </c>
      <c r="R42" s="136" t="s">
        <v>193</v>
      </c>
      <c r="S42" s="136">
        <f t="shared" si="8"/>
        <v>721.97400000000005</v>
      </c>
      <c r="T42" s="136">
        <f t="shared" si="4"/>
        <v>83.683350000000004</v>
      </c>
      <c r="U42" s="136"/>
      <c r="V42" s="136">
        <f t="shared" si="9"/>
        <v>0.14847893868695416</v>
      </c>
      <c r="W42" s="137">
        <f t="shared" si="10"/>
        <v>1.6890597262526182E-2</v>
      </c>
      <c r="X42" s="138">
        <f t="shared" si="7"/>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2"/>
        <v>778.08199999999999</v>
      </c>
      <c r="R43" s="136" t="s">
        <v>193</v>
      </c>
      <c r="S43" s="136">
        <f t="shared" si="8"/>
        <v>778.08199999999999</v>
      </c>
      <c r="T43" s="136">
        <f t="shared" si="4"/>
        <v>26.525522727272726</v>
      </c>
      <c r="U43" s="136"/>
      <c r="V43" s="136">
        <f t="shared" si="9"/>
        <v>4.7064098923646533E-2</v>
      </c>
      <c r="W43" s="137">
        <f t="shared" si="10"/>
        <v>5.353895626362337E-3</v>
      </c>
      <c r="X43" s="138">
        <f t="shared" si="7"/>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7"/>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1">Q45</f>
        <v>18.039000000000001</v>
      </c>
      <c r="T45" s="152">
        <f t="shared" si="4"/>
        <v>0.84822884012539201</v>
      </c>
      <c r="U45" s="152"/>
      <c r="V45" s="152">
        <f t="shared" ref="V45:V59" si="12">T45/$U$44</f>
        <v>1.9824888758148414E-2</v>
      </c>
      <c r="W45" s="153">
        <f t="shared" ref="W45:W59" si="13">V45*$D$44</f>
        <v>2.1550284117076099E-4</v>
      </c>
      <c r="X45" s="154">
        <f t="shared" si="7"/>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1"/>
        <v>23.984999999999999</v>
      </c>
      <c r="T46" s="152">
        <f t="shared" si="4"/>
        <v>0.75188087774294665</v>
      </c>
      <c r="U46" s="152"/>
      <c r="V46" s="152">
        <f t="shared" si="12"/>
        <v>1.7573034605177288E-2</v>
      </c>
      <c r="W46" s="153">
        <f t="shared" si="13"/>
        <v>1.9102447088643868E-4</v>
      </c>
      <c r="X46" s="154">
        <f t="shared" si="7"/>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1"/>
        <v>39.962600000000002</v>
      </c>
      <c r="T47" s="152">
        <f t="shared" si="4"/>
        <v>0.75164764890282143</v>
      </c>
      <c r="U47" s="152"/>
      <c r="V47" s="152">
        <f t="shared" si="12"/>
        <v>1.7567583557544914E-2</v>
      </c>
      <c r="W47" s="153">
        <f t="shared" si="13"/>
        <v>1.9096521626632635E-4</v>
      </c>
      <c r="X47" s="154">
        <f t="shared" si="7"/>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1"/>
        <v>55.934899999999999</v>
      </c>
      <c r="T48" s="152">
        <f t="shared" si="4"/>
        <v>1.5781006269592477</v>
      </c>
      <c r="U48" s="152"/>
      <c r="V48" s="152">
        <f t="shared" si="12"/>
        <v>3.6883524703081844E-2</v>
      </c>
      <c r="W48" s="153">
        <f t="shared" si="13"/>
        <v>4.0093563514393473E-4</v>
      </c>
      <c r="X48" s="154">
        <f t="shared" si="7"/>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1"/>
        <v>55.934899999999999</v>
      </c>
      <c r="T49" s="152">
        <f t="shared" si="4"/>
        <v>1.5781006269592477</v>
      </c>
      <c r="U49" s="152"/>
      <c r="V49" s="152">
        <f t="shared" si="12"/>
        <v>3.6883524703081844E-2</v>
      </c>
      <c r="W49" s="153">
        <f t="shared" si="13"/>
        <v>4.0093563514393473E-4</v>
      </c>
      <c r="X49" s="154">
        <f t="shared" si="7"/>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1"/>
        <v>63.545999999999999</v>
      </c>
      <c r="T50" s="152">
        <f>E50*S50</f>
        <v>0.7968150470219435</v>
      </c>
      <c r="U50" s="152"/>
      <c r="V50" s="152">
        <f>T50/$U$44</f>
        <v>1.862324047564054E-2</v>
      </c>
      <c r="W50" s="153">
        <f t="shared" si="13"/>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1"/>
        <v>54.938000000000002</v>
      </c>
      <c r="T51" s="152">
        <f t="shared" si="4"/>
        <v>0.68887774294670845</v>
      </c>
      <c r="U51" s="152"/>
      <c r="V51" s="152">
        <f t="shared" si="12"/>
        <v>1.6100519076743463E-2</v>
      </c>
      <c r="W51" s="153">
        <f t="shared" si="13"/>
        <v>1.7501775912543956E-4</v>
      </c>
      <c r="X51" s="154">
        <f t="shared" si="7"/>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1"/>
        <v>159.94</v>
      </c>
      <c r="T52" s="152">
        <f t="shared" si="4"/>
        <v>2.0055172413793101</v>
      </c>
      <c r="U52" s="152"/>
      <c r="V52" s="152">
        <f>T52/$U$44</f>
        <v>4.687314829688647E-2</v>
      </c>
      <c r="W52" s="153">
        <f t="shared" si="13"/>
        <v>5.0952601832106737E-4</v>
      </c>
      <c r="X52" s="154">
        <f t="shared" si="7"/>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1"/>
        <v>58.933199999999999</v>
      </c>
      <c r="T53" s="152">
        <f t="shared" si="4"/>
        <v>0.73897429467084641</v>
      </c>
      <c r="U53" s="152"/>
      <c r="V53" s="152">
        <f t="shared" si="12"/>
        <v>1.7271380662811493E-2</v>
      </c>
      <c r="W53" s="153">
        <f t="shared" si="13"/>
        <v>1.8774539666699467E-4</v>
      </c>
      <c r="X53" s="154">
        <f t="shared" si="7"/>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1"/>
        <v>63.929099999999998</v>
      </c>
      <c r="T54" s="152">
        <f t="shared" si="4"/>
        <v>0.80161880877742941</v>
      </c>
      <c r="U54" s="152"/>
      <c r="V54" s="152">
        <f t="shared" si="12"/>
        <v>1.873551447284285E-2</v>
      </c>
      <c r="W54" s="153">
        <f t="shared" si="13"/>
        <v>2.0366099648524042E-4</v>
      </c>
      <c r="X54" s="154">
        <f t="shared" si="7"/>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1"/>
        <v>34.968899999999998</v>
      </c>
      <c r="T55" s="152">
        <f t="shared" si="4"/>
        <v>0.65772225705329157</v>
      </c>
      <c r="U55" s="152"/>
      <c r="V55" s="152">
        <f t="shared" si="12"/>
        <v>1.5372349963852011E-2</v>
      </c>
      <c r="W55" s="153">
        <f t="shared" si="13"/>
        <v>1.671023294554293E-4</v>
      </c>
      <c r="X55" s="154">
        <f t="shared" si="7"/>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1"/>
        <v>58.693399999999997</v>
      </c>
      <c r="T56" s="152">
        <f t="shared" si="4"/>
        <v>0.73596739811912215</v>
      </c>
      <c r="U56" s="152"/>
      <c r="V56" s="152">
        <f t="shared" si="12"/>
        <v>1.7201103177744634E-2</v>
      </c>
      <c r="W56" s="153">
        <f t="shared" si="13"/>
        <v>1.8698145807006212E-4</v>
      </c>
      <c r="X56" s="154">
        <f t="shared" si="7"/>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1"/>
        <v>22.989799999999999</v>
      </c>
      <c r="T57" s="152">
        <f t="shared" si="4"/>
        <v>0.36034169278996858</v>
      </c>
      <c r="U57" s="152"/>
      <c r="V57" s="152">
        <f t="shared" si="12"/>
        <v>8.4219418587889259E-3</v>
      </c>
      <c r="W57" s="153">
        <f t="shared" si="13"/>
        <v>9.1549184506671836E-5</v>
      </c>
      <c r="X57" s="154">
        <f t="shared" si="7"/>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1"/>
        <v>96.062000000000012</v>
      </c>
      <c r="T58" s="152">
        <f t="shared" si="4"/>
        <v>1.5056739811912225</v>
      </c>
      <c r="U58" s="152"/>
      <c r="V58" s="152">
        <f t="shared" si="12"/>
        <v>3.5190761939598511E-2</v>
      </c>
      <c r="W58" s="153">
        <f t="shared" si="13"/>
        <v>3.8253476594315349E-4</v>
      </c>
      <c r="X58" s="154">
        <f t="shared" si="7"/>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1"/>
        <v>95.978000000000009</v>
      </c>
      <c r="T59" s="152">
        <f t="shared" si="4"/>
        <v>1.5043573667711598</v>
      </c>
      <c r="U59" s="152"/>
      <c r="V59" s="152">
        <f t="shared" si="12"/>
        <v>3.5159989896512527E-2</v>
      </c>
      <c r="W59" s="153">
        <f t="shared" si="13"/>
        <v>3.8220026405542246E-4</v>
      </c>
      <c r="X59" s="154">
        <f t="shared" si="7"/>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4">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5">(K63*12.011)+(L63*1.008)+(N63*15.999)+(14.007*M63)+(O63*30.974)+(P63*32.066)</f>
        <v>763.50800000000004</v>
      </c>
      <c r="R63" s="164" t="s">
        <v>193</v>
      </c>
      <c r="S63" s="164">
        <f t="shared" si="14"/>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5"/>
        <v>862.57299999999998</v>
      </c>
      <c r="R64" s="164" t="s">
        <v>193</v>
      </c>
      <c r="S64" s="164">
        <f t="shared" si="14"/>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5"/>
        <v>848.54600000000005</v>
      </c>
      <c r="R65" s="164" t="s">
        <v>193</v>
      </c>
      <c r="S65" s="164">
        <f t="shared" si="14"/>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5"/>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5"/>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5"/>
        <v>740.38499999999999</v>
      </c>
      <c r="R68" s="164" t="s">
        <v>193</v>
      </c>
      <c r="S68" s="164">
        <f>Q68</f>
        <v>740.38499999999999</v>
      </c>
      <c r="T68" s="162"/>
      <c r="U68" s="162"/>
      <c r="V68" s="162"/>
      <c r="W68" s="167"/>
      <c r="X68" s="166"/>
      <c r="Y68" s="167"/>
      <c r="Z68" s="162"/>
      <c r="AA68" s="162"/>
      <c r="AB68" s="162"/>
      <c r="AC68" s="162"/>
      <c r="AD68" s="162">
        <f t="shared" ref="AD68:AD91" si="16">(F68*Q68)/1000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5"/>
        <v>741.39300000000003</v>
      </c>
      <c r="R69" s="164" t="s">
        <v>193</v>
      </c>
      <c r="S69" s="164">
        <f>Q69</f>
        <v>741.39300000000003</v>
      </c>
      <c r="T69" s="162"/>
      <c r="U69" s="162"/>
      <c r="V69" s="162"/>
      <c r="W69" s="167"/>
      <c r="X69" s="166"/>
      <c r="Y69" s="167"/>
      <c r="Z69" s="162"/>
      <c r="AA69" s="162"/>
      <c r="AB69" s="162"/>
      <c r="AC69" s="162"/>
      <c r="AD69" s="162">
        <f t="shared" si="16"/>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5"/>
        <v>783.54099999999994</v>
      </c>
      <c r="R70" s="164" t="s">
        <v>193</v>
      </c>
      <c r="S70" s="164">
        <f t="shared" si="14"/>
        <v>783.54099999999994</v>
      </c>
      <c r="T70" s="162"/>
      <c r="U70" s="162"/>
      <c r="V70" s="162"/>
      <c r="W70" s="167"/>
      <c r="X70" s="166"/>
      <c r="Y70" s="167"/>
      <c r="Z70" s="162"/>
      <c r="AA70" s="162"/>
      <c r="AB70" s="162"/>
      <c r="AC70" s="162"/>
      <c r="AD70" s="162">
        <f t="shared" si="16"/>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5"/>
        <v>443.41999999999996</v>
      </c>
      <c r="R71" s="164" t="s">
        <v>193</v>
      </c>
      <c r="S71" s="164">
        <f t="shared" si="14"/>
        <v>443.41999999999996</v>
      </c>
      <c r="T71" s="162"/>
      <c r="U71" s="162"/>
      <c r="V71" s="162"/>
      <c r="W71" s="167"/>
      <c r="X71" s="166"/>
      <c r="Y71" s="167"/>
      <c r="Z71" s="162"/>
      <c r="AA71" s="162"/>
      <c r="AB71" s="162"/>
      <c r="AC71" s="162"/>
      <c r="AD71" s="162">
        <f t="shared" si="16"/>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5"/>
        <v>455.43099999999993</v>
      </c>
      <c r="R72" s="164" t="s">
        <v>193</v>
      </c>
      <c r="S72" s="164">
        <f>Q72</f>
        <v>455.43099999999993</v>
      </c>
      <c r="T72" s="162"/>
      <c r="U72" s="162"/>
      <c r="V72" s="162"/>
      <c r="W72" s="167"/>
      <c r="X72" s="166"/>
      <c r="Y72" s="167"/>
      <c r="Z72" s="162"/>
      <c r="AA72" s="162"/>
      <c r="AB72" s="162"/>
      <c r="AC72" s="162"/>
      <c r="AD72" s="162">
        <f t="shared" si="16"/>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5"/>
        <v>458.45499999999993</v>
      </c>
      <c r="R73" s="164" t="s">
        <v>193</v>
      </c>
      <c r="S73" s="164">
        <f>Q73</f>
        <v>458.45499999999993</v>
      </c>
      <c r="T73" s="162"/>
      <c r="U73" s="162"/>
      <c r="V73" s="162"/>
      <c r="W73" s="167"/>
      <c r="X73" s="166"/>
      <c r="Y73" s="167"/>
      <c r="Z73" s="162"/>
      <c r="AA73" s="162"/>
      <c r="AB73" s="162"/>
      <c r="AC73" s="162"/>
      <c r="AD73" s="162">
        <f t="shared" si="16"/>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5"/>
        <v>422.29499999999996</v>
      </c>
      <c r="R74" s="164" t="s">
        <v>193</v>
      </c>
      <c r="S74" s="164">
        <f t="shared" si="14"/>
        <v>422.29499999999996</v>
      </c>
      <c r="T74" s="162"/>
      <c r="U74" s="162"/>
      <c r="V74" s="162"/>
      <c r="W74" s="167"/>
      <c r="X74" s="166"/>
      <c r="Y74" s="167"/>
      <c r="Z74" s="162"/>
      <c r="AA74" s="162"/>
      <c r="AB74" s="162"/>
      <c r="AC74" s="162"/>
      <c r="AD74" s="162">
        <f t="shared" si="16"/>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5"/>
        <v>245.12699999999998</v>
      </c>
      <c r="R75" s="164" t="s">
        <v>193</v>
      </c>
      <c r="S75" s="164">
        <f t="shared" si="14"/>
        <v>245.12699999999998</v>
      </c>
      <c r="T75" s="162"/>
      <c r="U75" s="162"/>
      <c r="V75" s="162"/>
      <c r="W75" s="167"/>
      <c r="X75" s="166"/>
      <c r="Y75" s="167"/>
      <c r="Z75" s="162"/>
      <c r="AA75" s="162"/>
      <c r="AB75" s="162"/>
      <c r="AC75" s="162"/>
      <c r="AD75" s="162">
        <f t="shared" si="16"/>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6"/>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4"/>
        <v>306.31899999999996</v>
      </c>
      <c r="T77" s="162"/>
      <c r="U77" s="162"/>
      <c r="V77" s="162"/>
      <c r="W77" s="167"/>
      <c r="X77" s="166"/>
      <c r="Y77" s="167"/>
      <c r="Z77" s="162"/>
      <c r="AA77" s="162"/>
      <c r="AB77" s="162"/>
      <c r="AC77" s="162"/>
      <c r="AD77" s="162">
        <f t="shared" si="16"/>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17">(K78*12.011)+(L78*1.008)+(N78*15.999)+(14.007*M78)+(O78*30.974)+(P78*32.066)</f>
        <v>924.25799999999992</v>
      </c>
      <c r="R78" s="164" t="s">
        <v>193</v>
      </c>
      <c r="S78" s="164">
        <f t="shared" si="14"/>
        <v>924.25799999999992</v>
      </c>
      <c r="T78" s="162"/>
      <c r="U78" s="162"/>
      <c r="V78" s="162"/>
      <c r="W78" s="167"/>
      <c r="X78" s="166"/>
      <c r="Y78" s="167"/>
      <c r="Z78" s="162"/>
      <c r="AA78" s="162"/>
      <c r="AB78" s="162"/>
      <c r="AC78" s="162"/>
      <c r="AD78" s="162">
        <f t="shared" si="16"/>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17"/>
        <v>471.42999999999995</v>
      </c>
      <c r="R79" s="164" t="s">
        <v>193</v>
      </c>
      <c r="S79" s="164">
        <f t="shared" si="14"/>
        <v>471.42999999999995</v>
      </c>
      <c r="T79" s="162"/>
      <c r="U79" s="162"/>
      <c r="V79" s="162"/>
      <c r="W79" s="167"/>
      <c r="X79" s="166"/>
      <c r="Y79" s="167"/>
      <c r="Z79" s="162"/>
      <c r="AA79" s="162"/>
      <c r="AB79" s="162"/>
      <c r="AC79" s="162"/>
      <c r="AD79" s="162">
        <f t="shared" si="16"/>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17"/>
        <v>224.16799999999998</v>
      </c>
      <c r="R80" s="164" t="s">
        <v>193</v>
      </c>
      <c r="S80" s="164">
        <f t="shared" si="14"/>
        <v>224.16799999999998</v>
      </c>
      <c r="T80" s="162"/>
      <c r="U80" s="162"/>
      <c r="V80" s="162"/>
      <c r="W80" s="167"/>
      <c r="X80" s="166"/>
      <c r="Y80" s="167"/>
      <c r="Z80" s="162"/>
      <c r="AA80" s="162"/>
      <c r="AB80" s="162"/>
      <c r="AC80" s="162"/>
      <c r="AD80" s="162">
        <f t="shared" si="16"/>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17"/>
        <v>399.452</v>
      </c>
      <c r="R81" s="164" t="s">
        <v>193</v>
      </c>
      <c r="S81" s="164">
        <f t="shared" si="14"/>
        <v>399.452</v>
      </c>
      <c r="T81" s="162"/>
      <c r="U81" s="162"/>
      <c r="V81" s="162"/>
      <c r="W81" s="167"/>
      <c r="X81" s="166"/>
      <c r="Y81" s="167"/>
      <c r="Z81" s="162"/>
      <c r="AA81" s="162"/>
      <c r="AB81" s="162"/>
      <c r="AC81" s="162"/>
      <c r="AD81" s="162">
        <f t="shared" si="16"/>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17"/>
        <v>376.36900000000003</v>
      </c>
      <c r="R82" s="164" t="s">
        <v>193</v>
      </c>
      <c r="S82" s="164">
        <f t="shared" si="14"/>
        <v>376.36900000000003</v>
      </c>
      <c r="T82" s="162"/>
      <c r="U82" s="162"/>
      <c r="V82" s="162"/>
      <c r="W82" s="167"/>
      <c r="X82" s="166"/>
      <c r="Y82" s="167"/>
      <c r="Z82" s="162"/>
      <c r="AA82" s="162"/>
      <c r="AB82" s="162"/>
      <c r="AC82" s="162"/>
      <c r="AD82" s="162">
        <f t="shared" si="16"/>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4"/>
        <v>175.82140000000001</v>
      </c>
      <c r="T83" s="162"/>
      <c r="U83" s="162"/>
      <c r="V83" s="162"/>
      <c r="W83" s="167"/>
      <c r="X83" s="166"/>
      <c r="Y83" s="167"/>
      <c r="Z83" s="162"/>
      <c r="AA83" s="162"/>
      <c r="AB83" s="162"/>
      <c r="AC83" s="162"/>
      <c r="AD83" s="162">
        <f t="shared" si="16"/>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4"/>
        <v>351.64280000000002</v>
      </c>
      <c r="T84" s="162"/>
      <c r="U84" s="162"/>
      <c r="V84" s="162"/>
      <c r="W84" s="167"/>
      <c r="X84" s="166"/>
      <c r="Y84" s="167"/>
      <c r="Z84" s="162"/>
      <c r="AA84" s="162"/>
      <c r="AB84" s="162"/>
      <c r="AC84" s="162"/>
      <c r="AD84" s="162">
        <f t="shared" si="16"/>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4"/>
        <v>864.46960000000001</v>
      </c>
      <c r="T85" s="162"/>
      <c r="U85" s="162"/>
      <c r="V85" s="162"/>
      <c r="W85" s="167"/>
      <c r="X85" s="166"/>
      <c r="Y85" s="167"/>
      <c r="Z85" s="162"/>
      <c r="AA85" s="162"/>
      <c r="AB85" s="162"/>
      <c r="AC85" s="162"/>
      <c r="AD85" s="162">
        <f t="shared" si="16"/>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4"/>
        <v>189.32</v>
      </c>
      <c r="T86" s="162"/>
      <c r="U86" s="162"/>
      <c r="V86" s="162"/>
      <c r="W86" s="167"/>
      <c r="X86" s="166"/>
      <c r="Y86" s="167"/>
      <c r="Z86" s="162"/>
      <c r="AA86" s="162"/>
      <c r="AB86" s="162"/>
      <c r="AC86" s="162"/>
      <c r="AD86" s="162">
        <f t="shared" si="16"/>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4"/>
        <v>1584.9989</v>
      </c>
      <c r="T87" s="162"/>
      <c r="U87" s="162"/>
      <c r="V87" s="162"/>
      <c r="W87" s="167"/>
      <c r="X87" s="166"/>
      <c r="Y87" s="167"/>
      <c r="Z87" s="162"/>
      <c r="AA87" s="162"/>
      <c r="AB87" s="162"/>
      <c r="AC87" s="162"/>
      <c r="AD87" s="162">
        <f t="shared" si="16"/>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6"/>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6"/>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17"/>
        <v>503.15</v>
      </c>
      <c r="R90" s="152"/>
      <c r="S90" s="151"/>
      <c r="T90" s="151"/>
      <c r="U90" s="151"/>
      <c r="V90" s="151"/>
      <c r="W90" s="157"/>
      <c r="X90" s="154"/>
      <c r="Y90" s="157"/>
      <c r="Z90" s="151"/>
      <c r="AA90" s="151"/>
      <c r="AB90" s="151"/>
      <c r="AC90" s="151"/>
      <c r="AD90" s="151">
        <f t="shared" si="16"/>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17"/>
        <v>18.015000000000001</v>
      </c>
      <c r="R91" s="152"/>
      <c r="S91" s="151"/>
      <c r="T91" s="151"/>
      <c r="U91" s="151"/>
      <c r="V91" s="151"/>
      <c r="W91" s="157"/>
      <c r="X91" s="154"/>
      <c r="Y91" s="157"/>
      <c r="Z91" s="151"/>
      <c r="AA91" s="151"/>
      <c r="AB91" s="151"/>
      <c r="AC91" s="151"/>
      <c r="AD91" s="151">
        <f t="shared" si="16"/>
        <v>0.97190925000000006</v>
      </c>
      <c r="AE91" s="151"/>
      <c r="AF91" s="156"/>
    </row>
    <row r="92" spans="2:32">
      <c r="B92" s="122" t="s">
        <v>321</v>
      </c>
      <c r="C92" s="125"/>
      <c r="D92" s="174"/>
      <c r="E92" s="125"/>
      <c r="F92" s="126">
        <f>F90+F31</f>
        <v>54.063280011998614</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48.822437926524643</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18">(K96*12.011)+(L96*1.008)+(N96*15.999)+(14.007*M96)+(O96*30.974)+(P96*32.066)</f>
        <v>424.17899999999997</v>
      </c>
      <c r="R96" s="152"/>
      <c r="S96" s="151"/>
      <c r="T96" s="151"/>
      <c r="U96" s="151"/>
      <c r="V96" s="151"/>
      <c r="W96" s="157"/>
      <c r="X96" s="154"/>
      <c r="Y96" s="157"/>
      <c r="Z96" s="151"/>
      <c r="AA96" s="151"/>
      <c r="AB96" s="151"/>
      <c r="AC96" s="151"/>
      <c r="AD96" s="151">
        <f t="shared" ref="AD96:AD101" si="19">(F96*Q96)/1000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18"/>
        <v>1.008</v>
      </c>
      <c r="R97" s="152"/>
      <c r="S97" s="151"/>
      <c r="T97" s="151"/>
      <c r="U97" s="151"/>
      <c r="V97" s="151"/>
      <c r="W97" s="157"/>
      <c r="X97" s="154"/>
      <c r="Y97" s="157"/>
      <c r="Z97" s="151"/>
      <c r="AA97" s="151"/>
      <c r="AB97" s="151"/>
      <c r="AC97" s="151"/>
      <c r="AD97" s="151">
        <f t="shared" si="19"/>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18"/>
        <v>95.978000000000009</v>
      </c>
      <c r="R98" s="152"/>
      <c r="S98" s="151"/>
      <c r="T98" s="151"/>
      <c r="U98" s="151"/>
      <c r="V98" s="151"/>
      <c r="W98" s="157"/>
      <c r="X98" s="154"/>
      <c r="Y98" s="157"/>
      <c r="Z98" s="151"/>
      <c r="AA98" s="151"/>
      <c r="AB98" s="151"/>
      <c r="AC98" s="151"/>
      <c r="AD98" s="151">
        <f t="shared" si="19"/>
        <v>5.1780131000000011</v>
      </c>
      <c r="AE98" s="151"/>
      <c r="AF98" s="173"/>
    </row>
    <row r="99" spans="2:32">
      <c r="B99" s="79" t="s">
        <v>327</v>
      </c>
      <c r="C99" s="84"/>
      <c r="D99" s="84"/>
      <c r="E99" s="84"/>
      <c r="F99" s="88">
        <f>Z27</f>
        <v>0.11105109781449496</v>
      </c>
      <c r="G99" s="84" t="s">
        <v>328</v>
      </c>
      <c r="H99" s="84" t="s">
        <v>132</v>
      </c>
      <c r="I99" s="84" t="s">
        <v>327</v>
      </c>
      <c r="J99" s="84" t="s">
        <v>329</v>
      </c>
      <c r="K99" s="84">
        <v>0</v>
      </c>
      <c r="L99" s="84">
        <v>1</v>
      </c>
      <c r="M99" s="84">
        <v>0</v>
      </c>
      <c r="N99" s="84">
        <v>7</v>
      </c>
      <c r="O99" s="84">
        <v>2</v>
      </c>
      <c r="P99" s="84">
        <v>0</v>
      </c>
      <c r="Q99" s="84">
        <f t="shared" si="18"/>
        <v>174.94900000000001</v>
      </c>
      <c r="R99" s="85"/>
      <c r="S99" s="84"/>
      <c r="T99" s="84"/>
      <c r="U99" s="84"/>
      <c r="V99" s="84"/>
      <c r="W99" s="86"/>
      <c r="X99" s="82"/>
      <c r="Y99" s="86"/>
      <c r="Z99" s="84"/>
      <c r="AA99" s="84"/>
      <c r="AB99" s="84"/>
      <c r="AC99" s="84"/>
      <c r="AD99" s="84">
        <f t="shared" si="19"/>
        <v>1.9428278511548078E-2</v>
      </c>
      <c r="AE99" s="84"/>
      <c r="AF99" s="183"/>
    </row>
    <row r="100" spans="2:32">
      <c r="B100" s="93" t="s">
        <v>330</v>
      </c>
      <c r="C100" s="98"/>
      <c r="D100" s="98"/>
      <c r="E100" s="98"/>
      <c r="F100" s="102">
        <f>Z31</f>
        <v>0.5219472575986297</v>
      </c>
      <c r="G100" s="98" t="s">
        <v>328</v>
      </c>
      <c r="H100" s="98" t="s">
        <v>132</v>
      </c>
      <c r="I100" s="98" t="s">
        <v>330</v>
      </c>
      <c r="J100" s="98" t="s">
        <v>329</v>
      </c>
      <c r="K100" s="98">
        <v>0</v>
      </c>
      <c r="L100" s="98">
        <v>1</v>
      </c>
      <c r="M100" s="98">
        <v>0</v>
      </c>
      <c r="N100" s="98">
        <v>7</v>
      </c>
      <c r="O100" s="98">
        <v>2</v>
      </c>
      <c r="P100" s="98">
        <v>0</v>
      </c>
      <c r="Q100" s="98">
        <f t="shared" si="18"/>
        <v>174.94900000000001</v>
      </c>
      <c r="R100" s="99"/>
      <c r="S100" s="98"/>
      <c r="T100" s="98"/>
      <c r="U100" s="98"/>
      <c r="V100" s="98"/>
      <c r="W100" s="100"/>
      <c r="X100" s="96"/>
      <c r="Y100" s="100"/>
      <c r="Z100" s="98"/>
      <c r="AA100" s="98"/>
      <c r="AB100" s="98"/>
      <c r="AC100" s="98"/>
      <c r="AD100" s="98">
        <f t="shared" si="19"/>
        <v>9.1314150769622668E-2</v>
      </c>
      <c r="AE100" s="98"/>
      <c r="AF100" s="184"/>
    </row>
    <row r="101" spans="2:32">
      <c r="B101" s="63" t="s">
        <v>331</v>
      </c>
      <c r="C101" s="70"/>
      <c r="D101" s="70"/>
      <c r="E101" s="70"/>
      <c r="F101" s="185">
        <f>SUM(X4:X23)</f>
        <v>5.1275620734753575</v>
      </c>
      <c r="G101" s="70" t="s">
        <v>319</v>
      </c>
      <c r="H101" s="70" t="s">
        <v>132</v>
      </c>
      <c r="I101" s="70" t="s">
        <v>331</v>
      </c>
      <c r="J101" s="70" t="s">
        <v>320</v>
      </c>
      <c r="K101" s="70">
        <v>0</v>
      </c>
      <c r="L101" s="70">
        <v>2</v>
      </c>
      <c r="M101" s="70">
        <v>0</v>
      </c>
      <c r="N101" s="70">
        <v>1</v>
      </c>
      <c r="O101" s="70">
        <v>0</v>
      </c>
      <c r="P101" s="70">
        <v>0</v>
      </c>
      <c r="Q101" s="70">
        <f t="shared" si="18"/>
        <v>18.015000000000001</v>
      </c>
      <c r="R101" s="186"/>
      <c r="S101" s="70"/>
      <c r="T101" s="70"/>
      <c r="U101" s="70"/>
      <c r="V101" s="70"/>
      <c r="W101" s="68"/>
      <c r="X101" s="66"/>
      <c r="Y101" s="68"/>
      <c r="Z101" s="70"/>
      <c r="AA101" s="70"/>
      <c r="AB101" s="70"/>
      <c r="AC101" s="70"/>
      <c r="AD101" s="70">
        <f t="shared" si="19"/>
        <v>9.2373030753658575E-2</v>
      </c>
      <c r="AE101" s="70"/>
      <c r="AF101" s="72"/>
    </row>
    <row r="102" spans="2:32">
      <c r="B102" s="122" t="s">
        <v>332</v>
      </c>
      <c r="C102" s="125"/>
      <c r="D102" s="125"/>
      <c r="E102" s="125"/>
      <c r="F102" s="126">
        <f>F100+F99</f>
        <v>0.63299835541312466</v>
      </c>
      <c r="G102" s="125" t="s">
        <v>328</v>
      </c>
      <c r="H102" s="125" t="s">
        <v>132</v>
      </c>
      <c r="I102" s="125" t="s">
        <v>333</v>
      </c>
      <c r="J102" s="125" t="s">
        <v>252</v>
      </c>
      <c r="K102" s="125">
        <v>0</v>
      </c>
      <c r="L102" s="125">
        <v>1</v>
      </c>
      <c r="M102" s="125">
        <v>0</v>
      </c>
      <c r="N102" s="125">
        <v>4</v>
      </c>
      <c r="O102" s="125">
        <v>1</v>
      </c>
      <c r="P102" s="125">
        <v>0</v>
      </c>
      <c r="Q102" s="125">
        <f t="shared" si="18"/>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32" priority="1"/>
  </conditionalFormatting>
  <conditionalFormatting sqref="B120:B137">
    <cfRule type="duplicateValues" dxfId="31" priority="2"/>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753-D59F-4AA2-AAC9-6811C63A9D9E}">
  <dimension ref="A1:AF137"/>
  <sheetViews>
    <sheetView zoomScaleNormal="100" workbookViewId="0">
      <selection activeCell="G4" sqref="G4:G23"/>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v>8.2400000000000001E-2</v>
      </c>
      <c r="F4" s="67">
        <f>X4</f>
        <v>0.42263792120900878</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5.8569096000000007</v>
      </c>
      <c r="U4" s="70">
        <f>SUM(T4:T23)</f>
        <v>111.74465549999998</v>
      </c>
      <c r="V4" s="70">
        <f>T4/$U$4</f>
        <v>5.2413330855004533E-2</v>
      </c>
      <c r="W4" s="71">
        <f>V4*$D$4</f>
        <v>3.0040680801615139E-2</v>
      </c>
      <c r="X4" s="66">
        <f>W4/S4*1000</f>
        <v>0.42263792120900878</v>
      </c>
      <c r="Y4" s="68"/>
      <c r="Z4" s="70"/>
      <c r="AA4" s="70"/>
      <c r="AB4" s="70"/>
      <c r="AC4" s="70"/>
      <c r="AD4" s="70">
        <f t="shared" ref="AD4:AD67" si="0">(F4*Q4)/1000</f>
        <v>3.7654502952195426E-2</v>
      </c>
      <c r="AE4" s="70"/>
      <c r="AF4" s="72"/>
    </row>
    <row r="5" spans="2:32">
      <c r="B5" s="63"/>
      <c r="C5" s="70"/>
      <c r="D5" s="73"/>
      <c r="E5">
        <v>4.4600000000000001E-2</v>
      </c>
      <c r="F5" s="67">
        <f t="shared" ref="F5:F59" si="1">X5</f>
        <v>0.22875790395536155</v>
      </c>
      <c r="G5" s="68" t="s">
        <v>136</v>
      </c>
      <c r="H5" s="68" t="s">
        <v>132</v>
      </c>
      <c r="I5" s="68" t="s">
        <v>133</v>
      </c>
      <c r="J5" s="68" t="s">
        <v>137</v>
      </c>
      <c r="K5" s="68">
        <v>6</v>
      </c>
      <c r="L5" s="68">
        <v>15</v>
      </c>
      <c r="M5" s="68">
        <v>4</v>
      </c>
      <c r="N5" s="68">
        <v>2</v>
      </c>
      <c r="O5" s="68">
        <v>0</v>
      </c>
      <c r="P5" s="68">
        <v>0</v>
      </c>
      <c r="Q5" s="68">
        <f t="shared" ref="Q5:Q43" si="2">(K5*12.011)+(L5*1.008)+(N5*15.999)+(14.007*M5)+(O5*30.974)+(P5*32.066)</f>
        <v>175.21200000000002</v>
      </c>
      <c r="R5" s="69" t="s">
        <v>135</v>
      </c>
      <c r="S5" s="68">
        <f t="shared" ref="S5:S23" si="3">Q5-$Q$101</f>
        <v>157.197</v>
      </c>
      <c r="T5" s="68">
        <f t="shared" ref="T5:T59" si="4">E5*S5</f>
        <v>7.0109862000000005</v>
      </c>
      <c r="U5" s="70"/>
      <c r="V5" s="70">
        <f t="shared" ref="V5:V23" si="5">T5/$U$4</f>
        <v>6.2741132169851305E-2</v>
      </c>
      <c r="W5" s="71">
        <f t="shared" ref="W5:W23" si="6">V5*$D$4</f>
        <v>3.5960056228070969E-2</v>
      </c>
      <c r="X5" s="66">
        <f t="shared" ref="X5:X59" si="7">W5/S5*1000</f>
        <v>0.22875790395536155</v>
      </c>
      <c r="Y5" s="68"/>
      <c r="Z5" s="70"/>
      <c r="AA5" s="70"/>
      <c r="AB5" s="70"/>
      <c r="AC5" s="70"/>
      <c r="AD5" s="70">
        <f t="shared" si="0"/>
        <v>4.008112986782681E-2</v>
      </c>
      <c r="AE5" s="70"/>
      <c r="AF5" s="72"/>
    </row>
    <row r="6" spans="2:32">
      <c r="B6" s="63"/>
      <c r="C6" s="70"/>
      <c r="D6" s="66"/>
      <c r="E6">
        <v>4.9299999999999997E-2</v>
      </c>
      <c r="F6" s="67">
        <f t="shared" si="1"/>
        <v>0.25286467858742878</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5.6253271999999992</v>
      </c>
      <c r="U6" s="70"/>
      <c r="V6" s="70">
        <f t="shared" si="5"/>
        <v>5.0340906013173939E-2</v>
      </c>
      <c r="W6" s="71">
        <f t="shared" si="6"/>
        <v>2.8852871285539969E-2</v>
      </c>
      <c r="X6" s="66">
        <f t="shared" si="7"/>
        <v>0.25286467858742878</v>
      </c>
      <c r="Y6" s="68"/>
      <c r="Z6" s="70"/>
      <c r="AA6" s="70"/>
      <c r="AB6" s="70"/>
      <c r="AC6" s="70"/>
      <c r="AD6" s="70">
        <f t="shared" si="0"/>
        <v>3.3408228470292504E-2</v>
      </c>
      <c r="AE6" s="70"/>
      <c r="AF6" s="72"/>
    </row>
    <row r="7" spans="2:32">
      <c r="B7" s="63"/>
      <c r="C7" s="70"/>
      <c r="D7" s="66"/>
      <c r="E7">
        <v>5.0700000000000002E-2</v>
      </c>
      <c r="F7" s="67">
        <f t="shared" si="1"/>
        <v>0.26004541996719349</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5.7838560000000001</v>
      </c>
      <c r="U7" s="70"/>
      <c r="V7" s="70">
        <f t="shared" si="5"/>
        <v>5.1759576098921359E-2</v>
      </c>
      <c r="W7" s="71">
        <f t="shared" si="6"/>
        <v>2.9665981509857435E-2</v>
      </c>
      <c r="X7" s="66">
        <f t="shared" si="7"/>
        <v>0.26004541996719349</v>
      </c>
      <c r="Y7" s="68"/>
      <c r="Z7" s="70"/>
      <c r="AA7" s="70"/>
      <c r="AB7" s="70"/>
      <c r="AC7" s="70"/>
      <c r="AD7" s="70">
        <f t="shared" si="0"/>
        <v>3.4350699750566427E-2</v>
      </c>
      <c r="AE7" s="70"/>
      <c r="AF7" s="72"/>
    </row>
    <row r="8" spans="2:32">
      <c r="B8" s="63"/>
      <c r="C8" s="70"/>
      <c r="D8" s="66"/>
      <c r="E8">
        <v>1.01E-2</v>
      </c>
      <c r="F8" s="67">
        <f t="shared" si="1"/>
        <v>5.1803919954016855E-2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1.0417645</v>
      </c>
      <c r="U8" s="70"/>
      <c r="V8" s="70">
        <f t="shared" si="5"/>
        <v>9.3227232688546813E-3</v>
      </c>
      <c r="W8" s="71">
        <f t="shared" si="6"/>
        <v>5.3433153236570686E-3</v>
      </c>
      <c r="X8" s="66">
        <f t="shared" si="7"/>
        <v>5.1803919954016855E-2</v>
      </c>
      <c r="Y8" s="68"/>
      <c r="Z8" s="70"/>
      <c r="AA8" s="70"/>
      <c r="AB8" s="70"/>
      <c r="AC8" s="70"/>
      <c r="AD8" s="70">
        <f t="shared" si="0"/>
        <v>6.2765629416286824E-3</v>
      </c>
      <c r="AE8" s="70"/>
      <c r="AF8" s="72"/>
    </row>
    <row r="9" spans="2:32">
      <c r="B9" s="63"/>
      <c r="C9" s="70"/>
      <c r="D9" s="66"/>
      <c r="E9">
        <v>4.6199999999999998E-2</v>
      </c>
      <c r="F9" s="67">
        <f>X9</f>
        <v>0.23696446553223546</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5.919652199999998</v>
      </c>
      <c r="U9" s="70"/>
      <c r="V9" s="70">
        <f t="shared" si="5"/>
        <v>5.2974812741715414E-2</v>
      </c>
      <c r="W9" s="71">
        <f t="shared" si="6"/>
        <v>3.0362493933110857E-2</v>
      </c>
      <c r="X9" s="66">
        <f t="shared" si="7"/>
        <v>0.23696446553223546</v>
      </c>
      <c r="Y9" s="68"/>
      <c r="Z9" s="70"/>
      <c r="AA9" s="70"/>
      <c r="AB9" s="70"/>
      <c r="AC9" s="70"/>
      <c r="AD9" s="70">
        <f t="shared" si="0"/>
        <v>3.4631408779674085E-2</v>
      </c>
      <c r="AE9" s="70"/>
      <c r="AF9" s="72"/>
    </row>
    <row r="10" spans="2:32">
      <c r="B10" s="63"/>
      <c r="C10" s="70"/>
      <c r="D10" s="66"/>
      <c r="E10">
        <v>6.4899999999999999E-2</v>
      </c>
      <c r="F10" s="67">
        <f t="shared" si="1"/>
        <v>0.33287865396194988</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8.3141443000000024</v>
      </c>
      <c r="U10" s="70"/>
      <c r="V10" s="70">
        <f t="shared" si="5"/>
        <v>7.4403059929787907E-2</v>
      </c>
      <c r="W10" s="71">
        <f t="shared" si="6"/>
        <v>4.264408572310352E-2</v>
      </c>
      <c r="X10" s="66">
        <f t="shared" si="7"/>
        <v>0.33287865396194988</v>
      </c>
      <c r="Y10" s="68"/>
      <c r="Z10" s="70"/>
      <c r="AA10" s="70"/>
      <c r="AB10" s="70"/>
      <c r="AC10" s="70"/>
      <c r="AD10" s="70">
        <f t="shared" si="0"/>
        <v>4.8640894674228045E-2</v>
      </c>
      <c r="AE10" s="70"/>
      <c r="AF10" s="72"/>
    </row>
    <row r="11" spans="2:32">
      <c r="B11" s="63"/>
      <c r="C11" s="70"/>
      <c r="D11" s="66"/>
      <c r="E11">
        <v>6.6600000000000006E-2</v>
      </c>
      <c r="F11" s="67">
        <f t="shared" si="1"/>
        <v>0.34159812563737846</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3.7996632000000008</v>
      </c>
      <c r="U11" s="70"/>
      <c r="V11" s="70">
        <f t="shared" si="5"/>
        <v>3.4003086617417702E-2</v>
      </c>
      <c r="W11" s="71">
        <f t="shared" si="6"/>
        <v>1.9488856263863718E-2</v>
      </c>
      <c r="X11" s="66">
        <f t="shared" si="7"/>
        <v>0.34159812563737846</v>
      </c>
      <c r="Y11" s="68"/>
      <c r="Z11" s="70"/>
      <c r="AA11" s="70"/>
      <c r="AB11" s="70"/>
      <c r="AC11" s="70"/>
      <c r="AD11" s="70">
        <f t="shared" si="0"/>
        <v>2.5642746497221088E-2</v>
      </c>
      <c r="AE11" s="70"/>
      <c r="AF11" s="72"/>
    </row>
    <row r="12" spans="2:32">
      <c r="B12" s="63"/>
      <c r="C12" s="70"/>
      <c r="D12" s="66"/>
      <c r="E12">
        <v>2.0499999999999997E-2</v>
      </c>
      <c r="F12" s="67">
        <f t="shared" si="1"/>
        <v>0.10514657020369755</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2.8114109999999997</v>
      </c>
      <c r="U12" s="70"/>
      <c r="V12" s="70">
        <f t="shared" si="5"/>
        <v>2.5159243521941863E-2</v>
      </c>
      <c r="W12" s="71">
        <f t="shared" si="6"/>
        <v>1.442001093087549E-2</v>
      </c>
      <c r="X12" s="66">
        <f t="shared" si="7"/>
        <v>0.10514657020369755</v>
      </c>
      <c r="Y12" s="68"/>
      <c r="Z12" s="70"/>
      <c r="AA12" s="70"/>
      <c r="AB12" s="70"/>
      <c r="AC12" s="70"/>
      <c r="AD12" s="70">
        <f t="shared" si="0"/>
        <v>1.6314226393095103E-2</v>
      </c>
      <c r="AE12" s="70"/>
      <c r="AF12" s="72"/>
    </row>
    <row r="13" spans="2:32">
      <c r="B13" s="63"/>
      <c r="C13" s="70"/>
      <c r="D13" s="66"/>
      <c r="E13">
        <v>7.0599999999999996E-2</v>
      </c>
      <c r="F13" s="67">
        <f t="shared" si="1"/>
        <v>0.3621145295795633</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7.989096</v>
      </c>
      <c r="U13" s="70"/>
      <c r="V13" s="70">
        <f t="shared" si="5"/>
        <v>7.1494211192946064E-2</v>
      </c>
      <c r="W13" s="71">
        <f t="shared" si="6"/>
        <v>4.0976880167223388E-2</v>
      </c>
      <c r="X13" s="66">
        <f t="shared" si="7"/>
        <v>0.3621145295795633</v>
      </c>
      <c r="Y13" s="68"/>
      <c r="Z13" s="70"/>
      <c r="AA13" s="70"/>
      <c r="AB13" s="74"/>
      <c r="AC13" s="70"/>
      <c r="AD13" s="70">
        <f t="shared" si="0"/>
        <v>4.7500373417599218E-2</v>
      </c>
      <c r="AE13" s="70"/>
      <c r="AF13" s="72"/>
    </row>
    <row r="14" spans="2:32">
      <c r="B14" s="63"/>
      <c r="C14" s="70"/>
      <c r="D14" s="66"/>
      <c r="E14">
        <v>0.10439999999999999</v>
      </c>
      <c r="F14" s="67">
        <f t="shared" si="1"/>
        <v>0.53547814289102569</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11.813904000000001</v>
      </c>
      <c r="U14" s="70"/>
      <c r="V14" s="70">
        <f t="shared" si="5"/>
        <v>0.10572231796803923</v>
      </c>
      <c r="W14" s="71">
        <f t="shared" si="6"/>
        <v>6.0594706649548469E-2</v>
      </c>
      <c r="X14" s="66">
        <f t="shared" si="7"/>
        <v>0.53547814289102569</v>
      </c>
      <c r="Y14" s="68"/>
      <c r="Z14" s="70"/>
      <c r="AA14" s="70"/>
      <c r="AB14" s="74"/>
      <c r="AC14" s="70"/>
      <c r="AD14" s="70">
        <f t="shared" si="0"/>
        <v>7.0241345393730295E-2</v>
      </c>
      <c r="AE14" s="70"/>
      <c r="AF14" s="72"/>
    </row>
    <row r="15" spans="2:32">
      <c r="B15" s="63"/>
      <c r="C15" s="70"/>
      <c r="D15" s="66"/>
      <c r="E15">
        <v>6.3200000000000006E-2</v>
      </c>
      <c r="F15" s="67">
        <f t="shared" si="1"/>
        <v>0.3241591822865213</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8.1643656</v>
      </c>
      <c r="U15" s="70"/>
      <c r="V15" s="70">
        <f t="shared" si="5"/>
        <v>7.3062694260129527E-2</v>
      </c>
      <c r="W15" s="71">
        <f t="shared" si="6"/>
        <v>4.1875855645319676E-2</v>
      </c>
      <c r="X15" s="66">
        <f t="shared" si="7"/>
        <v>0.3241591822865213</v>
      </c>
      <c r="Y15" s="68"/>
      <c r="Z15" s="70"/>
      <c r="AA15" s="70"/>
      <c r="AB15" s="74"/>
      <c r="AC15" s="70"/>
      <c r="AD15" s="70">
        <f t="shared" si="0"/>
        <v>4.7715583314211364E-2</v>
      </c>
      <c r="AE15" s="70"/>
      <c r="AF15" s="72"/>
    </row>
    <row r="16" spans="2:32">
      <c r="B16" s="63"/>
      <c r="C16" s="70"/>
      <c r="D16" s="66"/>
      <c r="E16">
        <v>2.4E-2</v>
      </c>
      <c r="F16" s="67">
        <f t="shared" si="1"/>
        <v>0.12309842365310934</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3.1487760000000002</v>
      </c>
      <c r="U16" s="70"/>
      <c r="V16" s="70">
        <f t="shared" si="5"/>
        <v>2.8178314085007858E-2</v>
      </c>
      <c r="W16" s="71">
        <f t="shared" si="6"/>
        <v>1.6150390084864293E-2</v>
      </c>
      <c r="X16" s="66">
        <f t="shared" si="7"/>
        <v>0.12309842365310934</v>
      </c>
      <c r="Y16" s="68"/>
      <c r="Z16" s="70"/>
      <c r="AA16" s="70"/>
      <c r="AB16" s="74"/>
      <c r="AC16" s="70"/>
      <c r="AD16" s="70">
        <f t="shared" si="0"/>
        <v>1.8368008186975059E-2</v>
      </c>
      <c r="AE16" s="70"/>
      <c r="AF16" s="72"/>
    </row>
    <row r="17" spans="2:32">
      <c r="B17" s="63"/>
      <c r="C17" s="70"/>
      <c r="D17" s="66"/>
      <c r="E17">
        <v>4.4500000000000005E-2</v>
      </c>
      <c r="F17" s="67">
        <f t="shared" si="1"/>
        <v>0.22824499385680694</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6.5493764999999993</v>
      </c>
      <c r="U17" s="70"/>
      <c r="V17" s="70">
        <f t="shared" si="5"/>
        <v>5.8610199035425012E-2</v>
      </c>
      <c r="W17" s="71">
        <f t="shared" si="6"/>
        <v>3.3592413460863266E-2</v>
      </c>
      <c r="X17" s="66">
        <f t="shared" si="7"/>
        <v>0.22824499385680694</v>
      </c>
      <c r="Y17" s="68"/>
      <c r="Z17" s="70"/>
      <c r="AA17" s="70"/>
      <c r="AB17" s="74"/>
      <c r="AC17" s="70"/>
      <c r="AD17" s="70">
        <f t="shared" si="0"/>
        <v>3.7704247025193642E-2</v>
      </c>
      <c r="AE17" s="70"/>
      <c r="AF17" s="72"/>
    </row>
    <row r="18" spans="2:32">
      <c r="B18" s="63"/>
      <c r="C18" s="70"/>
      <c r="D18" s="66"/>
      <c r="E18">
        <v>3.7400000000000003E-2</v>
      </c>
      <c r="F18" s="67">
        <f t="shared" si="1"/>
        <v>0.19182837685942877</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3.6321758000000006</v>
      </c>
      <c r="U18" s="70"/>
      <c r="V18" s="70">
        <f t="shared" si="5"/>
        <v>3.2504246254533409E-2</v>
      </c>
      <c r="W18" s="71">
        <f t="shared" si="6"/>
        <v>1.8629796475457143E-2</v>
      </c>
      <c r="X18" s="66">
        <f t="shared" si="7"/>
        <v>0.19182837685942877</v>
      </c>
      <c r="Y18" s="68"/>
      <c r="Z18" s="70"/>
      <c r="AA18" s="66"/>
      <c r="AB18" s="74"/>
      <c r="AC18" s="70"/>
      <c r="AD18" s="70">
        <f t="shared" si="0"/>
        <v>2.2085584684579752E-2</v>
      </c>
      <c r="AE18" s="70"/>
      <c r="AF18" s="72"/>
    </row>
    <row r="19" spans="2:32">
      <c r="B19" s="63"/>
      <c r="C19" s="70"/>
      <c r="D19" s="66"/>
      <c r="E19">
        <v>5.8299999999999998E-2</v>
      </c>
      <c r="F19" s="67">
        <f t="shared" si="1"/>
        <v>0.29902658745734473</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5.0766473999999997</v>
      </c>
      <c r="U19" s="70"/>
      <c r="V19" s="70">
        <f t="shared" si="5"/>
        <v>4.543078483068929E-2</v>
      </c>
      <c r="W19" s="71">
        <f t="shared" si="6"/>
        <v>2.6038637182610666E-2</v>
      </c>
      <c r="X19" s="66">
        <f t="shared" si="7"/>
        <v>0.29902658745734473</v>
      </c>
      <c r="Y19" s="68"/>
      <c r="Z19" s="70"/>
      <c r="AA19" s="70"/>
      <c r="AB19" s="74"/>
      <c r="AC19" s="70"/>
      <c r="AD19" s="70">
        <f t="shared" si="0"/>
        <v>3.142560115565473E-2</v>
      </c>
      <c r="AE19" s="70"/>
      <c r="AF19" s="72"/>
    </row>
    <row r="20" spans="2:32">
      <c r="B20" s="63"/>
      <c r="C20" s="70"/>
      <c r="D20" s="66"/>
      <c r="E20">
        <v>5.2600000000000001E-2</v>
      </c>
      <c r="F20" s="67">
        <f>X20</f>
        <v>0.2697907118397313</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5.3181229999999999</v>
      </c>
      <c r="U20" s="70"/>
      <c r="V20" s="70">
        <f t="shared" si="5"/>
        <v>4.7591743660617407E-2</v>
      </c>
      <c r="W20" s="71">
        <f t="shared" si="6"/>
        <v>2.7277189920556034E-2</v>
      </c>
      <c r="X20" s="66">
        <f t="shared" si="7"/>
        <v>0.2697907118397313</v>
      </c>
      <c r="Y20" s="68"/>
      <c r="Z20" s="70"/>
      <c r="AA20" s="70"/>
      <c r="AB20" s="74"/>
      <c r="AC20" s="70"/>
      <c r="AD20" s="70">
        <f>(F20*Q20)/1000</f>
        <v>3.2137469594348794E-2</v>
      </c>
      <c r="AE20" s="70"/>
      <c r="AF20" s="72"/>
    </row>
    <row r="21" spans="2:32">
      <c r="B21" s="63"/>
      <c r="C21" s="70"/>
      <c r="D21" s="66"/>
      <c r="E21">
        <v>1.1399999999999999E-2</v>
      </c>
      <c r="F21" s="67">
        <f t="shared" si="1"/>
        <v>5.8471751235226938E-2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2.1228395999999998</v>
      </c>
      <c r="U21" s="70"/>
      <c r="V21" s="70">
        <f t="shared" si="5"/>
        <v>1.89972360691559E-2</v>
      </c>
      <c r="W21" s="71">
        <f t="shared" si="6"/>
        <v>1.0888258684516549E-2</v>
      </c>
      <c r="X21" s="66">
        <f t="shared" si="7"/>
        <v>5.8471751235226938E-2</v>
      </c>
      <c r="Y21" s="68"/>
      <c r="Z21" s="70"/>
      <c r="AA21" s="70"/>
      <c r="AB21" s="74"/>
      <c r="AC21" s="70"/>
      <c r="AD21" s="70">
        <f t="shared" si="0"/>
        <v>1.194162728301916E-2</v>
      </c>
      <c r="AE21" s="70"/>
      <c r="AF21" s="72"/>
    </row>
    <row r="22" spans="2:32">
      <c r="B22" s="63"/>
      <c r="C22" s="70"/>
      <c r="D22" s="66"/>
      <c r="E22">
        <v>3.1400000000000004E-2</v>
      </c>
      <c r="F22" s="67">
        <f t="shared" si="1"/>
        <v>0.16105377094615142</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5.1237264000000007</v>
      </c>
      <c r="U22" s="70"/>
      <c r="V22" s="70">
        <f t="shared" si="5"/>
        <v>4.585209357059588E-2</v>
      </c>
      <c r="W22" s="71">
        <f t="shared" si="6"/>
        <v>2.6280110127909203E-2</v>
      </c>
      <c r="X22" s="66">
        <f t="shared" si="7"/>
        <v>0.16105377094615142</v>
      </c>
      <c r="Y22" s="68"/>
      <c r="Z22" s="70"/>
      <c r="AA22" s="70"/>
      <c r="AB22" s="75"/>
      <c r="AC22" s="70"/>
      <c r="AD22" s="70">
        <f t="shared" si="0"/>
        <v>2.918149381150412E-2</v>
      </c>
      <c r="AE22" s="70"/>
      <c r="AF22" s="72"/>
    </row>
    <row r="23" spans="2:32" ht="15.75" thickBot="1">
      <c r="B23" s="63"/>
      <c r="C23" s="70"/>
      <c r="D23" s="66"/>
      <c r="E23">
        <v>6.7000000000000004E-2</v>
      </c>
      <c r="F23" s="67">
        <f t="shared" si="1"/>
        <v>0.34364976603159691</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6.6419110000000012</v>
      </c>
      <c r="U23" s="70"/>
      <c r="V23" s="70">
        <f t="shared" si="5"/>
        <v>5.9438287856191943E-2</v>
      </c>
      <c r="W23" s="71">
        <f t="shared" si="6"/>
        <v>3.40670322560103E-2</v>
      </c>
      <c r="X23" s="66">
        <f t="shared" si="7"/>
        <v>0.34364976603159691</v>
      </c>
      <c r="Y23" s="68"/>
      <c r="Z23" s="76">
        <f>SUM(X4:X23)</f>
        <v>5.129613895644777</v>
      </c>
      <c r="AA23" s="68" t="s">
        <v>130</v>
      </c>
      <c r="AB23" s="77">
        <f>SUM(W4:W23)</f>
        <v>0.57314962265457325</v>
      </c>
      <c r="AC23" s="70"/>
      <c r="AD23" s="70">
        <f t="shared" si="0"/>
        <v>4.0257882791069517E-2</v>
      </c>
      <c r="AE23" s="70">
        <f>SUM(AD4:AD23)</f>
        <v>0.66555961698461397</v>
      </c>
      <c r="AF23" s="78">
        <f>AE23-AD101</f>
        <v>0.57314962265457337</v>
      </c>
    </row>
    <row r="24" spans="2:32" ht="15.75" thickBot="1">
      <c r="B24" s="79"/>
      <c r="C24" s="80" t="s">
        <v>173</v>
      </c>
      <c r="D24" s="81">
        <f>'[1]Macromolecular composition'!D5</f>
        <v>3.414803018763414E-2</v>
      </c>
      <c r="E24" s="82">
        <v>0.30920000000000003</v>
      </c>
      <c r="F24" s="83">
        <f>X24</f>
        <v>3.4336999444241845E-2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96.532858399999995</v>
      </c>
      <c r="U24" s="84">
        <f>SUM(T24:T27)</f>
        <v>307.49835759999996</v>
      </c>
      <c r="V24" s="84">
        <f>T24/$U$24</f>
        <v>0.31392967153851231</v>
      </c>
      <c r="W24" s="87">
        <f>V24*$D$24</f>
        <v>1.0720079900491189E-2</v>
      </c>
      <c r="X24" s="88">
        <f t="shared" si="7"/>
        <v>3.4336999444241845E-2</v>
      </c>
      <c r="Y24" s="86"/>
      <c r="Z24" s="84"/>
      <c r="AA24" s="84"/>
      <c r="AB24" s="89"/>
      <c r="AC24" s="84"/>
      <c r="AD24" s="84">
        <f t="shared" si="0"/>
        <v>1.6727303616261856E-2</v>
      </c>
      <c r="AE24" s="84"/>
      <c r="AF24" s="90"/>
    </row>
    <row r="25" spans="2:32">
      <c r="B25" s="79"/>
      <c r="C25" s="86" t="s">
        <v>177</v>
      </c>
      <c r="D25" s="82"/>
      <c r="E25" s="82">
        <v>0.19079999999999997</v>
      </c>
      <c r="F25" s="83">
        <f t="shared" si="1"/>
        <v>2.1188549463005631E-2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54.599327999999993</v>
      </c>
      <c r="U25" s="84"/>
      <c r="V25" s="84">
        <f>T25/$U$24</f>
        <v>0.17755973861500715</v>
      </c>
      <c r="W25" s="87">
        <f>V25*$D$24</f>
        <v>6.0633153143336916E-3</v>
      </c>
      <c r="X25" s="88">
        <f t="shared" si="7"/>
        <v>2.1188549463005631E-2</v>
      </c>
      <c r="Y25" s="86"/>
      <c r="Z25" s="84"/>
      <c r="AA25" s="84"/>
      <c r="AB25" s="89"/>
      <c r="AC25" s="84"/>
      <c r="AD25" s="84">
        <f t="shared" si="0"/>
        <v>9.7702308543370642E-3</v>
      </c>
      <c r="AE25" s="84"/>
      <c r="AF25" s="90"/>
    </row>
    <row r="26" spans="2:32">
      <c r="B26" s="79"/>
      <c r="C26" s="86" t="s">
        <v>177</v>
      </c>
      <c r="D26" s="82"/>
      <c r="E26" s="82">
        <v>0.19079999999999997</v>
      </c>
      <c r="F26" s="83">
        <f t="shared" si="1"/>
        <v>2.1188549463005631E-2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62.620750799999982</v>
      </c>
      <c r="U26" s="84"/>
      <c r="V26" s="84">
        <f>T26/$U$24</f>
        <v>0.20364580574917512</v>
      </c>
      <c r="W26" s="87">
        <f>V26*$D$24</f>
        <v>6.95410312230791E-3</v>
      </c>
      <c r="X26" s="88">
        <f t="shared" si="7"/>
        <v>2.1188549463005631E-2</v>
      </c>
      <c r="Y26" s="86"/>
      <c r="Z26" s="86"/>
      <c r="AA26" s="84"/>
      <c r="AB26" s="89"/>
      <c r="AC26" s="84"/>
      <c r="AD26" s="84">
        <f t="shared" si="0"/>
        <v>1.0661018662311283E-2</v>
      </c>
      <c r="AE26" s="84"/>
      <c r="AF26" s="90"/>
    </row>
    <row r="27" spans="2:32" ht="15.75" thickBot="1">
      <c r="B27" s="79"/>
      <c r="C27" s="86" t="s">
        <v>177</v>
      </c>
      <c r="D27" s="82"/>
      <c r="E27" s="82">
        <v>0.30920000000000003</v>
      </c>
      <c r="F27" s="83">
        <f t="shared" si="1"/>
        <v>3.4336999444241838E-2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93.745420400000029</v>
      </c>
      <c r="U27" s="84"/>
      <c r="V27" s="84">
        <f>T27/$U$24</f>
        <v>0.3048647840973055</v>
      </c>
      <c r="W27" s="87">
        <f>V27*$D$24</f>
        <v>1.0410531850501352E-2</v>
      </c>
      <c r="X27" s="88">
        <f t="shared" si="7"/>
        <v>3.4336999444241838E-2</v>
      </c>
      <c r="Y27" s="86"/>
      <c r="Z27" s="91">
        <f>SUM(X24:X27)</f>
        <v>0.11105109781449496</v>
      </c>
      <c r="AA27" s="84" t="s">
        <v>173</v>
      </c>
      <c r="AB27" s="92">
        <f>SUM(W24:W27)</f>
        <v>3.414803018763414E-2</v>
      </c>
      <c r="AC27" s="84"/>
      <c r="AD27" s="84">
        <f t="shared" si="0"/>
        <v>1.6417755566272018E-2</v>
      </c>
      <c r="AE27" s="84">
        <f>SUM(AD24:AD27)</f>
        <v>5.3576308699182229E-2</v>
      </c>
      <c r="AF27" s="90">
        <f>AE27-AD99</f>
        <v>3.4148030187634154E-2</v>
      </c>
    </row>
    <row r="28" spans="2:32" ht="15.75" thickBot="1">
      <c r="B28" s="93"/>
      <c r="C28" s="94" t="s">
        <v>184</v>
      </c>
      <c r="D28" s="95">
        <f>'[1]Macromolecular composition'!D6</f>
        <v>0.16589351242816586</v>
      </c>
      <c r="E28" s="96">
        <v>0.30180835585117438</v>
      </c>
      <c r="F28" s="97">
        <f>X28</f>
        <v>0.15698041373717048</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91.802556641030975</v>
      </c>
      <c r="U28" s="98">
        <f>SUM(T28:T31)</f>
        <v>318.94455518603201</v>
      </c>
      <c r="V28" s="98">
        <f>T28/$U$28</f>
        <v>0.28783233683824749</v>
      </c>
      <c r="W28" s="101">
        <f>V28*$D$28</f>
        <v>4.7749517348503835E-2</v>
      </c>
      <c r="X28" s="102">
        <f>W28/S28*1000</f>
        <v>0.15698041373717048</v>
      </c>
      <c r="Y28" s="100"/>
      <c r="Z28" s="100"/>
      <c r="AA28" s="98"/>
      <c r="AB28" s="103"/>
      <c r="AC28" s="98"/>
      <c r="AD28" s="98">
        <f t="shared" si="0"/>
        <v>7.5213083751408075E-2</v>
      </c>
      <c r="AE28" s="98"/>
      <c r="AF28" s="104"/>
    </row>
    <row r="29" spans="2:32">
      <c r="B29" s="93"/>
      <c r="C29" s="98"/>
      <c r="D29" s="105"/>
      <c r="E29" s="96">
        <v>0.23030554978175016</v>
      </c>
      <c r="F29" s="97">
        <f t="shared" si="1"/>
        <v>0.11978946172230363</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79.271170234878397</v>
      </c>
      <c r="U29" s="98"/>
      <c r="V29" s="98">
        <f>T29/$U$28</f>
        <v>0.24854216491841849</v>
      </c>
      <c r="W29" s="101">
        <f>V29*$D$28</f>
        <v>4.1231532724816909E-2</v>
      </c>
      <c r="X29" s="102">
        <f t="shared" si="7"/>
        <v>0.11978946172230363</v>
      </c>
      <c r="Y29" s="100"/>
      <c r="Z29" s="100"/>
      <c r="AA29" s="98"/>
      <c r="AB29" s="103"/>
      <c r="AC29" s="98"/>
      <c r="AD29" s="98">
        <f t="shared" si="0"/>
        <v>6.218857926367221E-2</v>
      </c>
      <c r="AE29" s="98"/>
      <c r="AF29" s="104"/>
    </row>
    <row r="30" spans="2:32">
      <c r="B30" s="93"/>
      <c r="C30" s="98"/>
      <c r="D30" s="96"/>
      <c r="E30" s="96">
        <v>0.24693410933277909</v>
      </c>
      <c r="F30" s="97">
        <f t="shared" si="1"/>
        <v>0.12843852033041223</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75.354165869881541</v>
      </c>
      <c r="U30" s="98"/>
      <c r="V30" s="98">
        <f>T30/$U$28</f>
        <v>0.23626101980618364</v>
      </c>
      <c r="W30" s="101">
        <f>V30*$D$28</f>
        <v>3.9194170425508268E-2</v>
      </c>
      <c r="X30" s="102">
        <f t="shared" si="7"/>
        <v>0.12843852033041223</v>
      </c>
      <c r="Y30" s="100"/>
      <c r="Z30" s="100"/>
      <c r="AA30" s="98"/>
      <c r="AB30" s="103"/>
      <c r="AC30" s="98"/>
      <c r="AD30" s="98">
        <f t="shared" si="0"/>
        <v>6.1664361118793559E-2</v>
      </c>
      <c r="AE30" s="98"/>
      <c r="AF30" s="104"/>
    </row>
    <row r="31" spans="2:32" ht="15.75" thickBot="1">
      <c r="B31" s="93"/>
      <c r="C31" s="98"/>
      <c r="D31" s="96"/>
      <c r="E31" s="96">
        <v>0.22095198503429642</v>
      </c>
      <c r="F31" s="97">
        <f t="shared" si="1"/>
        <v>0.11492436625524255</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72.516662440241106</v>
      </c>
      <c r="U31" s="98"/>
      <c r="V31" s="98">
        <f>T31/$U$28</f>
        <v>0.22736447843715041</v>
      </c>
      <c r="W31" s="101">
        <f>V31*$D$28</f>
        <v>3.7718291929336858E-2</v>
      </c>
      <c r="X31" s="102">
        <f t="shared" si="7"/>
        <v>0.11492436625524255</v>
      </c>
      <c r="Y31" s="100"/>
      <c r="Z31" s="106">
        <f>SUM(X28:X31)</f>
        <v>0.52013276204512882</v>
      </c>
      <c r="AA31" s="98" t="s">
        <v>184</v>
      </c>
      <c r="AB31" s="107">
        <f>SUM(W28:W31)</f>
        <v>0.16589351242816586</v>
      </c>
      <c r="AC31" s="98"/>
      <c r="AD31" s="98">
        <f t="shared" si="0"/>
        <v>5.7824194881325286E-2</v>
      </c>
      <c r="AE31" s="98">
        <f>SUM(AD28:AD31)</f>
        <v>0.25689021901519915</v>
      </c>
      <c r="AF31" s="104">
        <f>AE31-AD100</f>
        <v>0.16589351242816591</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si="2"/>
        <v>3977.0480000000002</v>
      </c>
      <c r="R37" s="127" t="s">
        <v>193</v>
      </c>
      <c r="S37" s="127">
        <f t="shared" si="8"/>
        <v>3977.0480000000002</v>
      </c>
      <c r="T37" s="127">
        <f t="shared" si="4"/>
        <v>3977.0480000000002</v>
      </c>
      <c r="U37" s="127">
        <f>SUM(T37)</f>
        <v>3977.0480000000002</v>
      </c>
      <c r="V37" s="127">
        <f>T37/$U$37</f>
        <v>1</v>
      </c>
      <c r="W37" s="128">
        <f>V37*$D$37</f>
        <v>4.3481271204043478E-2</v>
      </c>
      <c r="X37" s="127">
        <f t="shared" si="7"/>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 t="shared" si="1"/>
        <v>3.9459602953560872E-2</v>
      </c>
      <c r="G38" s="134" t="s">
        <v>208</v>
      </c>
      <c r="H38" s="134" t="s">
        <v>209</v>
      </c>
      <c r="I38" s="134" t="s">
        <v>207</v>
      </c>
      <c r="J38" s="134" t="s">
        <v>210</v>
      </c>
      <c r="K38" s="134">
        <v>33</v>
      </c>
      <c r="L38" s="134">
        <v>66</v>
      </c>
      <c r="M38" s="134">
        <v>1</v>
      </c>
      <c r="N38" s="134">
        <v>8</v>
      </c>
      <c r="O38" s="134">
        <v>1</v>
      </c>
      <c r="P38" s="134">
        <v>0</v>
      </c>
      <c r="Q38" s="134">
        <f t="shared" si="2"/>
        <v>635.86400000000003</v>
      </c>
      <c r="R38" s="136" t="s">
        <v>193</v>
      </c>
      <c r="S38" s="136">
        <f t="shared" si="8"/>
        <v>635.86400000000003</v>
      </c>
      <c r="T38" s="136">
        <f t="shared" si="4"/>
        <v>124.311412</v>
      </c>
      <c r="U38" s="136">
        <f>SUM(T39:T43)</f>
        <v>563.60417672727272</v>
      </c>
      <c r="V38" s="136">
        <f t="shared" ref="V38:V43" si="9">T38/$U$38</f>
        <v>0.22056510070924143</v>
      </c>
      <c r="W38" s="137">
        <f t="shared" ref="W38:W43" si="10">V38*$D$38</f>
        <v>2.5090940972463033E-2</v>
      </c>
      <c r="X38" s="138">
        <f t="shared" si="7"/>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2"/>
        <v>691.97199999999998</v>
      </c>
      <c r="R39" s="136" t="s">
        <v>193</v>
      </c>
      <c r="S39" s="136">
        <f t="shared" si="8"/>
        <v>691.97199999999998</v>
      </c>
      <c r="T39" s="136">
        <f t="shared" si="4"/>
        <v>99.989954000000012</v>
      </c>
      <c r="U39" s="134"/>
      <c r="V39" s="136">
        <f t="shared" si="9"/>
        <v>0.1774116625263851</v>
      </c>
      <c r="W39" s="137">
        <f t="shared" si="10"/>
        <v>2.0181912451073227E-2</v>
      </c>
      <c r="X39" s="138">
        <f t="shared" si="7"/>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2"/>
        <v>687.93999999999994</v>
      </c>
      <c r="R40" s="136" t="s">
        <v>193</v>
      </c>
      <c r="S40" s="136">
        <f t="shared" si="8"/>
        <v>687.93999999999994</v>
      </c>
      <c r="T40" s="136">
        <f t="shared" si="4"/>
        <v>321.61194999999998</v>
      </c>
      <c r="U40" s="136"/>
      <c r="V40" s="136">
        <f t="shared" si="9"/>
        <v>0.57063443331369701</v>
      </c>
      <c r="W40" s="137">
        <f t="shared" si="10"/>
        <v>6.4913963437956371E-2</v>
      </c>
      <c r="X40" s="138">
        <f t="shared" si="7"/>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2"/>
        <v>748.07999999999993</v>
      </c>
      <c r="R41" s="136" t="s">
        <v>193</v>
      </c>
      <c r="S41" s="136">
        <f t="shared" si="8"/>
        <v>748.07999999999993</v>
      </c>
      <c r="T41" s="136">
        <f t="shared" si="4"/>
        <v>31.793399999999998</v>
      </c>
      <c r="U41" s="136"/>
      <c r="V41" s="136">
        <f t="shared" si="9"/>
        <v>5.6410866549317255E-2</v>
      </c>
      <c r="W41" s="137">
        <f t="shared" si="10"/>
        <v>6.4171608211956123E-3</v>
      </c>
      <c r="X41" s="138">
        <f t="shared" si="7"/>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2"/>
        <v>721.97400000000005</v>
      </c>
      <c r="R42" s="136" t="s">
        <v>193</v>
      </c>
      <c r="S42" s="136">
        <f t="shared" si="8"/>
        <v>721.97400000000005</v>
      </c>
      <c r="T42" s="136">
        <f t="shared" si="4"/>
        <v>83.683350000000004</v>
      </c>
      <c r="U42" s="136"/>
      <c r="V42" s="136">
        <f t="shared" si="9"/>
        <v>0.14847893868695416</v>
      </c>
      <c r="W42" s="137">
        <f t="shared" si="10"/>
        <v>1.6890597262526182E-2</v>
      </c>
      <c r="X42" s="138">
        <f t="shared" si="7"/>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2"/>
        <v>778.08199999999999</v>
      </c>
      <c r="R43" s="136" t="s">
        <v>193</v>
      </c>
      <c r="S43" s="136">
        <f t="shared" si="8"/>
        <v>778.08199999999999</v>
      </c>
      <c r="T43" s="136">
        <f t="shared" si="4"/>
        <v>26.525522727272726</v>
      </c>
      <c r="U43" s="136"/>
      <c r="V43" s="136">
        <f t="shared" si="9"/>
        <v>4.7064098923646533E-2</v>
      </c>
      <c r="W43" s="137">
        <f t="shared" si="10"/>
        <v>5.353895626362337E-3</v>
      </c>
      <c r="X43" s="138">
        <f t="shared" si="7"/>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7"/>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1">Q45</f>
        <v>18.039000000000001</v>
      </c>
      <c r="T45" s="152">
        <f t="shared" si="4"/>
        <v>0.84822884012539201</v>
      </c>
      <c r="U45" s="152"/>
      <c r="V45" s="152">
        <f t="shared" ref="V45:V59" si="12">T45/$U$44</f>
        <v>1.9824888758148414E-2</v>
      </c>
      <c r="W45" s="153">
        <f t="shared" ref="W45:W59" si="13">V45*$D$44</f>
        <v>2.1550284117076099E-4</v>
      </c>
      <c r="X45" s="154">
        <f t="shared" si="7"/>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1"/>
        <v>23.984999999999999</v>
      </c>
      <c r="T46" s="152">
        <f t="shared" si="4"/>
        <v>0.75188087774294665</v>
      </c>
      <c r="U46" s="152"/>
      <c r="V46" s="152">
        <f t="shared" si="12"/>
        <v>1.7573034605177288E-2</v>
      </c>
      <c r="W46" s="153">
        <f t="shared" si="13"/>
        <v>1.9102447088643868E-4</v>
      </c>
      <c r="X46" s="154">
        <f t="shared" si="7"/>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1"/>
        <v>39.962600000000002</v>
      </c>
      <c r="T47" s="152">
        <f t="shared" si="4"/>
        <v>0.75164764890282143</v>
      </c>
      <c r="U47" s="152"/>
      <c r="V47" s="152">
        <f t="shared" si="12"/>
        <v>1.7567583557544914E-2</v>
      </c>
      <c r="W47" s="153">
        <f t="shared" si="13"/>
        <v>1.9096521626632635E-4</v>
      </c>
      <c r="X47" s="154">
        <f t="shared" si="7"/>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1"/>
        <v>55.934899999999999</v>
      </c>
      <c r="T48" s="152">
        <f t="shared" si="4"/>
        <v>1.5781006269592477</v>
      </c>
      <c r="U48" s="152"/>
      <c r="V48" s="152">
        <f t="shared" si="12"/>
        <v>3.6883524703081844E-2</v>
      </c>
      <c r="W48" s="153">
        <f t="shared" si="13"/>
        <v>4.0093563514393473E-4</v>
      </c>
      <c r="X48" s="154">
        <f t="shared" si="7"/>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1"/>
        <v>55.934899999999999</v>
      </c>
      <c r="T49" s="152">
        <f t="shared" si="4"/>
        <v>1.5781006269592477</v>
      </c>
      <c r="U49" s="152"/>
      <c r="V49" s="152">
        <f t="shared" si="12"/>
        <v>3.6883524703081844E-2</v>
      </c>
      <c r="W49" s="153">
        <f t="shared" si="13"/>
        <v>4.0093563514393473E-4</v>
      </c>
      <c r="X49" s="154">
        <f t="shared" si="7"/>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1"/>
        <v>63.545999999999999</v>
      </c>
      <c r="T50" s="152">
        <f>E50*S50</f>
        <v>0.7968150470219435</v>
      </c>
      <c r="U50" s="152"/>
      <c r="V50" s="152">
        <f>T50/$U$44</f>
        <v>1.862324047564054E-2</v>
      </c>
      <c r="W50" s="153">
        <f t="shared" si="13"/>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1"/>
        <v>54.938000000000002</v>
      </c>
      <c r="T51" s="152">
        <f t="shared" si="4"/>
        <v>0.68887774294670845</v>
      </c>
      <c r="U51" s="152"/>
      <c r="V51" s="152">
        <f t="shared" si="12"/>
        <v>1.6100519076743463E-2</v>
      </c>
      <c r="W51" s="153">
        <f t="shared" si="13"/>
        <v>1.7501775912543956E-4</v>
      </c>
      <c r="X51" s="154">
        <f t="shared" si="7"/>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1"/>
        <v>159.94</v>
      </c>
      <c r="T52" s="152">
        <f t="shared" si="4"/>
        <v>2.0055172413793101</v>
      </c>
      <c r="U52" s="152"/>
      <c r="V52" s="152">
        <f>T52/$U$44</f>
        <v>4.687314829688647E-2</v>
      </c>
      <c r="W52" s="153">
        <f t="shared" si="13"/>
        <v>5.0952601832106737E-4</v>
      </c>
      <c r="X52" s="154">
        <f t="shared" si="7"/>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1"/>
        <v>58.933199999999999</v>
      </c>
      <c r="T53" s="152">
        <f t="shared" si="4"/>
        <v>0.73897429467084641</v>
      </c>
      <c r="U53" s="152"/>
      <c r="V53" s="152">
        <f t="shared" si="12"/>
        <v>1.7271380662811493E-2</v>
      </c>
      <c r="W53" s="153">
        <f t="shared" si="13"/>
        <v>1.8774539666699467E-4</v>
      </c>
      <c r="X53" s="154">
        <f t="shared" si="7"/>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1"/>
        <v>63.929099999999998</v>
      </c>
      <c r="T54" s="152">
        <f t="shared" si="4"/>
        <v>0.80161880877742941</v>
      </c>
      <c r="U54" s="152"/>
      <c r="V54" s="152">
        <f t="shared" si="12"/>
        <v>1.873551447284285E-2</v>
      </c>
      <c r="W54" s="153">
        <f t="shared" si="13"/>
        <v>2.0366099648524042E-4</v>
      </c>
      <c r="X54" s="154">
        <f t="shared" si="7"/>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1"/>
        <v>34.968899999999998</v>
      </c>
      <c r="T55" s="152">
        <f t="shared" si="4"/>
        <v>0.65772225705329157</v>
      </c>
      <c r="U55" s="152"/>
      <c r="V55" s="152">
        <f t="shared" si="12"/>
        <v>1.5372349963852011E-2</v>
      </c>
      <c r="W55" s="153">
        <f t="shared" si="13"/>
        <v>1.671023294554293E-4</v>
      </c>
      <c r="X55" s="154">
        <f t="shared" si="7"/>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1"/>
        <v>58.693399999999997</v>
      </c>
      <c r="T56" s="152">
        <f t="shared" si="4"/>
        <v>0.73596739811912215</v>
      </c>
      <c r="U56" s="152"/>
      <c r="V56" s="152">
        <f t="shared" si="12"/>
        <v>1.7201103177744634E-2</v>
      </c>
      <c r="W56" s="153">
        <f t="shared" si="13"/>
        <v>1.8698145807006212E-4</v>
      </c>
      <c r="X56" s="154">
        <f t="shared" si="7"/>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1"/>
        <v>22.989799999999999</v>
      </c>
      <c r="T57" s="152">
        <f t="shared" si="4"/>
        <v>0.36034169278996858</v>
      </c>
      <c r="U57" s="152"/>
      <c r="V57" s="152">
        <f t="shared" si="12"/>
        <v>8.4219418587889259E-3</v>
      </c>
      <c r="W57" s="153">
        <f t="shared" si="13"/>
        <v>9.1549184506671836E-5</v>
      </c>
      <c r="X57" s="154">
        <f t="shared" si="7"/>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1"/>
        <v>96.062000000000012</v>
      </c>
      <c r="T58" s="152">
        <f t="shared" si="4"/>
        <v>1.5056739811912225</v>
      </c>
      <c r="U58" s="152"/>
      <c r="V58" s="152">
        <f t="shared" si="12"/>
        <v>3.5190761939598511E-2</v>
      </c>
      <c r="W58" s="153">
        <f t="shared" si="13"/>
        <v>3.8253476594315349E-4</v>
      </c>
      <c r="X58" s="154">
        <f t="shared" si="7"/>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1"/>
        <v>95.978000000000009</v>
      </c>
      <c r="T59" s="152">
        <f t="shared" si="4"/>
        <v>1.5043573667711598</v>
      </c>
      <c r="U59" s="152"/>
      <c r="V59" s="152">
        <f t="shared" si="12"/>
        <v>3.5159989896512527E-2</v>
      </c>
      <c r="W59" s="153">
        <f t="shared" si="13"/>
        <v>3.8220026405542246E-4</v>
      </c>
      <c r="X59" s="154">
        <f t="shared" si="7"/>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4">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5">(K63*12.011)+(L63*1.008)+(N63*15.999)+(14.007*M63)+(O63*30.974)+(P63*32.066)</f>
        <v>763.50800000000004</v>
      </c>
      <c r="R63" s="164" t="s">
        <v>193</v>
      </c>
      <c r="S63" s="164">
        <f t="shared" si="14"/>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5"/>
        <v>862.57299999999998</v>
      </c>
      <c r="R64" s="164" t="s">
        <v>193</v>
      </c>
      <c r="S64" s="164">
        <f t="shared" si="14"/>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5"/>
        <v>848.54600000000005</v>
      </c>
      <c r="R65" s="164" t="s">
        <v>193</v>
      </c>
      <c r="S65" s="164">
        <f t="shared" si="14"/>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5"/>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5"/>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5"/>
        <v>740.38499999999999</v>
      </c>
      <c r="R68" s="164" t="s">
        <v>193</v>
      </c>
      <c r="S68" s="164">
        <f>Q68</f>
        <v>740.38499999999999</v>
      </c>
      <c r="T68" s="162"/>
      <c r="U68" s="162"/>
      <c r="V68" s="162"/>
      <c r="W68" s="167"/>
      <c r="X68" s="166"/>
      <c r="Y68" s="167"/>
      <c r="Z68" s="162"/>
      <c r="AA68" s="162"/>
      <c r="AB68" s="162"/>
      <c r="AC68" s="162"/>
      <c r="AD68" s="162">
        <f t="shared" ref="AD68:AD91" si="16">(F68*Q68)/1000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5"/>
        <v>741.39300000000003</v>
      </c>
      <c r="R69" s="164" t="s">
        <v>193</v>
      </c>
      <c r="S69" s="164">
        <f>Q69</f>
        <v>741.39300000000003</v>
      </c>
      <c r="T69" s="162"/>
      <c r="U69" s="162"/>
      <c r="V69" s="162"/>
      <c r="W69" s="167"/>
      <c r="X69" s="166"/>
      <c r="Y69" s="167"/>
      <c r="Z69" s="162"/>
      <c r="AA69" s="162"/>
      <c r="AB69" s="162"/>
      <c r="AC69" s="162"/>
      <c r="AD69" s="162">
        <f t="shared" si="16"/>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5"/>
        <v>783.54099999999994</v>
      </c>
      <c r="R70" s="164" t="s">
        <v>193</v>
      </c>
      <c r="S70" s="164">
        <f t="shared" si="14"/>
        <v>783.54099999999994</v>
      </c>
      <c r="T70" s="162"/>
      <c r="U70" s="162"/>
      <c r="V70" s="162"/>
      <c r="W70" s="167"/>
      <c r="X70" s="166"/>
      <c r="Y70" s="167"/>
      <c r="Z70" s="162"/>
      <c r="AA70" s="162"/>
      <c r="AB70" s="162"/>
      <c r="AC70" s="162"/>
      <c r="AD70" s="162">
        <f t="shared" si="16"/>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5"/>
        <v>443.41999999999996</v>
      </c>
      <c r="R71" s="164" t="s">
        <v>193</v>
      </c>
      <c r="S71" s="164">
        <f t="shared" si="14"/>
        <v>443.41999999999996</v>
      </c>
      <c r="T71" s="162"/>
      <c r="U71" s="162"/>
      <c r="V71" s="162"/>
      <c r="W71" s="167"/>
      <c r="X71" s="166"/>
      <c r="Y71" s="167"/>
      <c r="Z71" s="162"/>
      <c r="AA71" s="162"/>
      <c r="AB71" s="162"/>
      <c r="AC71" s="162"/>
      <c r="AD71" s="162">
        <f t="shared" si="16"/>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5"/>
        <v>455.43099999999993</v>
      </c>
      <c r="R72" s="164" t="s">
        <v>193</v>
      </c>
      <c r="S72" s="164">
        <f>Q72</f>
        <v>455.43099999999993</v>
      </c>
      <c r="T72" s="162"/>
      <c r="U72" s="162"/>
      <c r="V72" s="162"/>
      <c r="W72" s="167"/>
      <c r="X72" s="166"/>
      <c r="Y72" s="167"/>
      <c r="Z72" s="162"/>
      <c r="AA72" s="162"/>
      <c r="AB72" s="162"/>
      <c r="AC72" s="162"/>
      <c r="AD72" s="162">
        <f t="shared" si="16"/>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5"/>
        <v>458.45499999999993</v>
      </c>
      <c r="R73" s="164" t="s">
        <v>193</v>
      </c>
      <c r="S73" s="164">
        <f>Q73</f>
        <v>458.45499999999993</v>
      </c>
      <c r="T73" s="162"/>
      <c r="U73" s="162"/>
      <c r="V73" s="162"/>
      <c r="W73" s="167"/>
      <c r="X73" s="166"/>
      <c r="Y73" s="167"/>
      <c r="Z73" s="162"/>
      <c r="AA73" s="162"/>
      <c r="AB73" s="162"/>
      <c r="AC73" s="162"/>
      <c r="AD73" s="162">
        <f t="shared" si="16"/>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5"/>
        <v>422.29499999999996</v>
      </c>
      <c r="R74" s="164" t="s">
        <v>193</v>
      </c>
      <c r="S74" s="164">
        <f t="shared" si="14"/>
        <v>422.29499999999996</v>
      </c>
      <c r="T74" s="162"/>
      <c r="U74" s="162"/>
      <c r="V74" s="162"/>
      <c r="W74" s="167"/>
      <c r="X74" s="166"/>
      <c r="Y74" s="167"/>
      <c r="Z74" s="162"/>
      <c r="AA74" s="162"/>
      <c r="AB74" s="162"/>
      <c r="AC74" s="162"/>
      <c r="AD74" s="162">
        <f t="shared" si="16"/>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5"/>
        <v>245.12699999999998</v>
      </c>
      <c r="R75" s="164" t="s">
        <v>193</v>
      </c>
      <c r="S75" s="164">
        <f t="shared" si="14"/>
        <v>245.12699999999998</v>
      </c>
      <c r="T75" s="162"/>
      <c r="U75" s="162"/>
      <c r="V75" s="162"/>
      <c r="W75" s="167"/>
      <c r="X75" s="166"/>
      <c r="Y75" s="167"/>
      <c r="Z75" s="162"/>
      <c r="AA75" s="162"/>
      <c r="AB75" s="162"/>
      <c r="AC75" s="162"/>
      <c r="AD75" s="162">
        <f t="shared" si="16"/>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6"/>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4"/>
        <v>306.31899999999996</v>
      </c>
      <c r="T77" s="162"/>
      <c r="U77" s="162"/>
      <c r="V77" s="162"/>
      <c r="W77" s="167"/>
      <c r="X77" s="166"/>
      <c r="Y77" s="167"/>
      <c r="Z77" s="162"/>
      <c r="AA77" s="162"/>
      <c r="AB77" s="162"/>
      <c r="AC77" s="162"/>
      <c r="AD77" s="162">
        <f t="shared" si="16"/>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17">(K78*12.011)+(L78*1.008)+(N78*15.999)+(14.007*M78)+(O78*30.974)+(P78*32.066)</f>
        <v>924.25799999999992</v>
      </c>
      <c r="R78" s="164" t="s">
        <v>193</v>
      </c>
      <c r="S78" s="164">
        <f t="shared" si="14"/>
        <v>924.25799999999992</v>
      </c>
      <c r="T78" s="162"/>
      <c r="U78" s="162"/>
      <c r="V78" s="162"/>
      <c r="W78" s="167"/>
      <c r="X78" s="166"/>
      <c r="Y78" s="167"/>
      <c r="Z78" s="162"/>
      <c r="AA78" s="162"/>
      <c r="AB78" s="162"/>
      <c r="AC78" s="162"/>
      <c r="AD78" s="162">
        <f t="shared" si="16"/>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17"/>
        <v>471.42999999999995</v>
      </c>
      <c r="R79" s="164" t="s">
        <v>193</v>
      </c>
      <c r="S79" s="164">
        <f t="shared" si="14"/>
        <v>471.42999999999995</v>
      </c>
      <c r="T79" s="162"/>
      <c r="U79" s="162"/>
      <c r="V79" s="162"/>
      <c r="W79" s="167"/>
      <c r="X79" s="166"/>
      <c r="Y79" s="167"/>
      <c r="Z79" s="162"/>
      <c r="AA79" s="162"/>
      <c r="AB79" s="162"/>
      <c r="AC79" s="162"/>
      <c r="AD79" s="162">
        <f t="shared" si="16"/>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17"/>
        <v>224.16799999999998</v>
      </c>
      <c r="R80" s="164" t="s">
        <v>193</v>
      </c>
      <c r="S80" s="164">
        <f t="shared" si="14"/>
        <v>224.16799999999998</v>
      </c>
      <c r="T80" s="162"/>
      <c r="U80" s="162"/>
      <c r="V80" s="162"/>
      <c r="W80" s="167"/>
      <c r="X80" s="166"/>
      <c r="Y80" s="167"/>
      <c r="Z80" s="162"/>
      <c r="AA80" s="162"/>
      <c r="AB80" s="162"/>
      <c r="AC80" s="162"/>
      <c r="AD80" s="162">
        <f t="shared" si="16"/>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17"/>
        <v>399.452</v>
      </c>
      <c r="R81" s="164" t="s">
        <v>193</v>
      </c>
      <c r="S81" s="164">
        <f t="shared" si="14"/>
        <v>399.452</v>
      </c>
      <c r="T81" s="162"/>
      <c r="U81" s="162"/>
      <c r="V81" s="162"/>
      <c r="W81" s="167"/>
      <c r="X81" s="166"/>
      <c r="Y81" s="167"/>
      <c r="Z81" s="162"/>
      <c r="AA81" s="162"/>
      <c r="AB81" s="162"/>
      <c r="AC81" s="162"/>
      <c r="AD81" s="162">
        <f t="shared" si="16"/>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17"/>
        <v>376.36900000000003</v>
      </c>
      <c r="R82" s="164" t="s">
        <v>193</v>
      </c>
      <c r="S82" s="164">
        <f t="shared" si="14"/>
        <v>376.36900000000003</v>
      </c>
      <c r="T82" s="162"/>
      <c r="U82" s="162"/>
      <c r="V82" s="162"/>
      <c r="W82" s="167"/>
      <c r="X82" s="166"/>
      <c r="Y82" s="167"/>
      <c r="Z82" s="162"/>
      <c r="AA82" s="162"/>
      <c r="AB82" s="162"/>
      <c r="AC82" s="162"/>
      <c r="AD82" s="162">
        <f t="shared" si="16"/>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4"/>
        <v>175.82140000000001</v>
      </c>
      <c r="T83" s="162"/>
      <c r="U83" s="162"/>
      <c r="V83" s="162"/>
      <c r="W83" s="167"/>
      <c r="X83" s="166"/>
      <c r="Y83" s="167"/>
      <c r="Z83" s="162"/>
      <c r="AA83" s="162"/>
      <c r="AB83" s="162"/>
      <c r="AC83" s="162"/>
      <c r="AD83" s="162">
        <f t="shared" si="16"/>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4"/>
        <v>351.64280000000002</v>
      </c>
      <c r="T84" s="162"/>
      <c r="U84" s="162"/>
      <c r="V84" s="162"/>
      <c r="W84" s="167"/>
      <c r="X84" s="166"/>
      <c r="Y84" s="167"/>
      <c r="Z84" s="162"/>
      <c r="AA84" s="162"/>
      <c r="AB84" s="162"/>
      <c r="AC84" s="162"/>
      <c r="AD84" s="162">
        <f t="shared" si="16"/>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4"/>
        <v>864.46960000000001</v>
      </c>
      <c r="T85" s="162"/>
      <c r="U85" s="162"/>
      <c r="V85" s="162"/>
      <c r="W85" s="167"/>
      <c r="X85" s="166"/>
      <c r="Y85" s="167"/>
      <c r="Z85" s="162"/>
      <c r="AA85" s="162"/>
      <c r="AB85" s="162"/>
      <c r="AC85" s="162"/>
      <c r="AD85" s="162">
        <f t="shared" si="16"/>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4"/>
        <v>189.32</v>
      </c>
      <c r="T86" s="162"/>
      <c r="U86" s="162"/>
      <c r="V86" s="162"/>
      <c r="W86" s="167"/>
      <c r="X86" s="166"/>
      <c r="Y86" s="167"/>
      <c r="Z86" s="162"/>
      <c r="AA86" s="162"/>
      <c r="AB86" s="162"/>
      <c r="AC86" s="162"/>
      <c r="AD86" s="162">
        <f t="shared" si="16"/>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4"/>
        <v>1584.9989</v>
      </c>
      <c r="T87" s="162"/>
      <c r="U87" s="162"/>
      <c r="V87" s="162"/>
      <c r="W87" s="167"/>
      <c r="X87" s="166"/>
      <c r="Y87" s="167"/>
      <c r="Z87" s="162"/>
      <c r="AA87" s="162"/>
      <c r="AB87" s="162"/>
      <c r="AC87" s="162"/>
      <c r="AD87" s="162">
        <f t="shared" si="16"/>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6"/>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6"/>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17"/>
        <v>503.15</v>
      </c>
      <c r="R90" s="152"/>
      <c r="S90" s="151"/>
      <c r="T90" s="151"/>
      <c r="U90" s="151"/>
      <c r="V90" s="151"/>
      <c r="W90" s="157"/>
      <c r="X90" s="154"/>
      <c r="Y90" s="157"/>
      <c r="Z90" s="151"/>
      <c r="AA90" s="151"/>
      <c r="AB90" s="151"/>
      <c r="AC90" s="151"/>
      <c r="AD90" s="151">
        <f t="shared" si="16"/>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17"/>
        <v>18.015000000000001</v>
      </c>
      <c r="R91" s="152"/>
      <c r="S91" s="151"/>
      <c r="T91" s="151"/>
      <c r="U91" s="151"/>
      <c r="V91" s="151"/>
      <c r="W91" s="157"/>
      <c r="X91" s="154"/>
      <c r="Y91" s="157"/>
      <c r="Z91" s="151"/>
      <c r="AA91" s="151"/>
      <c r="AB91" s="151"/>
      <c r="AC91" s="151"/>
      <c r="AD91" s="151">
        <f t="shared" si="16"/>
        <v>0.97190925000000006</v>
      </c>
      <c r="AE91" s="151"/>
      <c r="AF91" s="156"/>
    </row>
    <row r="92" spans="2:32">
      <c r="B92" s="122" t="s">
        <v>321</v>
      </c>
      <c r="C92" s="125"/>
      <c r="D92" s="174"/>
      <c r="E92" s="125"/>
      <c r="F92" s="126">
        <f>F90+F31</f>
        <v>54.064924366255248</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48.820386104355222</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18">(K96*12.011)+(L96*1.008)+(N96*15.999)+(14.007*M96)+(O96*30.974)+(P96*32.066)</f>
        <v>424.17899999999997</v>
      </c>
      <c r="R96" s="152"/>
      <c r="S96" s="151"/>
      <c r="T96" s="151"/>
      <c r="U96" s="151"/>
      <c r="V96" s="151"/>
      <c r="W96" s="157"/>
      <c r="X96" s="154"/>
      <c r="Y96" s="157"/>
      <c r="Z96" s="151"/>
      <c r="AA96" s="151"/>
      <c r="AB96" s="151"/>
      <c r="AC96" s="151"/>
      <c r="AD96" s="151">
        <f t="shared" ref="AD96:AD101" si="19">(F96*Q96)/1000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18"/>
        <v>1.008</v>
      </c>
      <c r="R97" s="152"/>
      <c r="S97" s="151"/>
      <c r="T97" s="151"/>
      <c r="U97" s="151"/>
      <c r="V97" s="151"/>
      <c r="W97" s="157"/>
      <c r="X97" s="154"/>
      <c r="Y97" s="157"/>
      <c r="Z97" s="151"/>
      <c r="AA97" s="151"/>
      <c r="AB97" s="151"/>
      <c r="AC97" s="151"/>
      <c r="AD97" s="151">
        <f t="shared" si="19"/>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18"/>
        <v>95.978000000000009</v>
      </c>
      <c r="R98" s="152"/>
      <c r="S98" s="151"/>
      <c r="T98" s="151"/>
      <c r="U98" s="151"/>
      <c r="V98" s="151"/>
      <c r="W98" s="157"/>
      <c r="X98" s="154"/>
      <c r="Y98" s="157"/>
      <c r="Z98" s="151"/>
      <c r="AA98" s="151"/>
      <c r="AB98" s="151"/>
      <c r="AC98" s="151"/>
      <c r="AD98" s="151">
        <f t="shared" si="19"/>
        <v>5.1780131000000011</v>
      </c>
      <c r="AE98" s="151"/>
      <c r="AF98" s="173"/>
    </row>
    <row r="99" spans="2:32">
      <c r="B99" s="79" t="s">
        <v>327</v>
      </c>
      <c r="C99" s="84"/>
      <c r="D99" s="84"/>
      <c r="E99" s="84"/>
      <c r="F99" s="88">
        <f>Z27</f>
        <v>0.11105109781449496</v>
      </c>
      <c r="G99" s="84" t="s">
        <v>328</v>
      </c>
      <c r="H99" s="84" t="s">
        <v>132</v>
      </c>
      <c r="I99" s="84" t="s">
        <v>327</v>
      </c>
      <c r="J99" s="84" t="s">
        <v>329</v>
      </c>
      <c r="K99" s="84">
        <v>0</v>
      </c>
      <c r="L99" s="84">
        <v>1</v>
      </c>
      <c r="M99" s="84">
        <v>0</v>
      </c>
      <c r="N99" s="84">
        <v>7</v>
      </c>
      <c r="O99" s="84">
        <v>2</v>
      </c>
      <c r="P99" s="84">
        <v>0</v>
      </c>
      <c r="Q99" s="84">
        <f t="shared" si="18"/>
        <v>174.94900000000001</v>
      </c>
      <c r="R99" s="85"/>
      <c r="S99" s="84"/>
      <c r="T99" s="84"/>
      <c r="U99" s="84"/>
      <c r="V99" s="84"/>
      <c r="W99" s="86"/>
      <c r="X99" s="82"/>
      <c r="Y99" s="86"/>
      <c r="Z99" s="84"/>
      <c r="AA99" s="84"/>
      <c r="AB99" s="84"/>
      <c r="AC99" s="84"/>
      <c r="AD99" s="84">
        <f t="shared" si="19"/>
        <v>1.9428278511548078E-2</v>
      </c>
      <c r="AE99" s="84"/>
      <c r="AF99" s="183"/>
    </row>
    <row r="100" spans="2:32">
      <c r="B100" s="93" t="s">
        <v>330</v>
      </c>
      <c r="C100" s="98"/>
      <c r="D100" s="98"/>
      <c r="E100" s="98"/>
      <c r="F100" s="102">
        <f>Z31</f>
        <v>0.52013276204512882</v>
      </c>
      <c r="G100" s="98" t="s">
        <v>328</v>
      </c>
      <c r="H100" s="98" t="s">
        <v>132</v>
      </c>
      <c r="I100" s="98" t="s">
        <v>330</v>
      </c>
      <c r="J100" s="98" t="s">
        <v>329</v>
      </c>
      <c r="K100" s="98">
        <v>0</v>
      </c>
      <c r="L100" s="98">
        <v>1</v>
      </c>
      <c r="M100" s="98">
        <v>0</v>
      </c>
      <c r="N100" s="98">
        <v>7</v>
      </c>
      <c r="O100" s="98">
        <v>2</v>
      </c>
      <c r="P100" s="98">
        <v>0</v>
      </c>
      <c r="Q100" s="98">
        <f t="shared" si="18"/>
        <v>174.94900000000001</v>
      </c>
      <c r="R100" s="99"/>
      <c r="S100" s="98"/>
      <c r="T100" s="98"/>
      <c r="U100" s="98"/>
      <c r="V100" s="98"/>
      <c r="W100" s="100"/>
      <c r="X100" s="96"/>
      <c r="Y100" s="100"/>
      <c r="Z100" s="98"/>
      <c r="AA100" s="98"/>
      <c r="AB100" s="98"/>
      <c r="AC100" s="98"/>
      <c r="AD100" s="98">
        <f t="shared" si="19"/>
        <v>9.0996706587033238E-2</v>
      </c>
      <c r="AE100" s="98"/>
      <c r="AF100" s="184"/>
    </row>
    <row r="101" spans="2:32">
      <c r="B101" s="63" t="s">
        <v>331</v>
      </c>
      <c r="C101" s="70"/>
      <c r="D101" s="70"/>
      <c r="E101" s="70"/>
      <c r="F101" s="185">
        <f>SUM(X4:X23)</f>
        <v>5.129613895644777</v>
      </c>
      <c r="G101" s="70" t="s">
        <v>319</v>
      </c>
      <c r="H101" s="70" t="s">
        <v>132</v>
      </c>
      <c r="I101" s="70" t="s">
        <v>331</v>
      </c>
      <c r="J101" s="70" t="s">
        <v>320</v>
      </c>
      <c r="K101" s="70">
        <v>0</v>
      </c>
      <c r="L101" s="70">
        <v>2</v>
      </c>
      <c r="M101" s="70">
        <v>0</v>
      </c>
      <c r="N101" s="70">
        <v>1</v>
      </c>
      <c r="O101" s="70">
        <v>0</v>
      </c>
      <c r="P101" s="70">
        <v>0</v>
      </c>
      <c r="Q101" s="70">
        <f t="shared" si="18"/>
        <v>18.015000000000001</v>
      </c>
      <c r="R101" s="186"/>
      <c r="S101" s="70"/>
      <c r="T101" s="70"/>
      <c r="U101" s="70"/>
      <c r="V101" s="70"/>
      <c r="W101" s="68"/>
      <c r="X101" s="66"/>
      <c r="Y101" s="68"/>
      <c r="Z101" s="70"/>
      <c r="AA101" s="70"/>
      <c r="AB101" s="70"/>
      <c r="AC101" s="70"/>
      <c r="AD101" s="70">
        <f t="shared" si="19"/>
        <v>9.2409994330040657E-2</v>
      </c>
      <c r="AE101" s="70"/>
      <c r="AF101" s="72"/>
    </row>
    <row r="102" spans="2:32">
      <c r="B102" s="122" t="s">
        <v>332</v>
      </c>
      <c r="C102" s="125"/>
      <c r="D102" s="125"/>
      <c r="E102" s="125"/>
      <c r="F102" s="126">
        <f>F100+F99</f>
        <v>0.63118385985962377</v>
      </c>
      <c r="G102" s="125" t="s">
        <v>328</v>
      </c>
      <c r="H102" s="125" t="s">
        <v>132</v>
      </c>
      <c r="I102" s="125" t="s">
        <v>333</v>
      </c>
      <c r="J102" s="125" t="s">
        <v>252</v>
      </c>
      <c r="K102" s="125">
        <v>0</v>
      </c>
      <c r="L102" s="125">
        <v>1</v>
      </c>
      <c r="M102" s="125">
        <v>0</v>
      </c>
      <c r="N102" s="125">
        <v>4</v>
      </c>
      <c r="O102" s="125">
        <v>1</v>
      </c>
      <c r="P102" s="125">
        <v>0</v>
      </c>
      <c r="Q102" s="125">
        <f t="shared" si="18"/>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1.0016699841641394</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30" priority="1"/>
  </conditionalFormatting>
  <conditionalFormatting sqref="B120:B137">
    <cfRule type="duplicateValues" dxfId="29" priority="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7B24E-4E68-435F-AB5B-E14DDBE4FA40}">
  <dimension ref="A1:AF137"/>
  <sheetViews>
    <sheetView topLeftCell="A3" zoomScaleNormal="100" workbookViewId="0">
      <selection activeCell="F92" sqref="F92"/>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s="66">
        <v>8.2200000000000009E-2</v>
      </c>
      <c r="F4" s="67">
        <f>X4</f>
        <v>0.42158427775970264</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5.842693800000001</v>
      </c>
      <c r="U4" s="70">
        <f>SUM(T4:T23)</f>
        <v>111.7520303</v>
      </c>
      <c r="V4" s="70">
        <f>T4/$U$4</f>
        <v>5.2282663539223423E-2</v>
      </c>
      <c r="W4" s="71">
        <f>V4*$D$4</f>
        <v>2.9965788878881908E-2</v>
      </c>
      <c r="X4" s="66">
        <f>W4/S4*1000</f>
        <v>0.42158427775970264</v>
      </c>
      <c r="Y4" s="68"/>
      <c r="Z4" s="70"/>
      <c r="AA4" s="70"/>
      <c r="AB4" s="70"/>
      <c r="AC4" s="70"/>
      <c r="AD4" s="70">
        <f t="shared" ref="AD4:AD67" si="0">(F4*Q4)/1000</f>
        <v>3.7560629642722949E-2</v>
      </c>
      <c r="AE4" s="70"/>
      <c r="AF4" s="72"/>
    </row>
    <row r="5" spans="2:32">
      <c r="B5" s="63"/>
      <c r="C5" s="70"/>
      <c r="D5" s="73"/>
      <c r="E5" s="66">
        <v>4.4299999999999999E-2</v>
      </c>
      <c r="F5" s="67">
        <f t="shared" ref="F5:F59" si="1">X5</f>
        <v>0.22720417888996133</v>
      </c>
      <c r="G5" s="68" t="s">
        <v>136</v>
      </c>
      <c r="H5" s="68" t="s">
        <v>132</v>
      </c>
      <c r="I5" s="68" t="s">
        <v>133</v>
      </c>
      <c r="J5" s="68" t="s">
        <v>137</v>
      </c>
      <c r="K5" s="68">
        <v>6</v>
      </c>
      <c r="L5" s="68">
        <v>15</v>
      </c>
      <c r="M5" s="68">
        <v>4</v>
      </c>
      <c r="N5" s="68">
        <v>2</v>
      </c>
      <c r="O5" s="68">
        <v>0</v>
      </c>
      <c r="P5" s="68">
        <v>0</v>
      </c>
      <c r="Q5" s="68">
        <f t="shared" ref="Q5:Q43" si="2">(K5*12.011)+(L5*1.008)+(N5*15.999)+(14.007*M5)+(O5*30.974)+(P5*32.066)</f>
        <v>175.21200000000002</v>
      </c>
      <c r="R5" s="69" t="s">
        <v>135</v>
      </c>
      <c r="S5" s="68">
        <f t="shared" ref="S5:S23" si="3">Q5-$Q$101</f>
        <v>157.197</v>
      </c>
      <c r="T5" s="68">
        <f t="shared" ref="T5:T59" si="4">E5*S5</f>
        <v>6.9638270999999996</v>
      </c>
      <c r="U5" s="70"/>
      <c r="V5" s="70">
        <f t="shared" ref="V5:V23" si="5">T5/$U$4</f>
        <v>6.2314994021186919E-2</v>
      </c>
      <c r="W5" s="71">
        <f t="shared" ref="W5:W23" si="6">V5*$D$4</f>
        <v>3.5715815308965254E-2</v>
      </c>
      <c r="X5" s="66">
        <f t="shared" ref="X5:X59" si="7">W5/S5*1000</f>
        <v>0.22720417888996133</v>
      </c>
      <c r="Y5" s="68"/>
      <c r="Z5" s="70"/>
      <c r="AA5" s="70"/>
      <c r="AB5" s="70"/>
      <c r="AC5" s="70"/>
      <c r="AD5" s="70">
        <f t="shared" si="0"/>
        <v>3.9808898591667911E-2</v>
      </c>
      <c r="AE5" s="70"/>
      <c r="AF5" s="72"/>
    </row>
    <row r="6" spans="2:32">
      <c r="B6" s="63"/>
      <c r="C6" s="70"/>
      <c r="D6" s="66"/>
      <c r="E6" s="66">
        <v>4.9200000000000001E-2</v>
      </c>
      <c r="F6" s="67">
        <f t="shared" si="1"/>
        <v>0.25233511515544244</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5.6139168000000002</v>
      </c>
      <c r="U6" s="70"/>
      <c r="V6" s="70">
        <f t="shared" si="5"/>
        <v>5.02354792564337E-2</v>
      </c>
      <c r="W6" s="71">
        <f t="shared" si="6"/>
        <v>2.8792445979696605E-2</v>
      </c>
      <c r="X6" s="66">
        <f t="shared" si="7"/>
        <v>0.25233511515544244</v>
      </c>
      <c r="Y6" s="68"/>
      <c r="Z6" s="70"/>
      <c r="AA6" s="70"/>
      <c r="AB6" s="70"/>
      <c r="AC6" s="70"/>
      <c r="AD6" s="70">
        <f t="shared" si="0"/>
        <v>3.3338263079221893E-2</v>
      </c>
      <c r="AE6" s="70"/>
      <c r="AF6" s="72"/>
    </row>
    <row r="7" spans="2:32">
      <c r="B7" s="63"/>
      <c r="C7" s="70"/>
      <c r="D7" s="66"/>
      <c r="E7" s="66">
        <v>5.0099999999999999E-2</v>
      </c>
      <c r="F7" s="67">
        <f t="shared" si="1"/>
        <v>0.25695100140828592</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5.715408</v>
      </c>
      <c r="U7" s="70"/>
      <c r="V7" s="70">
        <f t="shared" si="5"/>
        <v>5.1143661414087077E-2</v>
      </c>
      <c r="W7" s="71">
        <f t="shared" si="6"/>
        <v>2.9312970240657255E-2</v>
      </c>
      <c r="X7" s="66">
        <f t="shared" si="7"/>
        <v>0.25695100140828592</v>
      </c>
      <c r="Y7" s="68"/>
      <c r="Z7" s="70"/>
      <c r="AA7" s="70"/>
      <c r="AB7" s="70"/>
      <c r="AC7" s="70"/>
      <c r="AD7" s="70">
        <f t="shared" si="0"/>
        <v>3.394194253102753E-2</v>
      </c>
      <c r="AE7" s="70"/>
      <c r="AF7" s="72"/>
    </row>
    <row r="8" spans="2:32">
      <c r="B8" s="63"/>
      <c r="C8" s="70"/>
      <c r="D8" s="66"/>
      <c r="E8" s="66">
        <v>1.04E-2</v>
      </c>
      <c r="F8" s="67">
        <f t="shared" si="1"/>
        <v>5.333913003285775E-2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1.072708</v>
      </c>
      <c r="U8" s="70"/>
      <c r="V8" s="70">
        <f t="shared" si="5"/>
        <v>9.5990023368729797E-3</v>
      </c>
      <c r="W8" s="71">
        <f t="shared" si="6"/>
        <v>5.5016645672391132E-3</v>
      </c>
      <c r="X8" s="66">
        <f t="shared" si="7"/>
        <v>5.333913003285775E-2</v>
      </c>
      <c r="Y8" s="68"/>
      <c r="Z8" s="70"/>
      <c r="AA8" s="70"/>
      <c r="AB8" s="70"/>
      <c r="AC8" s="70"/>
      <c r="AD8" s="70">
        <f t="shared" si="0"/>
        <v>6.462568994781045E-3</v>
      </c>
      <c r="AE8" s="70"/>
      <c r="AF8" s="72"/>
    </row>
    <row r="9" spans="2:32">
      <c r="B9" s="63"/>
      <c r="C9" s="70"/>
      <c r="D9" s="66"/>
      <c r="E9" s="66">
        <v>4.6300000000000001E-2</v>
      </c>
      <c r="F9" s="67">
        <f>X9</f>
        <v>0.23746170389628019</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5.9324652999999987</v>
      </c>
      <c r="U9" s="70"/>
      <c r="V9" s="70">
        <f t="shared" si="5"/>
        <v>5.3085973329291707E-2</v>
      </c>
      <c r="W9" s="71">
        <f t="shared" si="6"/>
        <v>3.0426205581934269E-2</v>
      </c>
      <c r="X9" s="66">
        <f t="shared" si="7"/>
        <v>0.23746170389628019</v>
      </c>
      <c r="Y9" s="68"/>
      <c r="Z9" s="70"/>
      <c r="AA9" s="70"/>
      <c r="AB9" s="70"/>
      <c r="AC9" s="70"/>
      <c r="AD9" s="70">
        <f t="shared" si="0"/>
        <v>3.4704078177625761E-2</v>
      </c>
      <c r="AE9" s="70"/>
      <c r="AF9" s="72"/>
    </row>
    <row r="10" spans="2:32">
      <c r="B10" s="63"/>
      <c r="C10" s="70"/>
      <c r="D10" s="66"/>
      <c r="E10" s="66">
        <v>6.480000000000001E-2</v>
      </c>
      <c r="F10" s="67">
        <f t="shared" si="1"/>
        <v>0.33234381020472914</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8.3013336000000031</v>
      </c>
      <c r="U10" s="70"/>
      <c r="V10" s="70">
        <f t="shared" si="5"/>
        <v>7.4283514829349848E-2</v>
      </c>
      <c r="W10" s="71">
        <f t="shared" si="6"/>
        <v>4.2575568493897244E-2</v>
      </c>
      <c r="X10" s="66">
        <f t="shared" si="7"/>
        <v>0.33234381020472914</v>
      </c>
      <c r="Y10" s="68"/>
      <c r="Z10" s="70"/>
      <c r="AA10" s="70"/>
      <c r="AB10" s="70"/>
      <c r="AC10" s="70"/>
      <c r="AD10" s="70">
        <f t="shared" si="0"/>
        <v>4.8562742234735438E-2</v>
      </c>
      <c r="AE10" s="70"/>
      <c r="AF10" s="72"/>
    </row>
    <row r="11" spans="2:32">
      <c r="B11" s="63"/>
      <c r="C11" s="70"/>
      <c r="D11" s="66"/>
      <c r="E11" s="66">
        <v>6.6500000000000004E-2</v>
      </c>
      <c r="F11" s="67">
        <f t="shared" si="1"/>
        <v>0.34106270646010006</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3.7939580000000008</v>
      </c>
      <c r="U11" s="70"/>
      <c r="V11" s="70">
        <f t="shared" si="5"/>
        <v>3.3949790351146765E-2</v>
      </c>
      <c r="W11" s="71">
        <f t="shared" si="6"/>
        <v>1.9458309528961631E-2</v>
      </c>
      <c r="X11" s="66">
        <f t="shared" si="7"/>
        <v>0.34106270646010006</v>
      </c>
      <c r="Y11" s="68"/>
      <c r="Z11" s="70"/>
      <c r="AA11" s="70"/>
      <c r="AB11" s="70"/>
      <c r="AC11" s="70"/>
      <c r="AD11" s="70">
        <f t="shared" si="0"/>
        <v>2.5602554185840332E-2</v>
      </c>
      <c r="AE11" s="70"/>
      <c r="AF11" s="72"/>
    </row>
    <row r="12" spans="2:32">
      <c r="B12" s="63"/>
      <c r="C12" s="70"/>
      <c r="D12" s="66"/>
      <c r="E12" s="66">
        <v>2.0499999999999997E-2</v>
      </c>
      <c r="F12" s="67">
        <f t="shared" si="1"/>
        <v>0.10513963131476767</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2.8114109999999997</v>
      </c>
      <c r="U12" s="70"/>
      <c r="V12" s="70">
        <f t="shared" si="5"/>
        <v>2.5157583199631583E-2</v>
      </c>
      <c r="W12" s="71">
        <f t="shared" si="6"/>
        <v>1.4419059317769867E-2</v>
      </c>
      <c r="X12" s="66">
        <f t="shared" si="7"/>
        <v>0.10513963131476767</v>
      </c>
      <c r="Y12" s="68"/>
      <c r="Z12" s="70"/>
      <c r="AA12" s="70"/>
      <c r="AB12" s="70"/>
      <c r="AC12" s="70"/>
      <c r="AD12" s="70">
        <f t="shared" si="0"/>
        <v>1.6313149775905408E-2</v>
      </c>
      <c r="AE12" s="70"/>
      <c r="AF12" s="72"/>
    </row>
    <row r="13" spans="2:32">
      <c r="B13" s="63"/>
      <c r="C13" s="70"/>
      <c r="D13" s="66"/>
      <c r="E13" s="66">
        <v>7.1099999999999997E-2</v>
      </c>
      <c r="F13" s="67">
        <f t="shared" si="1"/>
        <v>0.36465501397463329</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8.0456760000000003</v>
      </c>
      <c r="U13" s="70"/>
      <c r="V13" s="70">
        <f t="shared" si="5"/>
        <v>7.199579263482965E-2</v>
      </c>
      <c r="W13" s="71">
        <f t="shared" si="6"/>
        <v>4.1264361381369505E-2</v>
      </c>
      <c r="X13" s="66">
        <f t="shared" si="7"/>
        <v>0.36465501397463329</v>
      </c>
      <c r="Y13" s="68"/>
      <c r="Z13" s="70"/>
      <c r="AA13" s="70"/>
      <c r="AB13" s="74"/>
      <c r="AC13" s="70"/>
      <c r="AD13" s="70">
        <f t="shared" si="0"/>
        <v>4.7833621458122526E-2</v>
      </c>
      <c r="AE13" s="70"/>
      <c r="AF13" s="72"/>
    </row>
    <row r="14" spans="2:32">
      <c r="B14" s="63"/>
      <c r="C14" s="70"/>
      <c r="D14" s="66"/>
      <c r="E14" s="66">
        <v>0.10490000000000001</v>
      </c>
      <c r="F14" s="67">
        <f t="shared" si="1"/>
        <v>0.53800718658142099</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11.870484000000001</v>
      </c>
      <c r="U14" s="70"/>
      <c r="V14" s="70">
        <f t="shared" si="5"/>
        <v>0.1062216406103183</v>
      </c>
      <c r="W14" s="71">
        <f t="shared" si="6"/>
        <v>6.0880893233553605E-2</v>
      </c>
      <c r="X14" s="66">
        <f t="shared" si="7"/>
        <v>0.53800718658142099</v>
      </c>
      <c r="Y14" s="68"/>
      <c r="Z14" s="70"/>
      <c r="AA14" s="70"/>
      <c r="AB14" s="74"/>
      <c r="AC14" s="70"/>
      <c r="AD14" s="70">
        <f t="shared" si="0"/>
        <v>7.0573092699817902E-2</v>
      </c>
      <c r="AE14" s="70"/>
      <c r="AF14" s="72"/>
    </row>
    <row r="15" spans="2:32">
      <c r="B15" s="63"/>
      <c r="C15" s="70"/>
      <c r="D15" s="66"/>
      <c r="E15" s="66">
        <v>6.3299999999999995E-2</v>
      </c>
      <c r="F15" s="67">
        <f t="shared" si="1"/>
        <v>0.32465066644998991</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8.1772838999999991</v>
      </c>
      <c r="U15" s="70"/>
      <c r="V15" s="70">
        <f t="shared" si="5"/>
        <v>7.3173470567362023E-2</v>
      </c>
      <c r="W15" s="71">
        <f t="shared" si="6"/>
        <v>4.1939347044009048E-2</v>
      </c>
      <c r="X15" s="66">
        <f t="shared" si="7"/>
        <v>0.32465066644998991</v>
      </c>
      <c r="Y15" s="68"/>
      <c r="Z15" s="70"/>
      <c r="AA15" s="70"/>
      <c r="AB15" s="74"/>
      <c r="AC15" s="70"/>
      <c r="AD15" s="70">
        <f t="shared" si="0"/>
        <v>4.7787928800105621E-2</v>
      </c>
      <c r="AE15" s="70"/>
      <c r="AF15" s="72"/>
    </row>
    <row r="16" spans="2:32">
      <c r="B16" s="63"/>
      <c r="C16" s="70"/>
      <c r="D16" s="66"/>
      <c r="E16" s="66">
        <v>2.4E-2</v>
      </c>
      <c r="F16" s="67">
        <f t="shared" si="1"/>
        <v>0.12309030007582558</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3.1487760000000002</v>
      </c>
      <c r="U16" s="70"/>
      <c r="V16" s="70">
        <f t="shared" si="5"/>
        <v>2.8176454526571588E-2</v>
      </c>
      <c r="W16" s="71">
        <f t="shared" si="6"/>
        <v>1.6149324279648242E-2</v>
      </c>
      <c r="X16" s="66">
        <f t="shared" si="7"/>
        <v>0.12309030007582558</v>
      </c>
      <c r="Y16" s="68"/>
      <c r="Z16" s="70"/>
      <c r="AA16" s="70"/>
      <c r="AB16" s="74"/>
      <c r="AC16" s="70"/>
      <c r="AD16" s="70">
        <f t="shared" si="0"/>
        <v>1.8366796035514239E-2</v>
      </c>
      <c r="AE16" s="70"/>
      <c r="AF16" s="72"/>
    </row>
    <row r="17" spans="2:32">
      <c r="B17" s="63"/>
      <c r="C17" s="70"/>
      <c r="D17" s="66"/>
      <c r="E17" s="66">
        <v>4.4999999999999998E-2</v>
      </c>
      <c r="F17" s="67">
        <f t="shared" si="1"/>
        <v>0.23079431264217296</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6.622964999999998</v>
      </c>
      <c r="U17" s="70"/>
      <c r="V17" s="70">
        <f t="shared" si="5"/>
        <v>5.9264829303060977E-2</v>
      </c>
      <c r="W17" s="71">
        <f t="shared" si="6"/>
        <v>3.396761455173708E-2</v>
      </c>
      <c r="X17" s="66">
        <f t="shared" si="7"/>
        <v>0.23079431264217296</v>
      </c>
      <c r="Y17" s="68"/>
      <c r="Z17" s="70"/>
      <c r="AA17" s="70"/>
      <c r="AB17" s="74"/>
      <c r="AC17" s="70"/>
      <c r="AD17" s="70">
        <f t="shared" si="0"/>
        <v>3.8125374093985837E-2</v>
      </c>
      <c r="AE17" s="70"/>
      <c r="AF17" s="72"/>
    </row>
    <row r="18" spans="2:32">
      <c r="B18" s="63"/>
      <c r="C18" s="70"/>
      <c r="D18" s="66"/>
      <c r="E18" s="66">
        <v>3.7400000000000003E-2</v>
      </c>
      <c r="F18" s="67">
        <f t="shared" si="1"/>
        <v>0.19181571761816155</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3.6321758000000006</v>
      </c>
      <c r="U18" s="70"/>
      <c r="V18" s="70">
        <f t="shared" si="5"/>
        <v>3.2502101216858169E-2</v>
      </c>
      <c r="W18" s="71">
        <f t="shared" si="6"/>
        <v>1.8628567047922998E-2</v>
      </c>
      <c r="X18" s="66">
        <f t="shared" si="7"/>
        <v>0.19181571761816155</v>
      </c>
      <c r="Y18" s="68"/>
      <c r="Z18" s="70"/>
      <c r="AA18" s="66"/>
      <c r="AB18" s="74"/>
      <c r="AC18" s="70"/>
      <c r="AD18" s="70">
        <f t="shared" si="0"/>
        <v>2.2084127200814176E-2</v>
      </c>
      <c r="AE18" s="70"/>
      <c r="AF18" s="72"/>
    </row>
    <row r="19" spans="2:32">
      <c r="B19" s="63"/>
      <c r="C19" s="70"/>
      <c r="D19" s="66"/>
      <c r="E19" s="66">
        <v>5.8600000000000006E-2</v>
      </c>
      <c r="F19" s="67">
        <f t="shared" si="1"/>
        <v>0.30054548268514081</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5.1027708000000009</v>
      </c>
      <c r="U19" s="70"/>
      <c r="V19" s="70">
        <f t="shared" si="5"/>
        <v>4.5661548933845192E-2</v>
      </c>
      <c r="W19" s="71">
        <f t="shared" si="6"/>
        <v>2.6170899541256693E-2</v>
      </c>
      <c r="X19" s="66">
        <f t="shared" si="7"/>
        <v>0.30054548268514081</v>
      </c>
      <c r="Y19" s="68"/>
      <c r="Z19" s="70"/>
      <c r="AA19" s="70"/>
      <c r="AB19" s="74"/>
      <c r="AC19" s="70"/>
      <c r="AD19" s="70">
        <f t="shared" si="0"/>
        <v>3.1585226411829502E-2</v>
      </c>
      <c r="AE19" s="70"/>
      <c r="AF19" s="72"/>
    </row>
    <row r="20" spans="2:32">
      <c r="B20" s="63"/>
      <c r="C20" s="70"/>
      <c r="D20" s="66"/>
      <c r="E20" s="66">
        <v>5.21E-2</v>
      </c>
      <c r="F20" s="67">
        <f>X20</f>
        <v>0.26720852641460474</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5.2675705000000006</v>
      </c>
      <c r="U20" s="70"/>
      <c r="V20" s="70">
        <f t="shared" si="5"/>
        <v>4.7136239814696237E-2</v>
      </c>
      <c r="W20" s="71">
        <f t="shared" si="6"/>
        <v>2.701611806314861E-2</v>
      </c>
      <c r="X20" s="66">
        <f t="shared" si="7"/>
        <v>0.26720852641460474</v>
      </c>
      <c r="Y20" s="68"/>
      <c r="Z20" s="70"/>
      <c r="AA20" s="70"/>
      <c r="AB20" s="74"/>
      <c r="AC20" s="70"/>
      <c r="AD20" s="70">
        <f>(F20*Q20)/1000</f>
        <v>3.1829879666507715E-2</v>
      </c>
      <c r="AE20" s="70"/>
      <c r="AF20" s="72"/>
    </row>
    <row r="21" spans="2:32">
      <c r="B21" s="63"/>
      <c r="C21" s="70"/>
      <c r="D21" s="66"/>
      <c r="E21" s="66">
        <v>1.1299999999999999E-2</v>
      </c>
      <c r="F21" s="67">
        <f t="shared" si="1"/>
        <v>5.7955016285701211E-2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2.1042182</v>
      </c>
      <c r="U21" s="70"/>
      <c r="V21" s="70">
        <f t="shared" si="5"/>
        <v>1.8829350968847677E-2</v>
      </c>
      <c r="W21" s="71">
        <f t="shared" si="6"/>
        <v>1.0792035402625565E-2</v>
      </c>
      <c r="X21" s="66">
        <f t="shared" si="7"/>
        <v>5.7955016285701211E-2</v>
      </c>
      <c r="Y21" s="68"/>
      <c r="Z21" s="70"/>
      <c r="AA21" s="70"/>
      <c r="AB21" s="74"/>
      <c r="AC21" s="70"/>
      <c r="AD21" s="70">
        <f t="shared" si="0"/>
        <v>1.1836095021012473E-2</v>
      </c>
      <c r="AE21" s="70"/>
      <c r="AF21" s="72"/>
    </row>
    <row r="22" spans="2:32">
      <c r="B22" s="63"/>
      <c r="C22" s="70"/>
      <c r="D22" s="66"/>
      <c r="E22" s="66">
        <v>3.15E-2</v>
      </c>
      <c r="F22" s="67">
        <f t="shared" si="1"/>
        <v>0.16155601884952109</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5.1400439999999996</v>
      </c>
      <c r="U22" s="70"/>
      <c r="V22" s="70">
        <f t="shared" si="5"/>
        <v>4.5995083813703201E-2</v>
      </c>
      <c r="W22" s="71">
        <f t="shared" si="6"/>
        <v>2.6362064931789449E-2</v>
      </c>
      <c r="X22" s="66">
        <f t="shared" si="7"/>
        <v>0.16155601884952109</v>
      </c>
      <c r="Y22" s="68"/>
      <c r="Z22" s="70"/>
      <c r="AA22" s="70"/>
      <c r="AB22" s="75"/>
      <c r="AC22" s="70"/>
      <c r="AD22" s="70">
        <f t="shared" si="0"/>
        <v>2.9272496611363573E-2</v>
      </c>
      <c r="AE22" s="70"/>
      <c r="AF22" s="72"/>
    </row>
    <row r="23" spans="2:32" ht="15.75" thickBot="1">
      <c r="B23" s="63"/>
      <c r="C23" s="70"/>
      <c r="D23" s="66"/>
      <c r="E23" s="66">
        <v>6.6500000000000004E-2</v>
      </c>
      <c r="F23" s="67">
        <f t="shared" si="1"/>
        <v>0.34106270646010006</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6.5923445000000012</v>
      </c>
      <c r="U23" s="70"/>
      <c r="V23" s="70">
        <f t="shared" si="5"/>
        <v>5.8990825332683024E-2</v>
      </c>
      <c r="W23" s="71">
        <f t="shared" si="6"/>
        <v>3.3810569279509102E-2</v>
      </c>
      <c r="X23" s="66">
        <f t="shared" si="7"/>
        <v>0.34106270646010006</v>
      </c>
      <c r="Y23" s="68"/>
      <c r="Z23" s="76">
        <f>SUM(X4:X23)</f>
        <v>5.1287625031593995</v>
      </c>
      <c r="AA23" s="68" t="s">
        <v>130</v>
      </c>
      <c r="AB23" s="77">
        <f>SUM(W4:W23)</f>
        <v>0.57314962265457292</v>
      </c>
      <c r="AC23" s="70"/>
      <c r="AD23" s="70">
        <f t="shared" si="0"/>
        <v>3.9954813936387806E-2</v>
      </c>
      <c r="AE23" s="70">
        <f>SUM(AD4:AD23)</f>
        <v>0.66554427914898961</v>
      </c>
      <c r="AF23" s="78">
        <f>AE23-AD101</f>
        <v>0.57314962265457303</v>
      </c>
    </row>
    <row r="24" spans="2:32" ht="15.75" thickBot="1">
      <c r="B24" s="79"/>
      <c r="C24" s="80" t="s">
        <v>173</v>
      </c>
      <c r="D24" s="81">
        <f>'[1]Macromolecular composition'!D5</f>
        <v>3.414803018763414E-2</v>
      </c>
      <c r="E24" s="82">
        <v>0.30975000000000003</v>
      </c>
      <c r="F24" s="83">
        <f>X24</f>
        <v>3.4398014300101067E-2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96.704569499999991</v>
      </c>
      <c r="U24" s="84">
        <f>SUM(T24:T27)</f>
        <v>307.49892299999999</v>
      </c>
      <c r="V24" s="84">
        <f>T24/$U$24</f>
        <v>0.31448750635136369</v>
      </c>
      <c r="W24" s="87">
        <f>V24*$D$24</f>
        <v>1.073912886052015E-2</v>
      </c>
      <c r="X24" s="88">
        <f t="shared" si="7"/>
        <v>3.4398014300101067E-2</v>
      </c>
      <c r="Y24" s="86"/>
      <c r="Z24" s="84"/>
      <c r="AA24" s="84"/>
      <c r="AB24" s="89"/>
      <c r="AC24" s="84"/>
      <c r="AD24" s="84">
        <f t="shared" si="0"/>
        <v>1.6757027064308535E-2</v>
      </c>
      <c r="AE24" s="84"/>
      <c r="AF24" s="90"/>
    </row>
    <row r="25" spans="2:32">
      <c r="B25" s="79"/>
      <c r="C25" s="86" t="s">
        <v>177</v>
      </c>
      <c r="D25" s="82"/>
      <c r="E25" s="82">
        <v>0.19024999999999997</v>
      </c>
      <c r="F25" s="83">
        <f t="shared" si="1"/>
        <v>2.1127432512007185E-2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54.441939999999995</v>
      </c>
      <c r="U25" s="84"/>
      <c r="V25" s="84">
        <f>T25/$U$24</f>
        <v>0.17704757944794491</v>
      </c>
      <c r="W25" s="87">
        <f>V25*$D$24</f>
        <v>6.0458260876359764E-3</v>
      </c>
      <c r="X25" s="88">
        <f t="shared" si="7"/>
        <v>2.1127432512007185E-2</v>
      </c>
      <c r="Y25" s="86"/>
      <c r="Z25" s="84"/>
      <c r="AA25" s="84"/>
      <c r="AB25" s="89"/>
      <c r="AC25" s="84"/>
      <c r="AD25" s="84">
        <f t="shared" si="0"/>
        <v>9.742049278179123E-3</v>
      </c>
      <c r="AE25" s="84"/>
      <c r="AF25" s="90"/>
    </row>
    <row r="26" spans="2:32">
      <c r="B26" s="79"/>
      <c r="C26" s="86" t="s">
        <v>177</v>
      </c>
      <c r="D26" s="82"/>
      <c r="E26" s="82">
        <v>0.19024999999999997</v>
      </c>
      <c r="F26" s="83">
        <f t="shared" si="1"/>
        <v>2.1127432512007185E-2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62.440240249999988</v>
      </c>
      <c r="U26" s="84"/>
      <c r="V26" s="84">
        <f>T26/$U$24</f>
        <v>0.2030584030695938</v>
      </c>
      <c r="W26" s="87">
        <f>V26*$D$24</f>
        <v>6.9340444778732699E-3</v>
      </c>
      <c r="X26" s="88">
        <f t="shared" si="7"/>
        <v>2.1127432512007185E-2</v>
      </c>
      <c r="Y26" s="86"/>
      <c r="Z26" s="86"/>
      <c r="AA26" s="84"/>
      <c r="AB26" s="89"/>
      <c r="AC26" s="84"/>
      <c r="AD26" s="84">
        <f t="shared" si="0"/>
        <v>1.0630267668416413E-2</v>
      </c>
      <c r="AE26" s="84"/>
      <c r="AF26" s="90"/>
    </row>
    <row r="27" spans="2:32" ht="15.75" thickBot="1">
      <c r="B27" s="79"/>
      <c r="C27" s="86" t="s">
        <v>177</v>
      </c>
      <c r="D27" s="82"/>
      <c r="E27" s="82">
        <v>0.30975000000000003</v>
      </c>
      <c r="F27" s="83">
        <f t="shared" si="1"/>
        <v>3.4398014300101067E-2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93.912173250000023</v>
      </c>
      <c r="U27" s="84"/>
      <c r="V27" s="84">
        <f>T27/$U$24</f>
        <v>0.30540651113109762</v>
      </c>
      <c r="W27" s="87">
        <f>V27*$D$24</f>
        <v>1.0429030761604743E-2</v>
      </c>
      <c r="X27" s="88">
        <f t="shared" si="7"/>
        <v>3.4398014300101067E-2</v>
      </c>
      <c r="Y27" s="86"/>
      <c r="Z27" s="91">
        <f>SUM(X24:X27)</f>
        <v>0.1110508936242165</v>
      </c>
      <c r="AA27" s="84" t="s">
        <v>173</v>
      </c>
      <c r="AB27" s="92">
        <f>SUM(W24:W27)</f>
        <v>3.414803018763414E-2</v>
      </c>
      <c r="AC27" s="84"/>
      <c r="AD27" s="84">
        <f t="shared" si="0"/>
        <v>1.6446928965393126E-2</v>
      </c>
      <c r="AE27" s="84">
        <f>SUM(AD24:AD27)</f>
        <v>5.3576272976297197E-2</v>
      </c>
      <c r="AF27" s="90">
        <f>AE27-AD99</f>
        <v>3.414803018763414E-2</v>
      </c>
    </row>
    <row r="28" spans="2:32" ht="15.75" thickBot="1">
      <c r="B28" s="93"/>
      <c r="C28" s="94" t="s">
        <v>184</v>
      </c>
      <c r="D28" s="95">
        <f>'[1]Macromolecular composition'!D6</f>
        <v>0.16589351242816586</v>
      </c>
      <c r="E28" s="96">
        <v>0.30400117681671079</v>
      </c>
      <c r="F28" s="97">
        <f>X28</f>
        <v>0.1585266520756822</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92.469557958223007</v>
      </c>
      <c r="U28" s="98">
        <f>SUM(T28:T31)</f>
        <v>318.12835472197702</v>
      </c>
      <c r="V28" s="98">
        <f>T28/$U$28</f>
        <v>0.29066745100113833</v>
      </c>
      <c r="W28" s="101">
        <f>V28*$D$28</f>
        <v>4.8219844395120635E-2</v>
      </c>
      <c r="X28" s="102">
        <f>W28/S28*1000</f>
        <v>0.1585266520756822</v>
      </c>
      <c r="Y28" s="100"/>
      <c r="Z28" s="100"/>
      <c r="AA28" s="98"/>
      <c r="AB28" s="103"/>
      <c r="AC28" s="98"/>
      <c r="AD28" s="98">
        <f t="shared" si="0"/>
        <v>7.5953923649109162E-2</v>
      </c>
      <c r="AE28" s="98"/>
      <c r="AF28" s="104"/>
    </row>
    <row r="29" spans="2:32">
      <c r="B29" s="93"/>
      <c r="C29" s="98"/>
      <c r="D29" s="105"/>
      <c r="E29" s="96">
        <v>0.21167990585466315</v>
      </c>
      <c r="F29" s="97">
        <f t="shared" si="1"/>
        <v>0.1103841344899384</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72.860223595175057</v>
      </c>
      <c r="U29" s="98"/>
      <c r="V29" s="98">
        <f>T29/$U$28</f>
        <v>0.22902775723606919</v>
      </c>
      <c r="W29" s="101">
        <f>V29*$D$28</f>
        <v>3.7994219091436798E-2</v>
      </c>
      <c r="X29" s="102">
        <f t="shared" si="7"/>
        <v>0.1103841344899384</v>
      </c>
      <c r="Y29" s="100"/>
      <c r="Z29" s="100"/>
      <c r="AA29" s="98"/>
      <c r="AB29" s="103"/>
      <c r="AC29" s="98"/>
      <c r="AD29" s="98">
        <f t="shared" si="0"/>
        <v>5.7305813036317037E-2</v>
      </c>
      <c r="AE29" s="98"/>
      <c r="AF29" s="104"/>
    </row>
    <row r="30" spans="2:32">
      <c r="B30" s="93"/>
      <c r="C30" s="98"/>
      <c r="D30" s="96"/>
      <c r="E30" s="96">
        <v>0.26713739335098557</v>
      </c>
      <c r="F30" s="97">
        <f t="shared" si="1"/>
        <v>0.13930339696575963</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81.519379817593418</v>
      </c>
      <c r="U30" s="98"/>
      <c r="V30" s="98">
        <f>T30/$U$28</f>
        <v>0.25624682178624386</v>
      </c>
      <c r="W30" s="101">
        <f>V30*$D$28</f>
        <v>4.250968531467425E-2</v>
      </c>
      <c r="X30" s="102">
        <f t="shared" si="7"/>
        <v>0.13930339696575963</v>
      </c>
      <c r="Y30" s="100"/>
      <c r="Z30" s="100"/>
      <c r="AA30" s="98"/>
      <c r="AB30" s="103"/>
      <c r="AC30" s="98"/>
      <c r="AD30" s="98">
        <f t="shared" si="0"/>
        <v>6.6880675310436941E-2</v>
      </c>
      <c r="AE30" s="98"/>
      <c r="AF30" s="104"/>
    </row>
    <row r="31" spans="2:32" ht="15.75" thickBot="1">
      <c r="B31" s="93"/>
      <c r="C31" s="98"/>
      <c r="D31" s="96"/>
      <c r="E31" s="96">
        <v>0.21718152397764048</v>
      </c>
      <c r="F31" s="97">
        <f t="shared" si="1"/>
        <v>0.1132530480618103</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71.27919335098558</v>
      </c>
      <c r="U31" s="98"/>
      <c r="V31" s="98">
        <f>T31/$U$28</f>
        <v>0.22405796997654875</v>
      </c>
      <c r="W31" s="101">
        <f>V31*$D$28</f>
        <v>3.71697636269342E-2</v>
      </c>
      <c r="X31" s="102">
        <f t="shared" si="7"/>
        <v>0.1132530480618103</v>
      </c>
      <c r="Y31" s="100"/>
      <c r="Z31" s="106">
        <f>SUM(X28:X31)</f>
        <v>0.52146723159319053</v>
      </c>
      <c r="AA31" s="98" t="s">
        <v>184</v>
      </c>
      <c r="AB31" s="107">
        <f>SUM(W28:W31)</f>
        <v>0.16589351242816588</v>
      </c>
      <c r="AC31" s="98"/>
      <c r="AD31" s="98">
        <f t="shared" si="0"/>
        <v>5.6983271132299847E-2</v>
      </c>
      <c r="AE31" s="98">
        <f>SUM(AD28:AD31)</f>
        <v>0.25712368312816297</v>
      </c>
      <c r="AF31" s="104">
        <f>AE31-AD100</f>
        <v>0.16589351242816588</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si="2"/>
        <v>3977.0480000000002</v>
      </c>
      <c r="R37" s="127" t="s">
        <v>193</v>
      </c>
      <c r="S37" s="127">
        <f t="shared" si="8"/>
        <v>3977.0480000000002</v>
      </c>
      <c r="T37" s="127">
        <f t="shared" si="4"/>
        <v>3977.0480000000002</v>
      </c>
      <c r="U37" s="127">
        <f>SUM(T37)</f>
        <v>3977.0480000000002</v>
      </c>
      <c r="V37" s="127">
        <f>T37/$U$37</f>
        <v>1</v>
      </c>
      <c r="W37" s="128">
        <f>V37*$D$37</f>
        <v>4.3481271204043478E-2</v>
      </c>
      <c r="X37" s="127">
        <f t="shared" si="7"/>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 t="shared" si="1"/>
        <v>3.9459602953560872E-2</v>
      </c>
      <c r="G38" s="134" t="s">
        <v>208</v>
      </c>
      <c r="H38" s="134" t="s">
        <v>209</v>
      </c>
      <c r="I38" s="134" t="s">
        <v>207</v>
      </c>
      <c r="J38" s="134" t="s">
        <v>210</v>
      </c>
      <c r="K38" s="134">
        <v>33</v>
      </c>
      <c r="L38" s="134">
        <v>66</v>
      </c>
      <c r="M38" s="134">
        <v>1</v>
      </c>
      <c r="N38" s="134">
        <v>8</v>
      </c>
      <c r="O38" s="134">
        <v>1</v>
      </c>
      <c r="P38" s="134">
        <v>0</v>
      </c>
      <c r="Q38" s="134">
        <f t="shared" si="2"/>
        <v>635.86400000000003</v>
      </c>
      <c r="R38" s="136" t="s">
        <v>193</v>
      </c>
      <c r="S38" s="136">
        <f t="shared" si="8"/>
        <v>635.86400000000003</v>
      </c>
      <c r="T38" s="136">
        <f t="shared" si="4"/>
        <v>124.311412</v>
      </c>
      <c r="U38" s="136">
        <f>SUM(T39:T43)</f>
        <v>563.60417672727272</v>
      </c>
      <c r="V38" s="136">
        <f t="shared" ref="V38:V43" si="9">T38/$U$38</f>
        <v>0.22056510070924143</v>
      </c>
      <c r="W38" s="137">
        <f t="shared" ref="W38:W43" si="10">V38*$D$38</f>
        <v>2.5090940972463033E-2</v>
      </c>
      <c r="X38" s="138">
        <f t="shared" si="7"/>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2"/>
        <v>691.97199999999998</v>
      </c>
      <c r="R39" s="136" t="s">
        <v>193</v>
      </c>
      <c r="S39" s="136">
        <f t="shared" si="8"/>
        <v>691.97199999999998</v>
      </c>
      <c r="T39" s="136">
        <f t="shared" si="4"/>
        <v>99.989954000000012</v>
      </c>
      <c r="U39" s="134"/>
      <c r="V39" s="136">
        <f t="shared" si="9"/>
        <v>0.1774116625263851</v>
      </c>
      <c r="W39" s="137">
        <f t="shared" si="10"/>
        <v>2.0181912451073227E-2</v>
      </c>
      <c r="X39" s="138">
        <f t="shared" si="7"/>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2"/>
        <v>687.93999999999994</v>
      </c>
      <c r="R40" s="136" t="s">
        <v>193</v>
      </c>
      <c r="S40" s="136">
        <f t="shared" si="8"/>
        <v>687.93999999999994</v>
      </c>
      <c r="T40" s="136">
        <f t="shared" si="4"/>
        <v>321.61194999999998</v>
      </c>
      <c r="U40" s="136"/>
      <c r="V40" s="136">
        <f t="shared" si="9"/>
        <v>0.57063443331369701</v>
      </c>
      <c r="W40" s="137">
        <f t="shared" si="10"/>
        <v>6.4913963437956371E-2</v>
      </c>
      <c r="X40" s="138">
        <f t="shared" si="7"/>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2"/>
        <v>748.07999999999993</v>
      </c>
      <c r="R41" s="136" t="s">
        <v>193</v>
      </c>
      <c r="S41" s="136">
        <f t="shared" si="8"/>
        <v>748.07999999999993</v>
      </c>
      <c r="T41" s="136">
        <f t="shared" si="4"/>
        <v>31.793399999999998</v>
      </c>
      <c r="U41" s="136"/>
      <c r="V41" s="136">
        <f t="shared" si="9"/>
        <v>5.6410866549317255E-2</v>
      </c>
      <c r="W41" s="137">
        <f t="shared" si="10"/>
        <v>6.4171608211956123E-3</v>
      </c>
      <c r="X41" s="138">
        <f t="shared" si="7"/>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2"/>
        <v>721.97400000000005</v>
      </c>
      <c r="R42" s="136" t="s">
        <v>193</v>
      </c>
      <c r="S42" s="136">
        <f t="shared" si="8"/>
        <v>721.97400000000005</v>
      </c>
      <c r="T42" s="136">
        <f t="shared" si="4"/>
        <v>83.683350000000004</v>
      </c>
      <c r="U42" s="136"/>
      <c r="V42" s="136">
        <f t="shared" si="9"/>
        <v>0.14847893868695416</v>
      </c>
      <c r="W42" s="137">
        <f t="shared" si="10"/>
        <v>1.6890597262526182E-2</v>
      </c>
      <c r="X42" s="138">
        <f t="shared" si="7"/>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2"/>
        <v>778.08199999999999</v>
      </c>
      <c r="R43" s="136" t="s">
        <v>193</v>
      </c>
      <c r="S43" s="136">
        <f t="shared" si="8"/>
        <v>778.08199999999999</v>
      </c>
      <c r="T43" s="136">
        <f t="shared" si="4"/>
        <v>26.525522727272726</v>
      </c>
      <c r="U43" s="136"/>
      <c r="V43" s="136">
        <f t="shared" si="9"/>
        <v>4.7064098923646533E-2</v>
      </c>
      <c r="W43" s="137">
        <f t="shared" si="10"/>
        <v>5.353895626362337E-3</v>
      </c>
      <c r="X43" s="138">
        <f t="shared" si="7"/>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7"/>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1">Q45</f>
        <v>18.039000000000001</v>
      </c>
      <c r="T45" s="152">
        <f t="shared" si="4"/>
        <v>0.84822884012539201</v>
      </c>
      <c r="U45" s="152"/>
      <c r="V45" s="152">
        <f t="shared" ref="V45:V59" si="12">T45/$U$44</f>
        <v>1.9824888758148414E-2</v>
      </c>
      <c r="W45" s="153">
        <f t="shared" ref="W45:W59" si="13">V45*$D$44</f>
        <v>2.1550284117076099E-4</v>
      </c>
      <c r="X45" s="154">
        <f t="shared" si="7"/>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1"/>
        <v>23.984999999999999</v>
      </c>
      <c r="T46" s="152">
        <f t="shared" si="4"/>
        <v>0.75188087774294665</v>
      </c>
      <c r="U46" s="152"/>
      <c r="V46" s="152">
        <f t="shared" si="12"/>
        <v>1.7573034605177288E-2</v>
      </c>
      <c r="W46" s="153">
        <f t="shared" si="13"/>
        <v>1.9102447088643868E-4</v>
      </c>
      <c r="X46" s="154">
        <f t="shared" si="7"/>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1"/>
        <v>39.962600000000002</v>
      </c>
      <c r="T47" s="152">
        <f t="shared" si="4"/>
        <v>0.75164764890282143</v>
      </c>
      <c r="U47" s="152"/>
      <c r="V47" s="152">
        <f t="shared" si="12"/>
        <v>1.7567583557544914E-2</v>
      </c>
      <c r="W47" s="153">
        <f t="shared" si="13"/>
        <v>1.9096521626632635E-4</v>
      </c>
      <c r="X47" s="154">
        <f t="shared" si="7"/>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1"/>
        <v>55.934899999999999</v>
      </c>
      <c r="T48" s="152">
        <f t="shared" si="4"/>
        <v>1.5781006269592477</v>
      </c>
      <c r="U48" s="152"/>
      <c r="V48" s="152">
        <f t="shared" si="12"/>
        <v>3.6883524703081844E-2</v>
      </c>
      <c r="W48" s="153">
        <f t="shared" si="13"/>
        <v>4.0093563514393473E-4</v>
      </c>
      <c r="X48" s="154">
        <f t="shared" si="7"/>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1"/>
        <v>55.934899999999999</v>
      </c>
      <c r="T49" s="152">
        <f t="shared" si="4"/>
        <v>1.5781006269592477</v>
      </c>
      <c r="U49" s="152"/>
      <c r="V49" s="152">
        <f t="shared" si="12"/>
        <v>3.6883524703081844E-2</v>
      </c>
      <c r="W49" s="153">
        <f t="shared" si="13"/>
        <v>4.0093563514393473E-4</v>
      </c>
      <c r="X49" s="154">
        <f t="shared" si="7"/>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1"/>
        <v>63.545999999999999</v>
      </c>
      <c r="T50" s="152">
        <f>E50*S50</f>
        <v>0.7968150470219435</v>
      </c>
      <c r="U50" s="152"/>
      <c r="V50" s="152">
        <f>T50/$U$44</f>
        <v>1.862324047564054E-2</v>
      </c>
      <c r="W50" s="153">
        <f t="shared" si="13"/>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1"/>
        <v>54.938000000000002</v>
      </c>
      <c r="T51" s="152">
        <f t="shared" si="4"/>
        <v>0.68887774294670845</v>
      </c>
      <c r="U51" s="152"/>
      <c r="V51" s="152">
        <f t="shared" si="12"/>
        <v>1.6100519076743463E-2</v>
      </c>
      <c r="W51" s="153">
        <f t="shared" si="13"/>
        <v>1.7501775912543956E-4</v>
      </c>
      <c r="X51" s="154">
        <f t="shared" si="7"/>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1"/>
        <v>159.94</v>
      </c>
      <c r="T52" s="152">
        <f t="shared" si="4"/>
        <v>2.0055172413793101</v>
      </c>
      <c r="U52" s="152"/>
      <c r="V52" s="152">
        <f>T52/$U$44</f>
        <v>4.687314829688647E-2</v>
      </c>
      <c r="W52" s="153">
        <f t="shared" si="13"/>
        <v>5.0952601832106737E-4</v>
      </c>
      <c r="X52" s="154">
        <f t="shared" si="7"/>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1"/>
        <v>58.933199999999999</v>
      </c>
      <c r="T53" s="152">
        <f t="shared" si="4"/>
        <v>0.73897429467084641</v>
      </c>
      <c r="U53" s="152"/>
      <c r="V53" s="152">
        <f t="shared" si="12"/>
        <v>1.7271380662811493E-2</v>
      </c>
      <c r="W53" s="153">
        <f t="shared" si="13"/>
        <v>1.8774539666699467E-4</v>
      </c>
      <c r="X53" s="154">
        <f t="shared" si="7"/>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1"/>
        <v>63.929099999999998</v>
      </c>
      <c r="T54" s="152">
        <f t="shared" si="4"/>
        <v>0.80161880877742941</v>
      </c>
      <c r="U54" s="152"/>
      <c r="V54" s="152">
        <f t="shared" si="12"/>
        <v>1.873551447284285E-2</v>
      </c>
      <c r="W54" s="153">
        <f t="shared" si="13"/>
        <v>2.0366099648524042E-4</v>
      </c>
      <c r="X54" s="154">
        <f t="shared" si="7"/>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1"/>
        <v>34.968899999999998</v>
      </c>
      <c r="T55" s="152">
        <f t="shared" si="4"/>
        <v>0.65772225705329157</v>
      </c>
      <c r="U55" s="152"/>
      <c r="V55" s="152">
        <f t="shared" si="12"/>
        <v>1.5372349963852011E-2</v>
      </c>
      <c r="W55" s="153">
        <f t="shared" si="13"/>
        <v>1.671023294554293E-4</v>
      </c>
      <c r="X55" s="154">
        <f t="shared" si="7"/>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1"/>
        <v>58.693399999999997</v>
      </c>
      <c r="T56" s="152">
        <f t="shared" si="4"/>
        <v>0.73596739811912215</v>
      </c>
      <c r="U56" s="152"/>
      <c r="V56" s="152">
        <f t="shared" si="12"/>
        <v>1.7201103177744634E-2</v>
      </c>
      <c r="W56" s="153">
        <f t="shared" si="13"/>
        <v>1.8698145807006212E-4</v>
      </c>
      <c r="X56" s="154">
        <f t="shared" si="7"/>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1"/>
        <v>22.989799999999999</v>
      </c>
      <c r="T57" s="152">
        <f t="shared" si="4"/>
        <v>0.36034169278996858</v>
      </c>
      <c r="U57" s="152"/>
      <c r="V57" s="152">
        <f t="shared" si="12"/>
        <v>8.4219418587889259E-3</v>
      </c>
      <c r="W57" s="153">
        <f t="shared" si="13"/>
        <v>9.1549184506671836E-5</v>
      </c>
      <c r="X57" s="154">
        <f t="shared" si="7"/>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1"/>
        <v>96.062000000000012</v>
      </c>
      <c r="T58" s="152">
        <f t="shared" si="4"/>
        <v>1.5056739811912225</v>
      </c>
      <c r="U58" s="152"/>
      <c r="V58" s="152">
        <f t="shared" si="12"/>
        <v>3.5190761939598511E-2</v>
      </c>
      <c r="W58" s="153">
        <f t="shared" si="13"/>
        <v>3.8253476594315349E-4</v>
      </c>
      <c r="X58" s="154">
        <f t="shared" si="7"/>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1"/>
        <v>95.978000000000009</v>
      </c>
      <c r="T59" s="152">
        <f t="shared" si="4"/>
        <v>1.5043573667711598</v>
      </c>
      <c r="U59" s="152"/>
      <c r="V59" s="152">
        <f t="shared" si="12"/>
        <v>3.5159989896512527E-2</v>
      </c>
      <c r="W59" s="153">
        <f t="shared" si="13"/>
        <v>3.8220026405542246E-4</v>
      </c>
      <c r="X59" s="154">
        <f t="shared" si="7"/>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4">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5">(K63*12.011)+(L63*1.008)+(N63*15.999)+(14.007*M63)+(O63*30.974)+(P63*32.066)</f>
        <v>763.50800000000004</v>
      </c>
      <c r="R63" s="164" t="s">
        <v>193</v>
      </c>
      <c r="S63" s="164">
        <f t="shared" si="14"/>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5"/>
        <v>862.57299999999998</v>
      </c>
      <c r="R64" s="164" t="s">
        <v>193</v>
      </c>
      <c r="S64" s="164">
        <f t="shared" si="14"/>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5"/>
        <v>848.54600000000005</v>
      </c>
      <c r="R65" s="164" t="s">
        <v>193</v>
      </c>
      <c r="S65" s="164">
        <f t="shared" si="14"/>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5"/>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5"/>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5"/>
        <v>740.38499999999999</v>
      </c>
      <c r="R68" s="164" t="s">
        <v>193</v>
      </c>
      <c r="S68" s="164">
        <f>Q68</f>
        <v>740.38499999999999</v>
      </c>
      <c r="T68" s="162"/>
      <c r="U68" s="162"/>
      <c r="V68" s="162"/>
      <c r="W68" s="167"/>
      <c r="X68" s="166"/>
      <c r="Y68" s="167"/>
      <c r="Z68" s="162"/>
      <c r="AA68" s="162"/>
      <c r="AB68" s="162"/>
      <c r="AC68" s="162"/>
      <c r="AD68" s="162">
        <f t="shared" ref="AD68:AD91" si="16">(F68*Q68)/1000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5"/>
        <v>741.39300000000003</v>
      </c>
      <c r="R69" s="164" t="s">
        <v>193</v>
      </c>
      <c r="S69" s="164">
        <f>Q69</f>
        <v>741.39300000000003</v>
      </c>
      <c r="T69" s="162"/>
      <c r="U69" s="162"/>
      <c r="V69" s="162"/>
      <c r="W69" s="167"/>
      <c r="X69" s="166"/>
      <c r="Y69" s="167"/>
      <c r="Z69" s="162"/>
      <c r="AA69" s="162"/>
      <c r="AB69" s="162"/>
      <c r="AC69" s="162"/>
      <c r="AD69" s="162">
        <f t="shared" si="16"/>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5"/>
        <v>783.54099999999994</v>
      </c>
      <c r="R70" s="164" t="s">
        <v>193</v>
      </c>
      <c r="S70" s="164">
        <f t="shared" si="14"/>
        <v>783.54099999999994</v>
      </c>
      <c r="T70" s="162"/>
      <c r="U70" s="162"/>
      <c r="V70" s="162"/>
      <c r="W70" s="167"/>
      <c r="X70" s="166"/>
      <c r="Y70" s="167"/>
      <c r="Z70" s="162"/>
      <c r="AA70" s="162"/>
      <c r="AB70" s="162"/>
      <c r="AC70" s="162"/>
      <c r="AD70" s="162">
        <f t="shared" si="16"/>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5"/>
        <v>443.41999999999996</v>
      </c>
      <c r="R71" s="164" t="s">
        <v>193</v>
      </c>
      <c r="S71" s="164">
        <f t="shared" si="14"/>
        <v>443.41999999999996</v>
      </c>
      <c r="T71" s="162"/>
      <c r="U71" s="162"/>
      <c r="V71" s="162"/>
      <c r="W71" s="167"/>
      <c r="X71" s="166"/>
      <c r="Y71" s="167"/>
      <c r="Z71" s="162"/>
      <c r="AA71" s="162"/>
      <c r="AB71" s="162"/>
      <c r="AC71" s="162"/>
      <c r="AD71" s="162">
        <f t="shared" si="16"/>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5"/>
        <v>455.43099999999993</v>
      </c>
      <c r="R72" s="164" t="s">
        <v>193</v>
      </c>
      <c r="S72" s="164">
        <f>Q72</f>
        <v>455.43099999999993</v>
      </c>
      <c r="T72" s="162"/>
      <c r="U72" s="162"/>
      <c r="V72" s="162"/>
      <c r="W72" s="167"/>
      <c r="X72" s="166"/>
      <c r="Y72" s="167"/>
      <c r="Z72" s="162"/>
      <c r="AA72" s="162"/>
      <c r="AB72" s="162"/>
      <c r="AC72" s="162"/>
      <c r="AD72" s="162">
        <f t="shared" si="16"/>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5"/>
        <v>458.45499999999993</v>
      </c>
      <c r="R73" s="164" t="s">
        <v>193</v>
      </c>
      <c r="S73" s="164">
        <f>Q73</f>
        <v>458.45499999999993</v>
      </c>
      <c r="T73" s="162"/>
      <c r="U73" s="162"/>
      <c r="V73" s="162"/>
      <c r="W73" s="167"/>
      <c r="X73" s="166"/>
      <c r="Y73" s="167"/>
      <c r="Z73" s="162"/>
      <c r="AA73" s="162"/>
      <c r="AB73" s="162"/>
      <c r="AC73" s="162"/>
      <c r="AD73" s="162">
        <f t="shared" si="16"/>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5"/>
        <v>422.29499999999996</v>
      </c>
      <c r="R74" s="164" t="s">
        <v>193</v>
      </c>
      <c r="S74" s="164">
        <f t="shared" si="14"/>
        <v>422.29499999999996</v>
      </c>
      <c r="T74" s="162"/>
      <c r="U74" s="162"/>
      <c r="V74" s="162"/>
      <c r="W74" s="167"/>
      <c r="X74" s="166"/>
      <c r="Y74" s="167"/>
      <c r="Z74" s="162"/>
      <c r="AA74" s="162"/>
      <c r="AB74" s="162"/>
      <c r="AC74" s="162"/>
      <c r="AD74" s="162">
        <f t="shared" si="16"/>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5"/>
        <v>245.12699999999998</v>
      </c>
      <c r="R75" s="164" t="s">
        <v>193</v>
      </c>
      <c r="S75" s="164">
        <f t="shared" si="14"/>
        <v>245.12699999999998</v>
      </c>
      <c r="T75" s="162"/>
      <c r="U75" s="162"/>
      <c r="V75" s="162"/>
      <c r="W75" s="167"/>
      <c r="X75" s="166"/>
      <c r="Y75" s="167"/>
      <c r="Z75" s="162"/>
      <c r="AA75" s="162"/>
      <c r="AB75" s="162"/>
      <c r="AC75" s="162"/>
      <c r="AD75" s="162">
        <f t="shared" si="16"/>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6"/>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4"/>
        <v>306.31899999999996</v>
      </c>
      <c r="T77" s="162"/>
      <c r="U77" s="162"/>
      <c r="V77" s="162"/>
      <c r="W77" s="167"/>
      <c r="X77" s="166"/>
      <c r="Y77" s="167"/>
      <c r="Z77" s="162"/>
      <c r="AA77" s="162"/>
      <c r="AB77" s="162"/>
      <c r="AC77" s="162"/>
      <c r="AD77" s="162">
        <f t="shared" si="16"/>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17">(K78*12.011)+(L78*1.008)+(N78*15.999)+(14.007*M78)+(O78*30.974)+(P78*32.066)</f>
        <v>924.25799999999992</v>
      </c>
      <c r="R78" s="164" t="s">
        <v>193</v>
      </c>
      <c r="S78" s="164">
        <f t="shared" si="14"/>
        <v>924.25799999999992</v>
      </c>
      <c r="T78" s="162"/>
      <c r="U78" s="162"/>
      <c r="V78" s="162"/>
      <c r="W78" s="167"/>
      <c r="X78" s="166"/>
      <c r="Y78" s="167"/>
      <c r="Z78" s="162"/>
      <c r="AA78" s="162"/>
      <c r="AB78" s="162"/>
      <c r="AC78" s="162"/>
      <c r="AD78" s="162">
        <f t="shared" si="16"/>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17"/>
        <v>471.42999999999995</v>
      </c>
      <c r="R79" s="164" t="s">
        <v>193</v>
      </c>
      <c r="S79" s="164">
        <f t="shared" si="14"/>
        <v>471.42999999999995</v>
      </c>
      <c r="T79" s="162"/>
      <c r="U79" s="162"/>
      <c r="V79" s="162"/>
      <c r="W79" s="167"/>
      <c r="X79" s="166"/>
      <c r="Y79" s="167"/>
      <c r="Z79" s="162"/>
      <c r="AA79" s="162"/>
      <c r="AB79" s="162"/>
      <c r="AC79" s="162"/>
      <c r="AD79" s="162">
        <f t="shared" si="16"/>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17"/>
        <v>224.16799999999998</v>
      </c>
      <c r="R80" s="164" t="s">
        <v>193</v>
      </c>
      <c r="S80" s="164">
        <f t="shared" si="14"/>
        <v>224.16799999999998</v>
      </c>
      <c r="T80" s="162"/>
      <c r="U80" s="162"/>
      <c r="V80" s="162"/>
      <c r="W80" s="167"/>
      <c r="X80" s="166"/>
      <c r="Y80" s="167"/>
      <c r="Z80" s="162"/>
      <c r="AA80" s="162"/>
      <c r="AB80" s="162"/>
      <c r="AC80" s="162"/>
      <c r="AD80" s="162">
        <f t="shared" si="16"/>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17"/>
        <v>399.452</v>
      </c>
      <c r="R81" s="164" t="s">
        <v>193</v>
      </c>
      <c r="S81" s="164">
        <f t="shared" si="14"/>
        <v>399.452</v>
      </c>
      <c r="T81" s="162"/>
      <c r="U81" s="162"/>
      <c r="V81" s="162"/>
      <c r="W81" s="167"/>
      <c r="X81" s="166"/>
      <c r="Y81" s="167"/>
      <c r="Z81" s="162"/>
      <c r="AA81" s="162"/>
      <c r="AB81" s="162"/>
      <c r="AC81" s="162"/>
      <c r="AD81" s="162">
        <f t="shared" si="16"/>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17"/>
        <v>376.36900000000003</v>
      </c>
      <c r="R82" s="164" t="s">
        <v>193</v>
      </c>
      <c r="S82" s="164">
        <f t="shared" si="14"/>
        <v>376.36900000000003</v>
      </c>
      <c r="T82" s="162"/>
      <c r="U82" s="162"/>
      <c r="V82" s="162"/>
      <c r="W82" s="167"/>
      <c r="X82" s="166"/>
      <c r="Y82" s="167"/>
      <c r="Z82" s="162"/>
      <c r="AA82" s="162"/>
      <c r="AB82" s="162"/>
      <c r="AC82" s="162"/>
      <c r="AD82" s="162">
        <f t="shared" si="16"/>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4"/>
        <v>175.82140000000001</v>
      </c>
      <c r="T83" s="162"/>
      <c r="U83" s="162"/>
      <c r="V83" s="162"/>
      <c r="W83" s="167"/>
      <c r="X83" s="166"/>
      <c r="Y83" s="167"/>
      <c r="Z83" s="162"/>
      <c r="AA83" s="162"/>
      <c r="AB83" s="162"/>
      <c r="AC83" s="162"/>
      <c r="AD83" s="162">
        <f t="shared" si="16"/>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4"/>
        <v>351.64280000000002</v>
      </c>
      <c r="T84" s="162"/>
      <c r="U84" s="162"/>
      <c r="V84" s="162"/>
      <c r="W84" s="167"/>
      <c r="X84" s="166"/>
      <c r="Y84" s="167"/>
      <c r="Z84" s="162"/>
      <c r="AA84" s="162"/>
      <c r="AB84" s="162"/>
      <c r="AC84" s="162"/>
      <c r="AD84" s="162">
        <f t="shared" si="16"/>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4"/>
        <v>864.46960000000001</v>
      </c>
      <c r="T85" s="162"/>
      <c r="U85" s="162"/>
      <c r="V85" s="162"/>
      <c r="W85" s="167"/>
      <c r="X85" s="166"/>
      <c r="Y85" s="167"/>
      <c r="Z85" s="162"/>
      <c r="AA85" s="162"/>
      <c r="AB85" s="162"/>
      <c r="AC85" s="162"/>
      <c r="AD85" s="162">
        <f t="shared" si="16"/>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4"/>
        <v>189.32</v>
      </c>
      <c r="T86" s="162"/>
      <c r="U86" s="162"/>
      <c r="V86" s="162"/>
      <c r="W86" s="167"/>
      <c r="X86" s="166"/>
      <c r="Y86" s="167"/>
      <c r="Z86" s="162"/>
      <c r="AA86" s="162"/>
      <c r="AB86" s="162"/>
      <c r="AC86" s="162"/>
      <c r="AD86" s="162">
        <f t="shared" si="16"/>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4"/>
        <v>1584.9989</v>
      </c>
      <c r="T87" s="162"/>
      <c r="U87" s="162"/>
      <c r="V87" s="162"/>
      <c r="W87" s="167"/>
      <c r="X87" s="166"/>
      <c r="Y87" s="167"/>
      <c r="Z87" s="162"/>
      <c r="AA87" s="162"/>
      <c r="AB87" s="162"/>
      <c r="AC87" s="162"/>
      <c r="AD87" s="162">
        <f t="shared" si="16"/>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6"/>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6"/>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17"/>
        <v>503.15</v>
      </c>
      <c r="R90" s="152"/>
      <c r="S90" s="151"/>
      <c r="T90" s="151"/>
      <c r="U90" s="151"/>
      <c r="V90" s="151"/>
      <c r="W90" s="157"/>
      <c r="X90" s="154"/>
      <c r="Y90" s="157"/>
      <c r="Z90" s="151"/>
      <c r="AA90" s="151"/>
      <c r="AB90" s="151"/>
      <c r="AC90" s="151"/>
      <c r="AD90" s="151">
        <f t="shared" si="16"/>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17"/>
        <v>18.015000000000001</v>
      </c>
      <c r="R91" s="152"/>
      <c r="S91" s="151"/>
      <c r="T91" s="151"/>
      <c r="U91" s="151"/>
      <c r="V91" s="151"/>
      <c r="W91" s="157"/>
      <c r="X91" s="154"/>
      <c r="Y91" s="157"/>
      <c r="Z91" s="151"/>
      <c r="AA91" s="151"/>
      <c r="AB91" s="151"/>
      <c r="AC91" s="151"/>
      <c r="AD91" s="151">
        <f t="shared" si="16"/>
        <v>0.97190925000000006</v>
      </c>
      <c r="AE91" s="151"/>
      <c r="AF91" s="156"/>
    </row>
    <row r="92" spans="2:32">
      <c r="B92" s="122" t="s">
        <v>321</v>
      </c>
      <c r="C92" s="125"/>
      <c r="D92" s="174"/>
      <c r="E92" s="125"/>
      <c r="F92" s="126">
        <f>F90+F31</f>
        <v>54.06325304806181</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48.821237496840602</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18">(K96*12.011)+(L96*1.008)+(N96*15.999)+(14.007*M96)+(O96*30.974)+(P96*32.066)</f>
        <v>424.17899999999997</v>
      </c>
      <c r="R96" s="152"/>
      <c r="S96" s="151"/>
      <c r="T96" s="151"/>
      <c r="U96" s="151"/>
      <c r="V96" s="151"/>
      <c r="W96" s="157"/>
      <c r="X96" s="154"/>
      <c r="Y96" s="157"/>
      <c r="Z96" s="151"/>
      <c r="AA96" s="151"/>
      <c r="AB96" s="151"/>
      <c r="AC96" s="151"/>
      <c r="AD96" s="151">
        <f t="shared" ref="AD96:AD101" si="19">(F96*Q96)/1000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18"/>
        <v>1.008</v>
      </c>
      <c r="R97" s="152"/>
      <c r="S97" s="151"/>
      <c r="T97" s="151"/>
      <c r="U97" s="151"/>
      <c r="V97" s="151"/>
      <c r="W97" s="157"/>
      <c r="X97" s="154"/>
      <c r="Y97" s="157"/>
      <c r="Z97" s="151"/>
      <c r="AA97" s="151"/>
      <c r="AB97" s="151"/>
      <c r="AC97" s="151"/>
      <c r="AD97" s="151">
        <f t="shared" si="19"/>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18"/>
        <v>95.978000000000009</v>
      </c>
      <c r="R98" s="152"/>
      <c r="S98" s="151"/>
      <c r="T98" s="151"/>
      <c r="U98" s="151"/>
      <c r="V98" s="151"/>
      <c r="W98" s="157"/>
      <c r="X98" s="154"/>
      <c r="Y98" s="157"/>
      <c r="Z98" s="151"/>
      <c r="AA98" s="151"/>
      <c r="AB98" s="151"/>
      <c r="AC98" s="151"/>
      <c r="AD98" s="151">
        <f t="shared" si="19"/>
        <v>5.1780131000000011</v>
      </c>
      <c r="AE98" s="151"/>
      <c r="AF98" s="173"/>
    </row>
    <row r="99" spans="2:32">
      <c r="B99" s="79" t="s">
        <v>327</v>
      </c>
      <c r="C99" s="84"/>
      <c r="D99" s="84"/>
      <c r="E99" s="84"/>
      <c r="F99" s="88">
        <f>Z27</f>
        <v>0.1110508936242165</v>
      </c>
      <c r="G99" s="84" t="s">
        <v>328</v>
      </c>
      <c r="H99" s="84" t="s">
        <v>132</v>
      </c>
      <c r="I99" s="84" t="s">
        <v>327</v>
      </c>
      <c r="J99" s="84" t="s">
        <v>329</v>
      </c>
      <c r="K99" s="84">
        <v>0</v>
      </c>
      <c r="L99" s="84">
        <v>1</v>
      </c>
      <c r="M99" s="84">
        <v>0</v>
      </c>
      <c r="N99" s="84">
        <v>7</v>
      </c>
      <c r="O99" s="84">
        <v>2</v>
      </c>
      <c r="P99" s="84">
        <v>0</v>
      </c>
      <c r="Q99" s="84">
        <f t="shared" si="18"/>
        <v>174.94900000000001</v>
      </c>
      <c r="R99" s="85"/>
      <c r="S99" s="84"/>
      <c r="T99" s="84"/>
      <c r="U99" s="84"/>
      <c r="V99" s="84"/>
      <c r="W99" s="86"/>
      <c r="X99" s="82"/>
      <c r="Y99" s="86"/>
      <c r="Z99" s="84"/>
      <c r="AA99" s="84"/>
      <c r="AB99" s="84"/>
      <c r="AC99" s="84"/>
      <c r="AD99" s="84">
        <f t="shared" si="19"/>
        <v>1.9428242788663053E-2</v>
      </c>
      <c r="AE99" s="84"/>
      <c r="AF99" s="183"/>
    </row>
    <row r="100" spans="2:32">
      <c r="B100" s="93" t="s">
        <v>330</v>
      </c>
      <c r="C100" s="98"/>
      <c r="D100" s="98"/>
      <c r="E100" s="98"/>
      <c r="F100" s="102">
        <f>Z31</f>
        <v>0.52146723159319053</v>
      </c>
      <c r="G100" s="98" t="s">
        <v>328</v>
      </c>
      <c r="H100" s="98" t="s">
        <v>132</v>
      </c>
      <c r="I100" s="98" t="s">
        <v>330</v>
      </c>
      <c r="J100" s="98" t="s">
        <v>329</v>
      </c>
      <c r="K100" s="98">
        <v>0</v>
      </c>
      <c r="L100" s="98">
        <v>1</v>
      </c>
      <c r="M100" s="98">
        <v>0</v>
      </c>
      <c r="N100" s="98">
        <v>7</v>
      </c>
      <c r="O100" s="98">
        <v>2</v>
      </c>
      <c r="P100" s="98">
        <v>0</v>
      </c>
      <c r="Q100" s="98">
        <f t="shared" si="18"/>
        <v>174.94900000000001</v>
      </c>
      <c r="R100" s="99"/>
      <c r="S100" s="98"/>
      <c r="T100" s="98"/>
      <c r="U100" s="98"/>
      <c r="V100" s="98"/>
      <c r="W100" s="100"/>
      <c r="X100" s="96"/>
      <c r="Y100" s="100"/>
      <c r="Z100" s="98"/>
      <c r="AA100" s="98"/>
      <c r="AB100" s="98"/>
      <c r="AC100" s="98"/>
      <c r="AD100" s="98">
        <f t="shared" si="19"/>
        <v>9.1230170699997087E-2</v>
      </c>
      <c r="AE100" s="98"/>
      <c r="AF100" s="184"/>
    </row>
    <row r="101" spans="2:32">
      <c r="B101" s="63" t="s">
        <v>331</v>
      </c>
      <c r="C101" s="70"/>
      <c r="D101" s="70"/>
      <c r="E101" s="70"/>
      <c r="F101" s="185">
        <f>SUM(X4:X23)</f>
        <v>5.1287625031593995</v>
      </c>
      <c r="G101" s="70" t="s">
        <v>319</v>
      </c>
      <c r="H101" s="70" t="s">
        <v>132</v>
      </c>
      <c r="I101" s="70" t="s">
        <v>331</v>
      </c>
      <c r="J101" s="70" t="s">
        <v>320</v>
      </c>
      <c r="K101" s="70">
        <v>0</v>
      </c>
      <c r="L101" s="70">
        <v>2</v>
      </c>
      <c r="M101" s="70">
        <v>0</v>
      </c>
      <c r="N101" s="70">
        <v>1</v>
      </c>
      <c r="O101" s="70">
        <v>0</v>
      </c>
      <c r="P101" s="70">
        <v>0</v>
      </c>
      <c r="Q101" s="70">
        <f t="shared" si="18"/>
        <v>18.015000000000001</v>
      </c>
      <c r="R101" s="186"/>
      <c r="S101" s="70"/>
      <c r="T101" s="70"/>
      <c r="U101" s="70"/>
      <c r="V101" s="70"/>
      <c r="W101" s="68"/>
      <c r="X101" s="66"/>
      <c r="Y101" s="68"/>
      <c r="Z101" s="70"/>
      <c r="AA101" s="70"/>
      <c r="AB101" s="70"/>
      <c r="AC101" s="70"/>
      <c r="AD101" s="70">
        <f t="shared" si="19"/>
        <v>9.2394656494416583E-2</v>
      </c>
      <c r="AE101" s="70"/>
      <c r="AF101" s="72"/>
    </row>
    <row r="102" spans="2:32">
      <c r="B102" s="122" t="s">
        <v>332</v>
      </c>
      <c r="C102" s="125"/>
      <c r="D102" s="125"/>
      <c r="E102" s="125"/>
      <c r="F102" s="126">
        <f>F100+F99</f>
        <v>0.63251812521740702</v>
      </c>
      <c r="G102" s="125" t="s">
        <v>328</v>
      </c>
      <c r="H102" s="125" t="s">
        <v>132</v>
      </c>
      <c r="I102" s="125" t="s">
        <v>333</v>
      </c>
      <c r="J102" s="125" t="s">
        <v>252</v>
      </c>
      <c r="K102" s="125">
        <v>0</v>
      </c>
      <c r="L102" s="125">
        <v>1</v>
      </c>
      <c r="M102" s="125">
        <v>0</v>
      </c>
      <c r="N102" s="125">
        <v>4</v>
      </c>
      <c r="O102" s="125">
        <v>1</v>
      </c>
      <c r="P102" s="125">
        <v>0</v>
      </c>
      <c r="Q102" s="125">
        <f t="shared" si="18"/>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28" priority="1"/>
  </conditionalFormatting>
  <conditionalFormatting sqref="B120:B137">
    <cfRule type="duplicateValues" dxfId="27" priority="2"/>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8B2BB-96D9-4EEF-AB69-1567348016C9}">
  <dimension ref="A1:AF137"/>
  <sheetViews>
    <sheetView topLeftCell="A13" zoomScaleNormal="100" workbookViewId="0">
      <selection activeCell="F37" sqref="F37"/>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s="66">
        <v>8.1799999999999998E-2</v>
      </c>
      <c r="F4" s="67">
        <f>X4</f>
        <v>0.4192466810197738</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5.8142622000000008</v>
      </c>
      <c r="U4" s="70">
        <f>SUM(T4:T23)</f>
        <v>111.82828929999999</v>
      </c>
      <c r="V4" s="70">
        <f>T4/$U$4</f>
        <v>5.1992767093147346E-2</v>
      </c>
      <c r="W4" s="71">
        <f>V4*$D$4</f>
        <v>2.9799634840204505E-2</v>
      </c>
      <c r="X4" s="66">
        <f>W4/S4*1000</f>
        <v>0.4192466810197738</v>
      </c>
      <c r="Y4" s="68"/>
      <c r="Z4" s="70"/>
      <c r="AA4" s="70"/>
      <c r="AB4" s="70"/>
      <c r="AC4" s="70"/>
      <c r="AD4" s="70">
        <f t="shared" ref="AD4:AD67" si="0">(F4*Q4)/1000</f>
        <v>3.7352363798775733E-2</v>
      </c>
      <c r="AE4" s="70"/>
      <c r="AF4" s="72"/>
    </row>
    <row r="5" spans="2:32">
      <c r="B5" s="63"/>
      <c r="C5" s="70"/>
      <c r="D5" s="73"/>
      <c r="E5" s="66">
        <v>4.4500000000000005E-2</v>
      </c>
      <c r="F5" s="67">
        <f t="shared" ref="F5:F59" si="1">X5</f>
        <v>0.22807429468679624</v>
      </c>
      <c r="G5" s="68" t="s">
        <v>136</v>
      </c>
      <c r="H5" s="68" t="s">
        <v>132</v>
      </c>
      <c r="I5" s="68" t="s">
        <v>133</v>
      </c>
      <c r="J5" s="68" t="s">
        <v>137</v>
      </c>
      <c r="K5" s="68">
        <v>6</v>
      </c>
      <c r="L5" s="68">
        <v>15</v>
      </c>
      <c r="M5" s="68">
        <v>4</v>
      </c>
      <c r="N5" s="68">
        <v>2</v>
      </c>
      <c r="O5" s="68">
        <v>0</v>
      </c>
      <c r="P5" s="68">
        <v>0</v>
      </c>
      <c r="Q5" s="68">
        <f t="shared" ref="Q5:Q43" si="2">(K5*12.011)+(L5*1.008)+(N5*15.999)+(14.007*M5)+(O5*30.974)+(P5*32.066)</f>
        <v>175.21200000000002</v>
      </c>
      <c r="R5" s="69" t="s">
        <v>135</v>
      </c>
      <c r="S5" s="68">
        <f t="shared" ref="S5:S23" si="3">Q5-$Q$101</f>
        <v>157.197</v>
      </c>
      <c r="T5" s="68">
        <f t="shared" ref="T5:T59" si="4">E5*S5</f>
        <v>6.9952665000000005</v>
      </c>
      <c r="U5" s="70"/>
      <c r="V5" s="70">
        <f t="shared" ref="V5:V23" si="5">T5/$U$4</f>
        <v>6.2553639546733195E-2</v>
      </c>
      <c r="W5" s="71">
        <f t="shared" ref="W5:W23" si="6">V5*$D$4</f>
        <v>3.5852594901880308E-2</v>
      </c>
      <c r="X5" s="66">
        <f t="shared" ref="X5:X59" si="7">W5/S5*1000</f>
        <v>0.22807429468679624</v>
      </c>
      <c r="Y5" s="68"/>
      <c r="Z5" s="70"/>
      <c r="AA5" s="70"/>
      <c r="AB5" s="70"/>
      <c r="AC5" s="70"/>
      <c r="AD5" s="70">
        <f t="shared" si="0"/>
        <v>3.9961353320662946E-2</v>
      </c>
      <c r="AE5" s="70"/>
      <c r="AF5" s="72"/>
    </row>
    <row r="6" spans="2:32">
      <c r="B6" s="63"/>
      <c r="C6" s="70"/>
      <c r="D6" s="66"/>
      <c r="E6" s="66">
        <v>4.9500000000000002E-2</v>
      </c>
      <c r="F6" s="67">
        <f t="shared" si="1"/>
        <v>0.25370061993250365</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5.6481479999999999</v>
      </c>
      <c r="U6" s="70"/>
      <c r="V6" s="70">
        <f t="shared" si="5"/>
        <v>5.0507327218856063E-2</v>
      </c>
      <c r="W6" s="71">
        <f t="shared" si="6"/>
        <v>2.8948255536778399E-2</v>
      </c>
      <c r="X6" s="66">
        <f t="shared" si="7"/>
        <v>0.25370061993250365</v>
      </c>
      <c r="Y6" s="68"/>
      <c r="Z6" s="70"/>
      <c r="AA6" s="70"/>
      <c r="AB6" s="70"/>
      <c r="AC6" s="70"/>
      <c r="AD6" s="70">
        <f t="shared" si="0"/>
        <v>3.3518672204862446E-2</v>
      </c>
      <c r="AE6" s="70"/>
      <c r="AF6" s="72"/>
    </row>
    <row r="7" spans="2:32">
      <c r="B7" s="63"/>
      <c r="C7" s="70"/>
      <c r="D7" s="66"/>
      <c r="E7" s="66">
        <v>5.0300000000000004E-2</v>
      </c>
      <c r="F7" s="67">
        <f t="shared" si="1"/>
        <v>0.25780083197181686</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5.7382240000000007</v>
      </c>
      <c r="U7" s="70"/>
      <c r="V7" s="70">
        <f t="shared" si="5"/>
        <v>5.1312812132949269E-2</v>
      </c>
      <c r="W7" s="71">
        <f t="shared" si="6"/>
        <v>2.9409918911344871E-2</v>
      </c>
      <c r="X7" s="66">
        <f t="shared" si="7"/>
        <v>0.25780083197181686</v>
      </c>
      <c r="Y7" s="68"/>
      <c r="Z7" s="70"/>
      <c r="AA7" s="70"/>
      <c r="AB7" s="70"/>
      <c r="AC7" s="70"/>
      <c r="AD7" s="70">
        <f t="shared" si="0"/>
        <v>3.4054200899317148E-2</v>
      </c>
      <c r="AE7" s="70"/>
      <c r="AF7" s="72"/>
    </row>
    <row r="8" spans="2:32">
      <c r="B8" s="63"/>
      <c r="C8" s="70"/>
      <c r="D8" s="66"/>
      <c r="E8" s="66">
        <v>1.03E-2</v>
      </c>
      <c r="F8" s="67">
        <f t="shared" si="1"/>
        <v>5.2790230006157346E-2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1.0623935000000002</v>
      </c>
      <c r="U8" s="70"/>
      <c r="V8" s="70">
        <f t="shared" si="5"/>
        <v>9.5002213362124673E-3</v>
      </c>
      <c r="W8" s="71">
        <f t="shared" si="6"/>
        <v>5.4450482739850994E-3</v>
      </c>
      <c r="X8" s="66">
        <f t="shared" si="7"/>
        <v>5.2790230006157346E-2</v>
      </c>
      <c r="Y8" s="68"/>
      <c r="Z8" s="70"/>
      <c r="AA8" s="70"/>
      <c r="AB8" s="70"/>
      <c r="AC8" s="70"/>
      <c r="AD8" s="70">
        <f t="shared" si="0"/>
        <v>6.3960642675460243E-3</v>
      </c>
      <c r="AE8" s="70"/>
      <c r="AF8" s="72"/>
    </row>
    <row r="9" spans="2:32">
      <c r="B9" s="63"/>
      <c r="C9" s="70"/>
      <c r="D9" s="66"/>
      <c r="E9" s="66">
        <v>4.6500000000000007E-2</v>
      </c>
      <c r="F9" s="67">
        <f>X9</f>
        <v>0.23832482478507921</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5.9580914999999992</v>
      </c>
      <c r="U9" s="70"/>
      <c r="V9" s="70">
        <f t="shared" si="5"/>
        <v>5.3278929126925306E-2</v>
      </c>
      <c r="W9" s="71">
        <f t="shared" si="6"/>
        <v>3.0536798124536978E-2</v>
      </c>
      <c r="X9" s="66">
        <f t="shared" si="7"/>
        <v>0.23832482478507921</v>
      </c>
      <c r="Y9" s="68"/>
      <c r="Z9" s="70"/>
      <c r="AA9" s="70"/>
      <c r="AB9" s="70"/>
      <c r="AC9" s="70"/>
      <c r="AD9" s="70">
        <f t="shared" si="0"/>
        <v>3.4830219843040182E-2</v>
      </c>
      <c r="AE9" s="70"/>
      <c r="AF9" s="72"/>
    </row>
    <row r="10" spans="2:32">
      <c r="B10" s="63"/>
      <c r="C10" s="70"/>
      <c r="D10" s="66"/>
      <c r="E10" s="66">
        <v>6.4899999999999999E-2</v>
      </c>
      <c r="F10" s="67">
        <f t="shared" si="1"/>
        <v>0.33262970168928263</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8.3141443000000024</v>
      </c>
      <c r="U10" s="70"/>
      <c r="V10" s="70">
        <f t="shared" si="5"/>
        <v>7.4347415596207306E-2</v>
      </c>
      <c r="W10" s="71">
        <f t="shared" si="6"/>
        <v>4.2612193194308937E-2</v>
      </c>
      <c r="X10" s="66">
        <f t="shared" si="7"/>
        <v>0.33262970168928263</v>
      </c>
      <c r="Y10" s="68"/>
      <c r="Z10" s="70"/>
      <c r="AA10" s="70"/>
      <c r="AB10" s="70"/>
      <c r="AC10" s="70"/>
      <c r="AD10" s="70">
        <f t="shared" si="0"/>
        <v>4.8604517270241357E-2</v>
      </c>
      <c r="AE10" s="70"/>
      <c r="AF10" s="72"/>
    </row>
    <row r="11" spans="2:32">
      <c r="B11" s="63"/>
      <c r="C11" s="70"/>
      <c r="D11" s="66"/>
      <c r="E11" s="66">
        <v>6.6100000000000006E-2</v>
      </c>
      <c r="F11" s="67">
        <f t="shared" si="1"/>
        <v>0.33878001974825239</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3.771137200000001</v>
      </c>
      <c r="U11" s="70"/>
      <c r="V11" s="70">
        <f t="shared" si="5"/>
        <v>3.372256898147865E-2</v>
      </c>
      <c r="W11" s="71">
        <f t="shared" si="6"/>
        <v>1.9328077686677297E-2</v>
      </c>
      <c r="X11" s="66">
        <f t="shared" si="7"/>
        <v>0.33878001974825239</v>
      </c>
      <c r="Y11" s="68"/>
      <c r="Z11" s="70"/>
      <c r="AA11" s="70"/>
      <c r="AB11" s="70"/>
      <c r="AC11" s="70"/>
      <c r="AD11" s="70">
        <f t="shared" si="0"/>
        <v>2.5431199742442064E-2</v>
      </c>
      <c r="AE11" s="70"/>
      <c r="AF11" s="72"/>
    </row>
    <row r="12" spans="2:32">
      <c r="B12" s="63"/>
      <c r="C12" s="70"/>
      <c r="D12" s="66"/>
      <c r="E12" s="66">
        <v>2.06E-2</v>
      </c>
      <c r="F12" s="67">
        <f t="shared" si="1"/>
        <v>0.10558046001231466</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2.8251252</v>
      </c>
      <c r="U12" s="70"/>
      <c r="V12" s="70">
        <f t="shared" si="5"/>
        <v>2.5263063735340537E-2</v>
      </c>
      <c r="W12" s="71">
        <f t="shared" si="6"/>
        <v>1.4479515447008857E-2</v>
      </c>
      <c r="X12" s="66">
        <f t="shared" si="7"/>
        <v>0.10558046001231466</v>
      </c>
      <c r="Y12" s="68"/>
      <c r="Z12" s="70"/>
      <c r="AA12" s="70"/>
      <c r="AB12" s="70"/>
      <c r="AC12" s="70"/>
      <c r="AD12" s="70">
        <f t="shared" si="0"/>
        <v>1.6381547434130707E-2</v>
      </c>
      <c r="AE12" s="70"/>
      <c r="AF12" s="72"/>
    </row>
    <row r="13" spans="2:32">
      <c r="B13" s="63"/>
      <c r="C13" s="70"/>
      <c r="D13" s="66"/>
      <c r="E13" s="66">
        <v>7.0900000000000005E-2</v>
      </c>
      <c r="F13" s="67">
        <f t="shared" si="1"/>
        <v>0.36338129198413149</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8.0230440000000005</v>
      </c>
      <c r="U13" s="70"/>
      <c r="V13" s="70">
        <f t="shared" si="5"/>
        <v>7.1744314879723381E-2</v>
      </c>
      <c r="W13" s="71">
        <f t="shared" si="6"/>
        <v>4.1120227000924325E-2</v>
      </c>
      <c r="X13" s="66">
        <f t="shared" si="7"/>
        <v>0.36338129198413149</v>
      </c>
      <c r="Y13" s="68"/>
      <c r="Z13" s="70"/>
      <c r="AA13" s="70"/>
      <c r="AB13" s="74"/>
      <c r="AC13" s="70"/>
      <c r="AD13" s="70">
        <f t="shared" si="0"/>
        <v>4.7666540976018454E-2</v>
      </c>
      <c r="AE13" s="70"/>
      <c r="AF13" s="72"/>
    </row>
    <row r="14" spans="2:32">
      <c r="B14" s="63"/>
      <c r="C14" s="70"/>
      <c r="D14" s="66"/>
      <c r="E14" s="66">
        <v>0.1047</v>
      </c>
      <c r="F14" s="67">
        <f t="shared" si="1"/>
        <v>0.53661525064511384</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11.847852000000001</v>
      </c>
      <c r="U14" s="70"/>
      <c r="V14" s="70">
        <f t="shared" si="5"/>
        <v>0.10594682324269447</v>
      </c>
      <c r="W14" s="71">
        <f t="shared" si="6"/>
        <v>6.0723381763001086E-2</v>
      </c>
      <c r="X14" s="66">
        <f t="shared" si="7"/>
        <v>0.53661525064511384</v>
      </c>
      <c r="Y14" s="68"/>
      <c r="Z14" s="70"/>
      <c r="AA14" s="70"/>
      <c r="AB14" s="74"/>
      <c r="AC14" s="70"/>
      <c r="AD14" s="70">
        <f t="shared" si="0"/>
        <v>7.0390505503372808E-2</v>
      </c>
      <c r="AE14" s="70"/>
      <c r="AF14" s="72"/>
    </row>
    <row r="15" spans="2:32">
      <c r="B15" s="63"/>
      <c r="C15" s="70"/>
      <c r="D15" s="66"/>
      <c r="E15" s="66">
        <v>6.3600000000000004E-2</v>
      </c>
      <c r="F15" s="67">
        <f t="shared" si="1"/>
        <v>0.32596685712539863</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8.2160387999999998</v>
      </c>
      <c r="U15" s="70"/>
      <c r="V15" s="70">
        <f t="shared" si="5"/>
        <v>7.3470128635867452E-2</v>
      </c>
      <c r="W15" s="71">
        <f t="shared" si="6"/>
        <v>4.210937650403037E-2</v>
      </c>
      <c r="X15" s="66">
        <f t="shared" si="7"/>
        <v>0.32596685712539863</v>
      </c>
      <c r="Y15" s="68"/>
      <c r="Z15" s="70"/>
      <c r="AA15" s="70"/>
      <c r="AB15" s="74"/>
      <c r="AC15" s="70"/>
      <c r="AD15" s="70">
        <f t="shared" si="0"/>
        <v>4.7981669435144432E-2</v>
      </c>
      <c r="AE15" s="70"/>
      <c r="AF15" s="72"/>
    </row>
    <row r="16" spans="2:32">
      <c r="B16" s="63"/>
      <c r="C16" s="70"/>
      <c r="D16" s="66"/>
      <c r="E16" s="66">
        <v>2.4E-2</v>
      </c>
      <c r="F16" s="67">
        <f t="shared" si="1"/>
        <v>0.12300636117939574</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3.1487760000000002</v>
      </c>
      <c r="U16" s="70"/>
      <c r="V16" s="70">
        <f t="shared" si="5"/>
        <v>2.8157240173395021E-2</v>
      </c>
      <c r="W16" s="71">
        <f t="shared" si="6"/>
        <v>1.6138311580375542E-2</v>
      </c>
      <c r="X16" s="66">
        <f t="shared" si="7"/>
        <v>0.12300636117939574</v>
      </c>
      <c r="Y16" s="68"/>
      <c r="Z16" s="70"/>
      <c r="AA16" s="70"/>
      <c r="AB16" s="74"/>
      <c r="AC16" s="70"/>
      <c r="AD16" s="70">
        <f t="shared" si="0"/>
        <v>1.8354271177022354E-2</v>
      </c>
      <c r="AE16" s="70"/>
      <c r="AF16" s="72"/>
    </row>
    <row r="17" spans="2:32">
      <c r="B17" s="63"/>
      <c r="C17" s="70"/>
      <c r="D17" s="66"/>
      <c r="E17" s="66">
        <v>4.4999999999999998E-2</v>
      </c>
      <c r="F17" s="67">
        <f t="shared" si="1"/>
        <v>0.23063692721136694</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6.622964999999998</v>
      </c>
      <c r="U17" s="70"/>
      <c r="V17" s="70">
        <f t="shared" si="5"/>
        <v>5.9224414872632754E-2</v>
      </c>
      <c r="W17" s="71">
        <f t="shared" si="6"/>
        <v>3.3944451036187345E-2</v>
      </c>
      <c r="X17" s="66">
        <f t="shared" si="7"/>
        <v>0.23063692721136694</v>
      </c>
      <c r="Y17" s="68"/>
      <c r="Z17" s="70"/>
      <c r="AA17" s="70"/>
      <c r="AB17" s="74"/>
      <c r="AC17" s="70"/>
      <c r="AD17" s="70">
        <f t="shared" si="0"/>
        <v>3.8099375279900122E-2</v>
      </c>
      <c r="AE17" s="70"/>
      <c r="AF17" s="72"/>
    </row>
    <row r="18" spans="2:32">
      <c r="B18" s="63"/>
      <c r="C18" s="70"/>
      <c r="D18" s="66"/>
      <c r="E18" s="66">
        <v>3.7100000000000001E-2</v>
      </c>
      <c r="F18" s="67">
        <f t="shared" si="1"/>
        <v>0.19014733332314918</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3.6030407000000002</v>
      </c>
      <c r="U18" s="70"/>
      <c r="V18" s="70">
        <f t="shared" si="5"/>
        <v>3.2219402823324778E-2</v>
      </c>
      <c r="W18" s="71">
        <f t="shared" si="6"/>
        <v>1.846653857034428E-2</v>
      </c>
      <c r="X18" s="66">
        <f t="shared" si="7"/>
        <v>0.19014733332314918</v>
      </c>
      <c r="Y18" s="68"/>
      <c r="Z18" s="70"/>
      <c r="AA18" s="66"/>
      <c r="AB18" s="74"/>
      <c r="AC18" s="70"/>
      <c r="AD18" s="70">
        <f t="shared" si="0"/>
        <v>2.1892042780160811E-2</v>
      </c>
      <c r="AE18" s="70"/>
      <c r="AF18" s="72"/>
    </row>
    <row r="19" spans="2:32">
      <c r="B19" s="63"/>
      <c r="C19" s="70"/>
      <c r="D19" s="66"/>
      <c r="E19" s="66">
        <v>5.8600000000000006E-2</v>
      </c>
      <c r="F19" s="67">
        <f t="shared" si="1"/>
        <v>0.30034053187969123</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5.1027708000000009</v>
      </c>
      <c r="U19" s="70"/>
      <c r="V19" s="70">
        <f t="shared" si="5"/>
        <v>4.5630410980453055E-2</v>
      </c>
      <c r="W19" s="71">
        <f t="shared" si="6"/>
        <v>2.6153052835019754E-2</v>
      </c>
      <c r="X19" s="66">
        <f t="shared" si="7"/>
        <v>0.30034053187969123</v>
      </c>
      <c r="Y19" s="68"/>
      <c r="Z19" s="70"/>
      <c r="AA19" s="70"/>
      <c r="AB19" s="74"/>
      <c r="AC19" s="70"/>
      <c r="AD19" s="70">
        <f t="shared" si="0"/>
        <v>3.1563687516832389E-2</v>
      </c>
      <c r="AE19" s="70"/>
      <c r="AF19" s="72"/>
    </row>
    <row r="20" spans="2:32">
      <c r="B20" s="63"/>
      <c r="C20" s="70"/>
      <c r="D20" s="66"/>
      <c r="E20" s="66">
        <v>5.2199999999999996E-2</v>
      </c>
      <c r="F20" s="67">
        <f>X20</f>
        <v>0.2675388355651856</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5.2776809999999994</v>
      </c>
      <c r="U20" s="70"/>
      <c r="V20" s="70">
        <f t="shared" si="5"/>
        <v>4.719450715946881E-2</v>
      </c>
      <c r="W20" s="71">
        <f t="shared" si="6"/>
        <v>2.7049513969818095E-2</v>
      </c>
      <c r="X20" s="66">
        <f t="shared" si="7"/>
        <v>0.2675388355651856</v>
      </c>
      <c r="Y20" s="68"/>
      <c r="Z20" s="70"/>
      <c r="AA20" s="70"/>
      <c r="AB20" s="74"/>
      <c r="AC20" s="70"/>
      <c r="AD20" s="70">
        <f>(F20*Q20)/1000</f>
        <v>3.1869226092524905E-2</v>
      </c>
      <c r="AE20" s="70"/>
      <c r="AF20" s="72"/>
    </row>
    <row r="21" spans="2:32">
      <c r="B21" s="63"/>
      <c r="C21" s="70"/>
      <c r="D21" s="66"/>
      <c r="E21" s="66">
        <v>1.1299999999999999E-2</v>
      </c>
      <c r="F21" s="67">
        <f t="shared" si="1"/>
        <v>5.7915495055298812E-2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2.1042182</v>
      </c>
      <c r="U21" s="70"/>
      <c r="V21" s="70">
        <f t="shared" si="5"/>
        <v>1.8816510680540296E-2</v>
      </c>
      <c r="W21" s="71">
        <f t="shared" si="6"/>
        <v>1.0784675996227414E-2</v>
      </c>
      <c r="X21" s="66">
        <f t="shared" si="7"/>
        <v>5.7915495055298812E-2</v>
      </c>
      <c r="Y21" s="68"/>
      <c r="Z21" s="70"/>
      <c r="AA21" s="70"/>
      <c r="AB21" s="74"/>
      <c r="AC21" s="70"/>
      <c r="AD21" s="70">
        <f t="shared" si="0"/>
        <v>1.1828023639648621E-2</v>
      </c>
      <c r="AE21" s="70"/>
      <c r="AF21" s="72"/>
    </row>
    <row r="22" spans="2:32">
      <c r="B22" s="63"/>
      <c r="C22" s="70"/>
      <c r="D22" s="66"/>
      <c r="E22" s="66">
        <v>3.1699999999999999E-2</v>
      </c>
      <c r="F22" s="67">
        <f t="shared" si="1"/>
        <v>0.16247090205778517</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5.1726791999999993</v>
      </c>
      <c r="U22" s="70"/>
      <c r="V22" s="70">
        <f t="shared" si="5"/>
        <v>4.6255551545846631E-2</v>
      </c>
      <c r="W22" s="71">
        <f t="shared" si="6"/>
        <v>2.651135191418115E-2</v>
      </c>
      <c r="X22" s="66">
        <f t="shared" si="7"/>
        <v>0.16247090205778517</v>
      </c>
      <c r="Y22" s="68"/>
      <c r="Z22" s="70"/>
      <c r="AA22" s="70"/>
      <c r="AB22" s="75"/>
      <c r="AC22" s="70"/>
      <c r="AD22" s="70">
        <f t="shared" si="0"/>
        <v>2.9438265214752145E-2</v>
      </c>
      <c r="AE22" s="70"/>
      <c r="AF22" s="72"/>
    </row>
    <row r="23" spans="2:32" ht="15.75" thickBot="1">
      <c r="B23" s="63"/>
      <c r="C23" s="70"/>
      <c r="D23" s="66"/>
      <c r="E23" s="66">
        <v>6.6400000000000001E-2</v>
      </c>
      <c r="F23" s="67">
        <f t="shared" si="1"/>
        <v>0.34031759926299487</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6.5824312000000011</v>
      </c>
      <c r="U23" s="70"/>
      <c r="V23" s="70">
        <f t="shared" si="5"/>
        <v>5.8861950238203294E-2</v>
      </c>
      <c r="W23" s="71">
        <f t="shared" si="6"/>
        <v>3.3736704567738474E-2</v>
      </c>
      <c r="X23" s="66">
        <f t="shared" si="7"/>
        <v>0.34031759926299487</v>
      </c>
      <c r="Y23" s="68"/>
      <c r="Z23" s="76">
        <f>SUM(X4:X23)</f>
        <v>5.1252650491414879</v>
      </c>
      <c r="AA23" s="68" t="s">
        <v>130</v>
      </c>
      <c r="AB23" s="77">
        <f>SUM(W4:W23)</f>
        <v>0.57314962265457314</v>
      </c>
      <c r="AC23" s="70"/>
      <c r="AD23" s="70">
        <f t="shared" si="0"/>
        <v>3.9867526118461324E-2</v>
      </c>
      <c r="AE23" s="70">
        <f>SUM(AD4:AD23)</f>
        <v>0.665481272514857</v>
      </c>
      <c r="AF23" s="78">
        <f>AE23-AD101</f>
        <v>0.57314962265457314</v>
      </c>
    </row>
    <row r="24" spans="2:32" ht="15.75" thickBot="1">
      <c r="B24" s="79"/>
      <c r="C24" s="80" t="s">
        <v>173</v>
      </c>
      <c r="D24" s="81">
        <f>'[1]Macromolecular composition'!D5</f>
        <v>3.414803018763414E-2</v>
      </c>
      <c r="E24" s="82">
        <v>0.30920000000000003</v>
      </c>
      <c r="F24" s="83">
        <f>X24</f>
        <v>3.4336999444241845E-2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96.532858399999995</v>
      </c>
      <c r="U24" s="84">
        <f>SUM(T24:T27)</f>
        <v>307.49835759999996</v>
      </c>
      <c r="V24" s="84">
        <f>T24/$U$24</f>
        <v>0.31392967153851231</v>
      </c>
      <c r="W24" s="87">
        <f>V24*$D$24</f>
        <v>1.0720079900491189E-2</v>
      </c>
      <c r="X24" s="88">
        <f t="shared" si="7"/>
        <v>3.4336999444241845E-2</v>
      </c>
      <c r="Y24" s="86"/>
      <c r="Z24" s="84"/>
      <c r="AA24" s="84"/>
      <c r="AB24" s="89"/>
      <c r="AC24" s="84"/>
      <c r="AD24" s="84">
        <f t="shared" si="0"/>
        <v>1.6727303616261856E-2</v>
      </c>
      <c r="AE24" s="84"/>
      <c r="AF24" s="90"/>
    </row>
    <row r="25" spans="2:32">
      <c r="B25" s="79"/>
      <c r="C25" s="86" t="s">
        <v>177</v>
      </c>
      <c r="D25" s="82"/>
      <c r="E25" s="82">
        <v>0.19079999999999997</v>
      </c>
      <c r="F25" s="83">
        <f t="shared" si="1"/>
        <v>2.1188549463005631E-2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54.599327999999993</v>
      </c>
      <c r="U25" s="84"/>
      <c r="V25" s="84">
        <f>T25/$U$24</f>
        <v>0.17755973861500715</v>
      </c>
      <c r="W25" s="87">
        <f>V25*$D$24</f>
        <v>6.0633153143336916E-3</v>
      </c>
      <c r="X25" s="88">
        <f t="shared" si="7"/>
        <v>2.1188549463005631E-2</v>
      </c>
      <c r="Y25" s="86"/>
      <c r="Z25" s="84"/>
      <c r="AA25" s="84"/>
      <c r="AB25" s="89"/>
      <c r="AC25" s="84"/>
      <c r="AD25" s="84">
        <f t="shared" si="0"/>
        <v>9.7702308543370642E-3</v>
      </c>
      <c r="AE25" s="84"/>
      <c r="AF25" s="90"/>
    </row>
    <row r="26" spans="2:32">
      <c r="B26" s="79"/>
      <c r="C26" s="86" t="s">
        <v>177</v>
      </c>
      <c r="D26" s="82"/>
      <c r="E26" s="82">
        <v>0.19079999999999997</v>
      </c>
      <c r="F26" s="83">
        <f t="shared" si="1"/>
        <v>2.1188549463005631E-2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62.620750799999982</v>
      </c>
      <c r="U26" s="84"/>
      <c r="V26" s="84">
        <f>T26/$U$24</f>
        <v>0.20364580574917512</v>
      </c>
      <c r="W26" s="87">
        <f>V26*$D$24</f>
        <v>6.95410312230791E-3</v>
      </c>
      <c r="X26" s="88">
        <f t="shared" si="7"/>
        <v>2.1188549463005631E-2</v>
      </c>
      <c r="Y26" s="86"/>
      <c r="Z26" s="86"/>
      <c r="AA26" s="84"/>
      <c r="AB26" s="89"/>
      <c r="AC26" s="84"/>
      <c r="AD26" s="84">
        <f t="shared" si="0"/>
        <v>1.0661018662311283E-2</v>
      </c>
      <c r="AE26" s="84"/>
      <c r="AF26" s="90"/>
    </row>
    <row r="27" spans="2:32" ht="15.75" thickBot="1">
      <c r="B27" s="79"/>
      <c r="C27" s="86" t="s">
        <v>177</v>
      </c>
      <c r="D27" s="82"/>
      <c r="E27" s="82">
        <v>0.30920000000000003</v>
      </c>
      <c r="F27" s="83">
        <f t="shared" si="1"/>
        <v>3.4336999444241838E-2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93.745420400000029</v>
      </c>
      <c r="U27" s="84"/>
      <c r="V27" s="84">
        <f>T27/$U$24</f>
        <v>0.3048647840973055</v>
      </c>
      <c r="W27" s="87">
        <f>V27*$D$24</f>
        <v>1.0410531850501352E-2</v>
      </c>
      <c r="X27" s="88">
        <f t="shared" si="7"/>
        <v>3.4336999444241838E-2</v>
      </c>
      <c r="Y27" s="86"/>
      <c r="Z27" s="91">
        <f>SUM(X24:X27)</f>
        <v>0.11105109781449496</v>
      </c>
      <c r="AA27" s="84" t="s">
        <v>173</v>
      </c>
      <c r="AB27" s="92">
        <f>SUM(W24:W27)</f>
        <v>3.414803018763414E-2</v>
      </c>
      <c r="AC27" s="84"/>
      <c r="AD27" s="84">
        <f t="shared" si="0"/>
        <v>1.6417755566272018E-2</v>
      </c>
      <c r="AE27" s="84">
        <f>SUM(AD24:AD27)</f>
        <v>5.3576308699182229E-2</v>
      </c>
      <c r="AF27" s="90">
        <f>AE27-AD99</f>
        <v>3.4148030187634154E-2</v>
      </c>
    </row>
    <row r="28" spans="2:32" ht="15.75" thickBot="1">
      <c r="B28" s="93"/>
      <c r="C28" s="94" t="s">
        <v>184</v>
      </c>
      <c r="D28" s="95">
        <f>'[1]Macromolecular composition'!D6</f>
        <v>0.16589351242816586</v>
      </c>
      <c r="E28" s="96">
        <v>0.30153455185221384</v>
      </c>
      <c r="F28" s="97">
        <f>X28</f>
        <v>0.15682078965355276</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91.719272309647152</v>
      </c>
      <c r="U28" s="98">
        <f>SUM(T28:T31)</f>
        <v>318.97955644609522</v>
      </c>
      <c r="V28" s="98">
        <f>T28/$U$28</f>
        <v>0.28753965718535607</v>
      </c>
      <c r="W28" s="101">
        <f>V28*$D$28</f>
        <v>4.7700963692869414E-2</v>
      </c>
      <c r="X28" s="102">
        <f>W28/S28*1000</f>
        <v>0.15682078965355276</v>
      </c>
      <c r="Y28" s="100"/>
      <c r="Z28" s="100"/>
      <c r="AA28" s="98"/>
      <c r="AB28" s="103"/>
      <c r="AC28" s="98"/>
      <c r="AD28" s="98">
        <f t="shared" si="0"/>
        <v>7.5136604021968811E-2</v>
      </c>
      <c r="AE28" s="98"/>
      <c r="AF28" s="104"/>
    </row>
    <row r="29" spans="2:32">
      <c r="B29" s="93"/>
      <c r="C29" s="98"/>
      <c r="D29" s="105"/>
      <c r="E29" s="96">
        <v>0.23174665233115044</v>
      </c>
      <c r="F29" s="97">
        <f t="shared" si="1"/>
        <v>0.12052579976290879</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79.767197732381973</v>
      </c>
      <c r="U29" s="98"/>
      <c r="V29" s="98">
        <f>T29/$U$28</f>
        <v>0.25006993746278516</v>
      </c>
      <c r="W29" s="101">
        <f>V29*$D$28</f>
        <v>4.1484980278393209E-2</v>
      </c>
      <c r="X29" s="102">
        <f t="shared" si="7"/>
        <v>0.12052579976290879</v>
      </c>
      <c r="Y29" s="100"/>
      <c r="Z29" s="100"/>
      <c r="AA29" s="98"/>
      <c r="AB29" s="103"/>
      <c r="AC29" s="98"/>
      <c r="AD29" s="98">
        <f t="shared" si="0"/>
        <v>6.2570848421114336E-2</v>
      </c>
      <c r="AE29" s="98"/>
      <c r="AF29" s="104"/>
    </row>
    <row r="30" spans="2:32">
      <c r="B30" s="93"/>
      <c r="C30" s="98"/>
      <c r="D30" s="96"/>
      <c r="E30" s="96">
        <v>0.24670120222852115</v>
      </c>
      <c r="F30" s="97">
        <f t="shared" si="1"/>
        <v>0.12830329759661821</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75.283092170853294</v>
      </c>
      <c r="U30" s="98"/>
      <c r="V30" s="98">
        <f>T30/$U$28</f>
        <v>0.23601227931224955</v>
      </c>
      <c r="W30" s="101">
        <f>V30*$D$28</f>
        <v>3.9152905991286423E-2</v>
      </c>
      <c r="X30" s="102">
        <f t="shared" si="7"/>
        <v>0.12830329759661821</v>
      </c>
      <c r="Y30" s="100"/>
      <c r="Z30" s="100"/>
      <c r="AA30" s="98"/>
      <c r="AB30" s="103"/>
      <c r="AC30" s="98"/>
      <c r="AD30" s="98">
        <f t="shared" si="0"/>
        <v>6.1599439602517188E-2</v>
      </c>
      <c r="AE30" s="98"/>
      <c r="AF30" s="104"/>
    </row>
    <row r="31" spans="2:32" ht="15.75" thickBot="1">
      <c r="B31" s="93"/>
      <c r="C31" s="98"/>
      <c r="D31" s="96"/>
      <c r="E31" s="96">
        <v>0.22001759358811457</v>
      </c>
      <c r="F31" s="97">
        <f t="shared" si="1"/>
        <v>0.11442580146196026</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72.209994233212782</v>
      </c>
      <c r="U31" s="98"/>
      <c r="V31" s="98">
        <f>T31/$U$28</f>
        <v>0.22637812603960922</v>
      </c>
      <c r="W31" s="101">
        <f>V31*$D$28</f>
        <v>3.7554662465616812E-2</v>
      </c>
      <c r="X31" s="102">
        <f t="shared" si="7"/>
        <v>0.11442580146196026</v>
      </c>
      <c r="Y31" s="100"/>
      <c r="Z31" s="106">
        <f>SUM(X28:X31)</f>
        <v>0.52007568847504004</v>
      </c>
      <c r="AA31" s="98" t="s">
        <v>184</v>
      </c>
      <c r="AB31" s="107">
        <f>SUM(W28:W31)</f>
        <v>0.16589351242816586</v>
      </c>
      <c r="AC31" s="98"/>
      <c r="AD31" s="98">
        <f t="shared" si="0"/>
        <v>5.7573342005585303E-2</v>
      </c>
      <c r="AE31" s="98">
        <f>SUM(AD28:AD31)</f>
        <v>0.2568802340511856</v>
      </c>
      <c r="AF31" s="104">
        <f>AE31-AD100</f>
        <v>0.1658935124281658</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si="2"/>
        <v>3977.0480000000002</v>
      </c>
      <c r="R37" s="127" t="s">
        <v>193</v>
      </c>
      <c r="S37" s="127">
        <f t="shared" si="8"/>
        <v>3977.0480000000002</v>
      </c>
      <c r="T37" s="127">
        <f t="shared" si="4"/>
        <v>3977.0480000000002</v>
      </c>
      <c r="U37" s="127">
        <f>SUM(T37)</f>
        <v>3977.0480000000002</v>
      </c>
      <c r="V37" s="127">
        <f>T37/$U$37</f>
        <v>1</v>
      </c>
      <c r="W37" s="128">
        <f>V37*$D$37</f>
        <v>4.3481271204043478E-2</v>
      </c>
      <c r="X37" s="127">
        <f t="shared" si="7"/>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 t="shared" si="1"/>
        <v>3.9459602953560872E-2</v>
      </c>
      <c r="G38" s="134" t="s">
        <v>208</v>
      </c>
      <c r="H38" s="134" t="s">
        <v>209</v>
      </c>
      <c r="I38" s="134" t="s">
        <v>207</v>
      </c>
      <c r="J38" s="134" t="s">
        <v>210</v>
      </c>
      <c r="K38" s="134">
        <v>33</v>
      </c>
      <c r="L38" s="134">
        <v>66</v>
      </c>
      <c r="M38" s="134">
        <v>1</v>
      </c>
      <c r="N38" s="134">
        <v>8</v>
      </c>
      <c r="O38" s="134">
        <v>1</v>
      </c>
      <c r="P38" s="134">
        <v>0</v>
      </c>
      <c r="Q38" s="134">
        <f t="shared" si="2"/>
        <v>635.86400000000003</v>
      </c>
      <c r="R38" s="136" t="s">
        <v>193</v>
      </c>
      <c r="S38" s="136">
        <f t="shared" si="8"/>
        <v>635.86400000000003</v>
      </c>
      <c r="T38" s="136">
        <f t="shared" si="4"/>
        <v>124.311412</v>
      </c>
      <c r="U38" s="136">
        <f>SUM(T39:T43)</f>
        <v>563.60417672727272</v>
      </c>
      <c r="V38" s="136">
        <f t="shared" ref="V38:V43" si="9">T38/$U$38</f>
        <v>0.22056510070924143</v>
      </c>
      <c r="W38" s="137">
        <f t="shared" ref="W38:W43" si="10">V38*$D$38</f>
        <v>2.5090940972463033E-2</v>
      </c>
      <c r="X38" s="138">
        <f t="shared" si="7"/>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2"/>
        <v>691.97199999999998</v>
      </c>
      <c r="R39" s="136" t="s">
        <v>193</v>
      </c>
      <c r="S39" s="136">
        <f t="shared" si="8"/>
        <v>691.97199999999998</v>
      </c>
      <c r="T39" s="136">
        <f t="shared" si="4"/>
        <v>99.989954000000012</v>
      </c>
      <c r="U39" s="134"/>
      <c r="V39" s="136">
        <f t="shared" si="9"/>
        <v>0.1774116625263851</v>
      </c>
      <c r="W39" s="137">
        <f t="shared" si="10"/>
        <v>2.0181912451073227E-2</v>
      </c>
      <c r="X39" s="138">
        <f t="shared" si="7"/>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2"/>
        <v>687.93999999999994</v>
      </c>
      <c r="R40" s="136" t="s">
        <v>193</v>
      </c>
      <c r="S40" s="136">
        <f t="shared" si="8"/>
        <v>687.93999999999994</v>
      </c>
      <c r="T40" s="136">
        <f t="shared" si="4"/>
        <v>321.61194999999998</v>
      </c>
      <c r="U40" s="136"/>
      <c r="V40" s="136">
        <f t="shared" si="9"/>
        <v>0.57063443331369701</v>
      </c>
      <c r="W40" s="137">
        <f t="shared" si="10"/>
        <v>6.4913963437956371E-2</v>
      </c>
      <c r="X40" s="138">
        <f t="shared" si="7"/>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2"/>
        <v>748.07999999999993</v>
      </c>
      <c r="R41" s="136" t="s">
        <v>193</v>
      </c>
      <c r="S41" s="136">
        <f t="shared" si="8"/>
        <v>748.07999999999993</v>
      </c>
      <c r="T41" s="136">
        <f t="shared" si="4"/>
        <v>31.793399999999998</v>
      </c>
      <c r="U41" s="136"/>
      <c r="V41" s="136">
        <f t="shared" si="9"/>
        <v>5.6410866549317255E-2</v>
      </c>
      <c r="W41" s="137">
        <f t="shared" si="10"/>
        <v>6.4171608211956123E-3</v>
      </c>
      <c r="X41" s="138">
        <f t="shared" si="7"/>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2"/>
        <v>721.97400000000005</v>
      </c>
      <c r="R42" s="136" t="s">
        <v>193</v>
      </c>
      <c r="S42" s="136">
        <f t="shared" si="8"/>
        <v>721.97400000000005</v>
      </c>
      <c r="T42" s="136">
        <f t="shared" si="4"/>
        <v>83.683350000000004</v>
      </c>
      <c r="U42" s="136"/>
      <c r="V42" s="136">
        <f t="shared" si="9"/>
        <v>0.14847893868695416</v>
      </c>
      <c r="W42" s="137">
        <f t="shared" si="10"/>
        <v>1.6890597262526182E-2</v>
      </c>
      <c r="X42" s="138">
        <f t="shared" si="7"/>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2"/>
        <v>778.08199999999999</v>
      </c>
      <c r="R43" s="136" t="s">
        <v>193</v>
      </c>
      <c r="S43" s="136">
        <f t="shared" si="8"/>
        <v>778.08199999999999</v>
      </c>
      <c r="T43" s="136">
        <f t="shared" si="4"/>
        <v>26.525522727272726</v>
      </c>
      <c r="U43" s="136"/>
      <c r="V43" s="136">
        <f t="shared" si="9"/>
        <v>4.7064098923646533E-2</v>
      </c>
      <c r="W43" s="137">
        <f t="shared" si="10"/>
        <v>5.353895626362337E-3</v>
      </c>
      <c r="X43" s="138">
        <f t="shared" si="7"/>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7"/>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1">Q45</f>
        <v>18.039000000000001</v>
      </c>
      <c r="T45" s="152">
        <f t="shared" si="4"/>
        <v>0.84822884012539201</v>
      </c>
      <c r="U45" s="152"/>
      <c r="V45" s="152">
        <f t="shared" ref="V45:V59" si="12">T45/$U$44</f>
        <v>1.9824888758148414E-2</v>
      </c>
      <c r="W45" s="153">
        <f t="shared" ref="W45:W59" si="13">V45*$D$44</f>
        <v>2.1550284117076099E-4</v>
      </c>
      <c r="X45" s="154">
        <f t="shared" si="7"/>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1"/>
        <v>23.984999999999999</v>
      </c>
      <c r="T46" s="152">
        <f t="shared" si="4"/>
        <v>0.75188087774294665</v>
      </c>
      <c r="U46" s="152"/>
      <c r="V46" s="152">
        <f t="shared" si="12"/>
        <v>1.7573034605177288E-2</v>
      </c>
      <c r="W46" s="153">
        <f t="shared" si="13"/>
        <v>1.9102447088643868E-4</v>
      </c>
      <c r="X46" s="154">
        <f t="shared" si="7"/>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1"/>
        <v>39.962600000000002</v>
      </c>
      <c r="T47" s="152">
        <f t="shared" si="4"/>
        <v>0.75164764890282143</v>
      </c>
      <c r="U47" s="152"/>
      <c r="V47" s="152">
        <f t="shared" si="12"/>
        <v>1.7567583557544914E-2</v>
      </c>
      <c r="W47" s="153">
        <f t="shared" si="13"/>
        <v>1.9096521626632635E-4</v>
      </c>
      <c r="X47" s="154">
        <f t="shared" si="7"/>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1"/>
        <v>55.934899999999999</v>
      </c>
      <c r="T48" s="152">
        <f t="shared" si="4"/>
        <v>1.5781006269592477</v>
      </c>
      <c r="U48" s="152"/>
      <c r="V48" s="152">
        <f t="shared" si="12"/>
        <v>3.6883524703081844E-2</v>
      </c>
      <c r="W48" s="153">
        <f t="shared" si="13"/>
        <v>4.0093563514393473E-4</v>
      </c>
      <c r="X48" s="154">
        <f t="shared" si="7"/>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1"/>
        <v>55.934899999999999</v>
      </c>
      <c r="T49" s="152">
        <f t="shared" si="4"/>
        <v>1.5781006269592477</v>
      </c>
      <c r="U49" s="152"/>
      <c r="V49" s="152">
        <f t="shared" si="12"/>
        <v>3.6883524703081844E-2</v>
      </c>
      <c r="W49" s="153">
        <f t="shared" si="13"/>
        <v>4.0093563514393473E-4</v>
      </c>
      <c r="X49" s="154">
        <f t="shared" si="7"/>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1"/>
        <v>63.545999999999999</v>
      </c>
      <c r="T50" s="152">
        <f>E50*S50</f>
        <v>0.7968150470219435</v>
      </c>
      <c r="U50" s="152"/>
      <c r="V50" s="152">
        <f>T50/$U$44</f>
        <v>1.862324047564054E-2</v>
      </c>
      <c r="W50" s="153">
        <f t="shared" si="13"/>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1"/>
        <v>54.938000000000002</v>
      </c>
      <c r="T51" s="152">
        <f t="shared" si="4"/>
        <v>0.68887774294670845</v>
      </c>
      <c r="U51" s="152"/>
      <c r="V51" s="152">
        <f t="shared" si="12"/>
        <v>1.6100519076743463E-2</v>
      </c>
      <c r="W51" s="153">
        <f t="shared" si="13"/>
        <v>1.7501775912543956E-4</v>
      </c>
      <c r="X51" s="154">
        <f t="shared" si="7"/>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1"/>
        <v>159.94</v>
      </c>
      <c r="T52" s="152">
        <f t="shared" si="4"/>
        <v>2.0055172413793101</v>
      </c>
      <c r="U52" s="152"/>
      <c r="V52" s="152">
        <f>T52/$U$44</f>
        <v>4.687314829688647E-2</v>
      </c>
      <c r="W52" s="153">
        <f t="shared" si="13"/>
        <v>5.0952601832106737E-4</v>
      </c>
      <c r="X52" s="154">
        <f t="shared" si="7"/>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1"/>
        <v>58.933199999999999</v>
      </c>
      <c r="T53" s="152">
        <f t="shared" si="4"/>
        <v>0.73897429467084641</v>
      </c>
      <c r="U53" s="152"/>
      <c r="V53" s="152">
        <f t="shared" si="12"/>
        <v>1.7271380662811493E-2</v>
      </c>
      <c r="W53" s="153">
        <f t="shared" si="13"/>
        <v>1.8774539666699467E-4</v>
      </c>
      <c r="X53" s="154">
        <f t="shared" si="7"/>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1"/>
        <v>63.929099999999998</v>
      </c>
      <c r="T54" s="152">
        <f t="shared" si="4"/>
        <v>0.80161880877742941</v>
      </c>
      <c r="U54" s="152"/>
      <c r="V54" s="152">
        <f t="shared" si="12"/>
        <v>1.873551447284285E-2</v>
      </c>
      <c r="W54" s="153">
        <f t="shared" si="13"/>
        <v>2.0366099648524042E-4</v>
      </c>
      <c r="X54" s="154">
        <f t="shared" si="7"/>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1"/>
        <v>34.968899999999998</v>
      </c>
      <c r="T55" s="152">
        <f t="shared" si="4"/>
        <v>0.65772225705329157</v>
      </c>
      <c r="U55" s="152"/>
      <c r="V55" s="152">
        <f t="shared" si="12"/>
        <v>1.5372349963852011E-2</v>
      </c>
      <c r="W55" s="153">
        <f t="shared" si="13"/>
        <v>1.671023294554293E-4</v>
      </c>
      <c r="X55" s="154">
        <f t="shared" si="7"/>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1"/>
        <v>58.693399999999997</v>
      </c>
      <c r="T56" s="152">
        <f t="shared" si="4"/>
        <v>0.73596739811912215</v>
      </c>
      <c r="U56" s="152"/>
      <c r="V56" s="152">
        <f t="shared" si="12"/>
        <v>1.7201103177744634E-2</v>
      </c>
      <c r="W56" s="153">
        <f t="shared" si="13"/>
        <v>1.8698145807006212E-4</v>
      </c>
      <c r="X56" s="154">
        <f t="shared" si="7"/>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1"/>
        <v>22.989799999999999</v>
      </c>
      <c r="T57" s="152">
        <f t="shared" si="4"/>
        <v>0.36034169278996858</v>
      </c>
      <c r="U57" s="152"/>
      <c r="V57" s="152">
        <f t="shared" si="12"/>
        <v>8.4219418587889259E-3</v>
      </c>
      <c r="W57" s="153">
        <f t="shared" si="13"/>
        <v>9.1549184506671836E-5</v>
      </c>
      <c r="X57" s="154">
        <f t="shared" si="7"/>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1"/>
        <v>96.062000000000012</v>
      </c>
      <c r="T58" s="152">
        <f t="shared" si="4"/>
        <v>1.5056739811912225</v>
      </c>
      <c r="U58" s="152"/>
      <c r="V58" s="152">
        <f t="shared" si="12"/>
        <v>3.5190761939598511E-2</v>
      </c>
      <c r="W58" s="153">
        <f t="shared" si="13"/>
        <v>3.8253476594315349E-4</v>
      </c>
      <c r="X58" s="154">
        <f t="shared" si="7"/>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1"/>
        <v>95.978000000000009</v>
      </c>
      <c r="T59" s="152">
        <f t="shared" si="4"/>
        <v>1.5043573667711598</v>
      </c>
      <c r="U59" s="152"/>
      <c r="V59" s="152">
        <f t="shared" si="12"/>
        <v>3.5159989896512527E-2</v>
      </c>
      <c r="W59" s="153">
        <f t="shared" si="13"/>
        <v>3.8220026405542246E-4</v>
      </c>
      <c r="X59" s="154">
        <f t="shared" si="7"/>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4">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5">(K63*12.011)+(L63*1.008)+(N63*15.999)+(14.007*M63)+(O63*30.974)+(P63*32.066)</f>
        <v>763.50800000000004</v>
      </c>
      <c r="R63" s="164" t="s">
        <v>193</v>
      </c>
      <c r="S63" s="164">
        <f t="shared" si="14"/>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5"/>
        <v>862.57299999999998</v>
      </c>
      <c r="R64" s="164" t="s">
        <v>193</v>
      </c>
      <c r="S64" s="164">
        <f t="shared" si="14"/>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5"/>
        <v>848.54600000000005</v>
      </c>
      <c r="R65" s="164" t="s">
        <v>193</v>
      </c>
      <c r="S65" s="164">
        <f t="shared" si="14"/>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5"/>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5"/>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5"/>
        <v>740.38499999999999</v>
      </c>
      <c r="R68" s="164" t="s">
        <v>193</v>
      </c>
      <c r="S68" s="164">
        <f>Q68</f>
        <v>740.38499999999999</v>
      </c>
      <c r="T68" s="162"/>
      <c r="U68" s="162"/>
      <c r="V68" s="162"/>
      <c r="W68" s="167"/>
      <c r="X68" s="166"/>
      <c r="Y68" s="167"/>
      <c r="Z68" s="162"/>
      <c r="AA68" s="162"/>
      <c r="AB68" s="162"/>
      <c r="AC68" s="162"/>
      <c r="AD68" s="162">
        <f t="shared" ref="AD68:AD91" si="16">(F68*Q68)/1000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5"/>
        <v>741.39300000000003</v>
      </c>
      <c r="R69" s="164" t="s">
        <v>193</v>
      </c>
      <c r="S69" s="164">
        <f>Q69</f>
        <v>741.39300000000003</v>
      </c>
      <c r="T69" s="162"/>
      <c r="U69" s="162"/>
      <c r="V69" s="162"/>
      <c r="W69" s="167"/>
      <c r="X69" s="166"/>
      <c r="Y69" s="167"/>
      <c r="Z69" s="162"/>
      <c r="AA69" s="162"/>
      <c r="AB69" s="162"/>
      <c r="AC69" s="162"/>
      <c r="AD69" s="162">
        <f t="shared" si="16"/>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5"/>
        <v>783.54099999999994</v>
      </c>
      <c r="R70" s="164" t="s">
        <v>193</v>
      </c>
      <c r="S70" s="164">
        <f t="shared" si="14"/>
        <v>783.54099999999994</v>
      </c>
      <c r="T70" s="162"/>
      <c r="U70" s="162"/>
      <c r="V70" s="162"/>
      <c r="W70" s="167"/>
      <c r="X70" s="166"/>
      <c r="Y70" s="167"/>
      <c r="Z70" s="162"/>
      <c r="AA70" s="162"/>
      <c r="AB70" s="162"/>
      <c r="AC70" s="162"/>
      <c r="AD70" s="162">
        <f t="shared" si="16"/>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5"/>
        <v>443.41999999999996</v>
      </c>
      <c r="R71" s="164" t="s">
        <v>193</v>
      </c>
      <c r="S71" s="164">
        <f t="shared" si="14"/>
        <v>443.41999999999996</v>
      </c>
      <c r="T71" s="162"/>
      <c r="U71" s="162"/>
      <c r="V71" s="162"/>
      <c r="W71" s="167"/>
      <c r="X71" s="166"/>
      <c r="Y71" s="167"/>
      <c r="Z71" s="162"/>
      <c r="AA71" s="162"/>
      <c r="AB71" s="162"/>
      <c r="AC71" s="162"/>
      <c r="AD71" s="162">
        <f t="shared" si="16"/>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5"/>
        <v>455.43099999999993</v>
      </c>
      <c r="R72" s="164" t="s">
        <v>193</v>
      </c>
      <c r="S72" s="164">
        <f>Q72</f>
        <v>455.43099999999993</v>
      </c>
      <c r="T72" s="162"/>
      <c r="U72" s="162"/>
      <c r="V72" s="162"/>
      <c r="W72" s="167"/>
      <c r="X72" s="166"/>
      <c r="Y72" s="167"/>
      <c r="Z72" s="162"/>
      <c r="AA72" s="162"/>
      <c r="AB72" s="162"/>
      <c r="AC72" s="162"/>
      <c r="AD72" s="162">
        <f t="shared" si="16"/>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5"/>
        <v>458.45499999999993</v>
      </c>
      <c r="R73" s="164" t="s">
        <v>193</v>
      </c>
      <c r="S73" s="164">
        <f>Q73</f>
        <v>458.45499999999993</v>
      </c>
      <c r="T73" s="162"/>
      <c r="U73" s="162"/>
      <c r="V73" s="162"/>
      <c r="W73" s="167"/>
      <c r="X73" s="166"/>
      <c r="Y73" s="167"/>
      <c r="Z73" s="162"/>
      <c r="AA73" s="162"/>
      <c r="AB73" s="162"/>
      <c r="AC73" s="162"/>
      <c r="AD73" s="162">
        <f t="shared" si="16"/>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5"/>
        <v>422.29499999999996</v>
      </c>
      <c r="R74" s="164" t="s">
        <v>193</v>
      </c>
      <c r="S74" s="164">
        <f t="shared" si="14"/>
        <v>422.29499999999996</v>
      </c>
      <c r="T74" s="162"/>
      <c r="U74" s="162"/>
      <c r="V74" s="162"/>
      <c r="W74" s="167"/>
      <c r="X74" s="166"/>
      <c r="Y74" s="167"/>
      <c r="Z74" s="162"/>
      <c r="AA74" s="162"/>
      <c r="AB74" s="162"/>
      <c r="AC74" s="162"/>
      <c r="AD74" s="162">
        <f t="shared" si="16"/>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5"/>
        <v>245.12699999999998</v>
      </c>
      <c r="R75" s="164" t="s">
        <v>193</v>
      </c>
      <c r="S75" s="164">
        <f t="shared" si="14"/>
        <v>245.12699999999998</v>
      </c>
      <c r="T75" s="162"/>
      <c r="U75" s="162"/>
      <c r="V75" s="162"/>
      <c r="W75" s="167"/>
      <c r="X75" s="166"/>
      <c r="Y75" s="167"/>
      <c r="Z75" s="162"/>
      <c r="AA75" s="162"/>
      <c r="AB75" s="162"/>
      <c r="AC75" s="162"/>
      <c r="AD75" s="162">
        <f t="shared" si="16"/>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6"/>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4"/>
        <v>306.31899999999996</v>
      </c>
      <c r="T77" s="162"/>
      <c r="U77" s="162"/>
      <c r="V77" s="162"/>
      <c r="W77" s="167"/>
      <c r="X77" s="166"/>
      <c r="Y77" s="167"/>
      <c r="Z77" s="162"/>
      <c r="AA77" s="162"/>
      <c r="AB77" s="162"/>
      <c r="AC77" s="162"/>
      <c r="AD77" s="162">
        <f t="shared" si="16"/>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17">(K78*12.011)+(L78*1.008)+(N78*15.999)+(14.007*M78)+(O78*30.974)+(P78*32.066)</f>
        <v>924.25799999999992</v>
      </c>
      <c r="R78" s="164" t="s">
        <v>193</v>
      </c>
      <c r="S78" s="164">
        <f t="shared" si="14"/>
        <v>924.25799999999992</v>
      </c>
      <c r="T78" s="162"/>
      <c r="U78" s="162"/>
      <c r="V78" s="162"/>
      <c r="W78" s="167"/>
      <c r="X78" s="166"/>
      <c r="Y78" s="167"/>
      <c r="Z78" s="162"/>
      <c r="AA78" s="162"/>
      <c r="AB78" s="162"/>
      <c r="AC78" s="162"/>
      <c r="AD78" s="162">
        <f t="shared" si="16"/>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17"/>
        <v>471.42999999999995</v>
      </c>
      <c r="R79" s="164" t="s">
        <v>193</v>
      </c>
      <c r="S79" s="164">
        <f t="shared" si="14"/>
        <v>471.42999999999995</v>
      </c>
      <c r="T79" s="162"/>
      <c r="U79" s="162"/>
      <c r="V79" s="162"/>
      <c r="W79" s="167"/>
      <c r="X79" s="166"/>
      <c r="Y79" s="167"/>
      <c r="Z79" s="162"/>
      <c r="AA79" s="162"/>
      <c r="AB79" s="162"/>
      <c r="AC79" s="162"/>
      <c r="AD79" s="162">
        <f t="shared" si="16"/>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17"/>
        <v>224.16799999999998</v>
      </c>
      <c r="R80" s="164" t="s">
        <v>193</v>
      </c>
      <c r="S80" s="164">
        <f t="shared" si="14"/>
        <v>224.16799999999998</v>
      </c>
      <c r="T80" s="162"/>
      <c r="U80" s="162"/>
      <c r="V80" s="162"/>
      <c r="W80" s="167"/>
      <c r="X80" s="166"/>
      <c r="Y80" s="167"/>
      <c r="Z80" s="162"/>
      <c r="AA80" s="162"/>
      <c r="AB80" s="162"/>
      <c r="AC80" s="162"/>
      <c r="AD80" s="162">
        <f t="shared" si="16"/>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17"/>
        <v>399.452</v>
      </c>
      <c r="R81" s="164" t="s">
        <v>193</v>
      </c>
      <c r="S81" s="164">
        <f t="shared" si="14"/>
        <v>399.452</v>
      </c>
      <c r="T81" s="162"/>
      <c r="U81" s="162"/>
      <c r="V81" s="162"/>
      <c r="W81" s="167"/>
      <c r="X81" s="166"/>
      <c r="Y81" s="167"/>
      <c r="Z81" s="162"/>
      <c r="AA81" s="162"/>
      <c r="AB81" s="162"/>
      <c r="AC81" s="162"/>
      <c r="AD81" s="162">
        <f t="shared" si="16"/>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17"/>
        <v>376.36900000000003</v>
      </c>
      <c r="R82" s="164" t="s">
        <v>193</v>
      </c>
      <c r="S82" s="164">
        <f t="shared" si="14"/>
        <v>376.36900000000003</v>
      </c>
      <c r="T82" s="162"/>
      <c r="U82" s="162"/>
      <c r="V82" s="162"/>
      <c r="W82" s="167"/>
      <c r="X82" s="166"/>
      <c r="Y82" s="167"/>
      <c r="Z82" s="162"/>
      <c r="AA82" s="162"/>
      <c r="AB82" s="162"/>
      <c r="AC82" s="162"/>
      <c r="AD82" s="162">
        <f t="shared" si="16"/>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4"/>
        <v>175.82140000000001</v>
      </c>
      <c r="T83" s="162"/>
      <c r="U83" s="162"/>
      <c r="V83" s="162"/>
      <c r="W83" s="167"/>
      <c r="X83" s="166"/>
      <c r="Y83" s="167"/>
      <c r="Z83" s="162"/>
      <c r="AA83" s="162"/>
      <c r="AB83" s="162"/>
      <c r="AC83" s="162"/>
      <c r="AD83" s="162">
        <f t="shared" si="16"/>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4"/>
        <v>351.64280000000002</v>
      </c>
      <c r="T84" s="162"/>
      <c r="U84" s="162"/>
      <c r="V84" s="162"/>
      <c r="W84" s="167"/>
      <c r="X84" s="166"/>
      <c r="Y84" s="167"/>
      <c r="Z84" s="162"/>
      <c r="AA84" s="162"/>
      <c r="AB84" s="162"/>
      <c r="AC84" s="162"/>
      <c r="AD84" s="162">
        <f t="shared" si="16"/>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4"/>
        <v>864.46960000000001</v>
      </c>
      <c r="T85" s="162"/>
      <c r="U85" s="162"/>
      <c r="V85" s="162"/>
      <c r="W85" s="167"/>
      <c r="X85" s="166"/>
      <c r="Y85" s="167"/>
      <c r="Z85" s="162"/>
      <c r="AA85" s="162"/>
      <c r="AB85" s="162"/>
      <c r="AC85" s="162"/>
      <c r="AD85" s="162">
        <f t="shared" si="16"/>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4"/>
        <v>189.32</v>
      </c>
      <c r="T86" s="162"/>
      <c r="U86" s="162"/>
      <c r="V86" s="162"/>
      <c r="W86" s="167"/>
      <c r="X86" s="166"/>
      <c r="Y86" s="167"/>
      <c r="Z86" s="162"/>
      <c r="AA86" s="162"/>
      <c r="AB86" s="162"/>
      <c r="AC86" s="162"/>
      <c r="AD86" s="162">
        <f t="shared" si="16"/>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4"/>
        <v>1584.9989</v>
      </c>
      <c r="T87" s="162"/>
      <c r="U87" s="162"/>
      <c r="V87" s="162"/>
      <c r="W87" s="167"/>
      <c r="X87" s="166"/>
      <c r="Y87" s="167"/>
      <c r="Z87" s="162"/>
      <c r="AA87" s="162"/>
      <c r="AB87" s="162"/>
      <c r="AC87" s="162"/>
      <c r="AD87" s="162">
        <f t="shared" si="16"/>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6"/>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6"/>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17"/>
        <v>503.15</v>
      </c>
      <c r="R90" s="152"/>
      <c r="S90" s="151"/>
      <c r="T90" s="151"/>
      <c r="U90" s="151"/>
      <c r="V90" s="151"/>
      <c r="W90" s="157"/>
      <c r="X90" s="154"/>
      <c r="Y90" s="157"/>
      <c r="Z90" s="151"/>
      <c r="AA90" s="151"/>
      <c r="AB90" s="151"/>
      <c r="AC90" s="151"/>
      <c r="AD90" s="151">
        <f t="shared" si="16"/>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17"/>
        <v>18.015000000000001</v>
      </c>
      <c r="R91" s="152"/>
      <c r="S91" s="151"/>
      <c r="T91" s="151"/>
      <c r="U91" s="151"/>
      <c r="V91" s="151"/>
      <c r="W91" s="157"/>
      <c r="X91" s="154"/>
      <c r="Y91" s="157"/>
      <c r="Z91" s="151"/>
      <c r="AA91" s="151"/>
      <c r="AB91" s="151"/>
      <c r="AC91" s="151"/>
      <c r="AD91" s="151">
        <f t="shared" si="16"/>
        <v>0.97190925000000006</v>
      </c>
      <c r="AE91" s="151"/>
      <c r="AF91" s="156"/>
    </row>
    <row r="92" spans="2:32">
      <c r="B92" s="122" t="s">
        <v>321</v>
      </c>
      <c r="C92" s="125"/>
      <c r="D92" s="174"/>
      <c r="E92" s="125"/>
      <c r="F92" s="126">
        <f>F90+F31</f>
        <v>54.064425801461965</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48.824734950858513</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18">(K96*12.011)+(L96*1.008)+(N96*15.999)+(14.007*M96)+(O96*30.974)+(P96*32.066)</f>
        <v>424.17899999999997</v>
      </c>
      <c r="R96" s="152"/>
      <c r="S96" s="151"/>
      <c r="T96" s="151"/>
      <c r="U96" s="151"/>
      <c r="V96" s="151"/>
      <c r="W96" s="157"/>
      <c r="X96" s="154"/>
      <c r="Y96" s="157"/>
      <c r="Z96" s="151"/>
      <c r="AA96" s="151"/>
      <c r="AB96" s="151"/>
      <c r="AC96" s="151"/>
      <c r="AD96" s="151">
        <f t="shared" ref="AD96:AD101" si="19">(F96*Q96)/1000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18"/>
        <v>1.008</v>
      </c>
      <c r="R97" s="152"/>
      <c r="S97" s="151"/>
      <c r="T97" s="151"/>
      <c r="U97" s="151"/>
      <c r="V97" s="151"/>
      <c r="W97" s="157"/>
      <c r="X97" s="154"/>
      <c r="Y97" s="157"/>
      <c r="Z97" s="151"/>
      <c r="AA97" s="151"/>
      <c r="AB97" s="151"/>
      <c r="AC97" s="151"/>
      <c r="AD97" s="151">
        <f t="shared" si="19"/>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18"/>
        <v>95.978000000000009</v>
      </c>
      <c r="R98" s="152"/>
      <c r="S98" s="151"/>
      <c r="T98" s="151"/>
      <c r="U98" s="151"/>
      <c r="V98" s="151"/>
      <c r="W98" s="157"/>
      <c r="X98" s="154"/>
      <c r="Y98" s="157"/>
      <c r="Z98" s="151"/>
      <c r="AA98" s="151"/>
      <c r="AB98" s="151"/>
      <c r="AC98" s="151"/>
      <c r="AD98" s="151">
        <f t="shared" si="19"/>
        <v>5.1780131000000011</v>
      </c>
      <c r="AE98" s="151"/>
      <c r="AF98" s="173"/>
    </row>
    <row r="99" spans="2:32">
      <c r="B99" s="79" t="s">
        <v>327</v>
      </c>
      <c r="C99" s="84"/>
      <c r="D99" s="84"/>
      <c r="E99" s="84"/>
      <c r="F99" s="88">
        <f>Z27</f>
        <v>0.11105109781449496</v>
      </c>
      <c r="G99" s="84" t="s">
        <v>328</v>
      </c>
      <c r="H99" s="84" t="s">
        <v>132</v>
      </c>
      <c r="I99" s="84" t="s">
        <v>327</v>
      </c>
      <c r="J99" s="84" t="s">
        <v>329</v>
      </c>
      <c r="K99" s="84">
        <v>0</v>
      </c>
      <c r="L99" s="84">
        <v>1</v>
      </c>
      <c r="M99" s="84">
        <v>0</v>
      </c>
      <c r="N99" s="84">
        <v>7</v>
      </c>
      <c r="O99" s="84">
        <v>2</v>
      </c>
      <c r="P99" s="84">
        <v>0</v>
      </c>
      <c r="Q99" s="84">
        <f t="shared" si="18"/>
        <v>174.94900000000001</v>
      </c>
      <c r="R99" s="85"/>
      <c r="S99" s="84"/>
      <c r="T99" s="84"/>
      <c r="U99" s="84"/>
      <c r="V99" s="84"/>
      <c r="W99" s="86"/>
      <c r="X99" s="82"/>
      <c r="Y99" s="86"/>
      <c r="Z99" s="84"/>
      <c r="AA99" s="84"/>
      <c r="AB99" s="84"/>
      <c r="AC99" s="84"/>
      <c r="AD99" s="84">
        <f t="shared" si="19"/>
        <v>1.9428278511548078E-2</v>
      </c>
      <c r="AE99" s="84"/>
      <c r="AF99" s="183"/>
    </row>
    <row r="100" spans="2:32">
      <c r="B100" s="93" t="s">
        <v>330</v>
      </c>
      <c r="C100" s="98"/>
      <c r="D100" s="98"/>
      <c r="E100" s="98"/>
      <c r="F100" s="102">
        <f>Z31</f>
        <v>0.52007568847504004</v>
      </c>
      <c r="G100" s="98" t="s">
        <v>328</v>
      </c>
      <c r="H100" s="98" t="s">
        <v>132</v>
      </c>
      <c r="I100" s="98" t="s">
        <v>330</v>
      </c>
      <c r="J100" s="98" t="s">
        <v>329</v>
      </c>
      <c r="K100" s="98">
        <v>0</v>
      </c>
      <c r="L100" s="98">
        <v>1</v>
      </c>
      <c r="M100" s="98">
        <v>0</v>
      </c>
      <c r="N100" s="98">
        <v>7</v>
      </c>
      <c r="O100" s="98">
        <v>2</v>
      </c>
      <c r="P100" s="98">
        <v>0</v>
      </c>
      <c r="Q100" s="98">
        <f t="shared" si="18"/>
        <v>174.94900000000001</v>
      </c>
      <c r="R100" s="99"/>
      <c r="S100" s="98"/>
      <c r="T100" s="98"/>
      <c r="U100" s="98"/>
      <c r="V100" s="98"/>
      <c r="W100" s="100"/>
      <c r="X100" s="96"/>
      <c r="Y100" s="100"/>
      <c r="Z100" s="98"/>
      <c r="AA100" s="98"/>
      <c r="AB100" s="98"/>
      <c r="AC100" s="98"/>
      <c r="AD100" s="98">
        <f t="shared" si="19"/>
        <v>9.0986721623019795E-2</v>
      </c>
      <c r="AE100" s="98"/>
      <c r="AF100" s="184"/>
    </row>
    <row r="101" spans="2:32">
      <c r="B101" s="63" t="s">
        <v>331</v>
      </c>
      <c r="C101" s="70"/>
      <c r="D101" s="70"/>
      <c r="E101" s="70"/>
      <c r="F101" s="185">
        <f>SUM(X4:X23)</f>
        <v>5.1252650491414879</v>
      </c>
      <c r="G101" s="70" t="s">
        <v>319</v>
      </c>
      <c r="H101" s="70" t="s">
        <v>132</v>
      </c>
      <c r="I101" s="70" t="s">
        <v>331</v>
      </c>
      <c r="J101" s="70" t="s">
        <v>320</v>
      </c>
      <c r="K101" s="70">
        <v>0</v>
      </c>
      <c r="L101" s="70">
        <v>2</v>
      </c>
      <c r="M101" s="70">
        <v>0</v>
      </c>
      <c r="N101" s="70">
        <v>1</v>
      </c>
      <c r="O101" s="70">
        <v>0</v>
      </c>
      <c r="P101" s="70">
        <v>0</v>
      </c>
      <c r="Q101" s="70">
        <f t="shared" si="18"/>
        <v>18.015000000000001</v>
      </c>
      <c r="R101" s="186"/>
      <c r="S101" s="70"/>
      <c r="T101" s="70"/>
      <c r="U101" s="70"/>
      <c r="V101" s="70"/>
      <c r="W101" s="68"/>
      <c r="X101" s="66"/>
      <c r="Y101" s="68"/>
      <c r="Z101" s="70"/>
      <c r="AA101" s="70"/>
      <c r="AB101" s="70"/>
      <c r="AC101" s="70"/>
      <c r="AD101" s="70">
        <f t="shared" si="19"/>
        <v>9.2331649860283901E-2</v>
      </c>
      <c r="AE101" s="70"/>
      <c r="AF101" s="72"/>
    </row>
    <row r="102" spans="2:32">
      <c r="B102" s="122" t="s">
        <v>332</v>
      </c>
      <c r="C102" s="125"/>
      <c r="D102" s="125"/>
      <c r="E102" s="125"/>
      <c r="F102" s="126">
        <f>F100+F99</f>
        <v>0.631126786289535</v>
      </c>
      <c r="G102" s="125" t="s">
        <v>328</v>
      </c>
      <c r="H102" s="125" t="s">
        <v>132</v>
      </c>
      <c r="I102" s="125" t="s">
        <v>333</v>
      </c>
      <c r="J102" s="125" t="s">
        <v>252</v>
      </c>
      <c r="K102" s="125">
        <v>0</v>
      </c>
      <c r="L102" s="125">
        <v>1</v>
      </c>
      <c r="M102" s="125">
        <v>0</v>
      </c>
      <c r="N102" s="125">
        <v>4</v>
      </c>
      <c r="O102" s="125">
        <v>1</v>
      </c>
      <c r="P102" s="125">
        <v>0</v>
      </c>
      <c r="Q102" s="125">
        <f t="shared" si="18"/>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1.0016699841641392</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26" priority="1"/>
  </conditionalFormatting>
  <conditionalFormatting sqref="B120:B137">
    <cfRule type="duplicateValues" dxfId="25" priority="2"/>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793A-EC28-4998-9A04-A4DFDBCB006D}">
  <dimension ref="A1:AF137"/>
  <sheetViews>
    <sheetView topLeftCell="A64" zoomScaleNormal="100" workbookViewId="0">
      <selection activeCell="A90" sqref="A90"/>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s="66">
        <v>8.2299999999999998E-2</v>
      </c>
      <c r="F4" s="67">
        <f>X4</f>
        <v>0.42223270581526312</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5.8498017000000004</v>
      </c>
      <c r="U4" s="70">
        <f>SUM(T4:T23)</f>
        <v>111.71615389999999</v>
      </c>
      <c r="V4" s="70">
        <f>T4/$U$4</f>
        <v>5.2363078174319434E-2</v>
      </c>
      <c r="W4" s="71">
        <f>V4*$D$4</f>
        <v>3.0011878496643093E-2</v>
      </c>
      <c r="X4" s="66">
        <f>W4/S4*1000</f>
        <v>0.42223270581526312</v>
      </c>
      <c r="Y4" s="68"/>
      <c r="Z4" s="70"/>
      <c r="AA4" s="70"/>
      <c r="AB4" s="70"/>
      <c r="AC4" s="70"/>
      <c r="AD4" s="70">
        <f t="shared" ref="AD4:AD67" si="0">(F4*Q4)/1000</f>
        <v>3.7618400691905057E-2</v>
      </c>
      <c r="AE4" s="70"/>
      <c r="AF4" s="72"/>
    </row>
    <row r="5" spans="2:32">
      <c r="B5" s="63"/>
      <c r="C5" s="70"/>
      <c r="D5" s="73"/>
      <c r="E5" s="66">
        <v>4.4400000000000002E-2</v>
      </c>
      <c r="F5" s="67">
        <f t="shared" ref="F5:F59" si="1">X5</f>
        <v>0.22779018393921849</v>
      </c>
      <c r="G5" s="68" t="s">
        <v>136</v>
      </c>
      <c r="H5" s="68" t="s">
        <v>132</v>
      </c>
      <c r="I5" s="68" t="s">
        <v>133</v>
      </c>
      <c r="J5" s="68" t="s">
        <v>137</v>
      </c>
      <c r="K5" s="68">
        <v>6</v>
      </c>
      <c r="L5" s="68">
        <v>15</v>
      </c>
      <c r="M5" s="68">
        <v>4</v>
      </c>
      <c r="N5" s="68">
        <v>2</v>
      </c>
      <c r="O5" s="68">
        <v>0</v>
      </c>
      <c r="P5" s="68">
        <v>0</v>
      </c>
      <c r="Q5" s="68">
        <f t="shared" ref="Q5:Q43" si="2">(K5*12.011)+(L5*1.008)+(N5*15.999)+(14.007*M5)+(O5*30.974)+(P5*32.066)</f>
        <v>175.21200000000002</v>
      </c>
      <c r="R5" s="69" t="s">
        <v>135</v>
      </c>
      <c r="S5" s="68">
        <f t="shared" ref="S5:S23" si="3">Q5-$Q$101</f>
        <v>157.197</v>
      </c>
      <c r="T5" s="68">
        <f t="shared" ref="T5:T59" si="4">E5*S5</f>
        <v>6.9795468000000005</v>
      </c>
      <c r="U5" s="70"/>
      <c r="V5" s="70">
        <f t="shared" ref="V5:V23" si="5">T5/$U$4</f>
        <v>6.2475716862286292E-2</v>
      </c>
      <c r="W5" s="71">
        <f t="shared" ref="W5:W23" si="6">V5*$D$4</f>
        <v>3.5807933544693332E-2</v>
      </c>
      <c r="X5" s="66">
        <f t="shared" ref="X5:X59" si="7">W5/S5*1000</f>
        <v>0.22779018393921849</v>
      </c>
      <c r="Y5" s="68"/>
      <c r="Z5" s="70"/>
      <c r="AA5" s="70"/>
      <c r="AB5" s="70"/>
      <c r="AC5" s="70"/>
      <c r="AD5" s="70">
        <f t="shared" si="0"/>
        <v>3.9911573708358357E-2</v>
      </c>
      <c r="AE5" s="70"/>
      <c r="AF5" s="72"/>
    </row>
    <row r="6" spans="2:32">
      <c r="B6" s="63"/>
      <c r="C6" s="70"/>
      <c r="D6" s="66"/>
      <c r="E6" s="66">
        <v>4.9500000000000002E-2</v>
      </c>
      <c r="F6" s="67">
        <f t="shared" si="1"/>
        <v>0.25395527263493956</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5.6481479999999999</v>
      </c>
      <c r="U6" s="70"/>
      <c r="V6" s="70">
        <f t="shared" si="5"/>
        <v>5.0558024088940647E-2</v>
      </c>
      <c r="W6" s="71">
        <f t="shared" si="6"/>
        <v>2.8977312428737145E-2</v>
      </c>
      <c r="X6" s="66">
        <f t="shared" si="7"/>
        <v>0.25395527263493956</v>
      </c>
      <c r="Y6" s="68"/>
      <c r="Z6" s="70"/>
      <c r="AA6" s="70"/>
      <c r="AB6" s="70"/>
      <c r="AC6" s="70"/>
      <c r="AD6" s="70">
        <f t="shared" si="0"/>
        <v>3.3552316665255578E-2</v>
      </c>
      <c r="AE6" s="70"/>
      <c r="AF6" s="72"/>
    </row>
    <row r="7" spans="2:32">
      <c r="B7" s="63"/>
      <c r="C7" s="70"/>
      <c r="D7" s="66"/>
      <c r="E7" s="66">
        <v>5.04E-2</v>
      </c>
      <c r="F7" s="67">
        <f t="shared" si="1"/>
        <v>0.25857264122830209</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5.7496320000000001</v>
      </c>
      <c r="U7" s="70"/>
      <c r="V7" s="70">
        <f t="shared" si="5"/>
        <v>5.1466433450140465E-2</v>
      </c>
      <c r="W7" s="71">
        <f t="shared" si="6"/>
        <v>2.9497966911324704E-2</v>
      </c>
      <c r="X7" s="66">
        <f t="shared" si="7"/>
        <v>0.25857264122830209</v>
      </c>
      <c r="Y7" s="68"/>
      <c r="Z7" s="70"/>
      <c r="AA7" s="70"/>
      <c r="AB7" s="70"/>
      <c r="AC7" s="70"/>
      <c r="AD7" s="70">
        <f t="shared" si="0"/>
        <v>3.4156153043052563E-2</v>
      </c>
      <c r="AE7" s="70"/>
      <c r="AF7" s="72"/>
    </row>
    <row r="8" spans="2:32">
      <c r="B8" s="63"/>
      <c r="C8" s="70"/>
      <c r="D8" s="66"/>
      <c r="E8" s="66">
        <v>1.0200000000000001E-2</v>
      </c>
      <c r="F8" s="67">
        <f t="shared" si="1"/>
        <v>5.23301773914421E-2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1.0520790000000002</v>
      </c>
      <c r="U8" s="70"/>
      <c r="V8" s="70">
        <f t="shared" si="5"/>
        <v>9.4174294698843933E-3</v>
      </c>
      <c r="W8" s="71">
        <f t="shared" si="6"/>
        <v>5.3975961470402959E-3</v>
      </c>
      <c r="X8" s="66">
        <f t="shared" si="7"/>
        <v>5.23301773914421E-2</v>
      </c>
      <c r="Y8" s="68"/>
      <c r="Z8" s="70"/>
      <c r="AA8" s="70"/>
      <c r="AB8" s="70"/>
      <c r="AC8" s="70"/>
      <c r="AD8" s="70">
        <f t="shared" si="0"/>
        <v>6.3403242927471248E-3</v>
      </c>
      <c r="AE8" s="70"/>
      <c r="AF8" s="72"/>
    </row>
    <row r="9" spans="2:32">
      <c r="B9" s="63"/>
      <c r="C9" s="70"/>
      <c r="D9" s="66"/>
      <c r="E9" s="66">
        <v>4.6300000000000001E-2</v>
      </c>
      <c r="F9" s="67">
        <f>X9</f>
        <v>0.23753796208076164</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5.9324652999999987</v>
      </c>
      <c r="U9" s="70"/>
      <c r="V9" s="70">
        <f t="shared" si="5"/>
        <v>5.3103021299053144E-2</v>
      </c>
      <c r="W9" s="71">
        <f t="shared" si="6"/>
        <v>3.0435976619370062E-2</v>
      </c>
      <c r="X9" s="66">
        <f t="shared" si="7"/>
        <v>0.23753796208076164</v>
      </c>
      <c r="Y9" s="68"/>
      <c r="Z9" s="70"/>
      <c r="AA9" s="70"/>
      <c r="AB9" s="70"/>
      <c r="AC9" s="70"/>
      <c r="AD9" s="70">
        <f t="shared" si="0"/>
        <v>3.4715223006254986E-2</v>
      </c>
      <c r="AE9" s="70"/>
      <c r="AF9" s="72"/>
    </row>
    <row r="10" spans="2:32">
      <c r="B10" s="63"/>
      <c r="C10" s="70"/>
      <c r="D10" s="66"/>
      <c r="E10" s="66">
        <v>6.4399999999999999E-2</v>
      </c>
      <c r="F10" s="67">
        <f t="shared" si="1"/>
        <v>0.33039837490283042</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8.2500908000000024</v>
      </c>
      <c r="U10" s="70"/>
      <c r="V10" s="70">
        <f t="shared" si="5"/>
        <v>7.3848682683659794E-2</v>
      </c>
      <c r="W10" s="71">
        <f t="shared" si="6"/>
        <v>4.232634461367691E-2</v>
      </c>
      <c r="X10" s="66">
        <f t="shared" si="7"/>
        <v>0.33039837490283042</v>
      </c>
      <c r="Y10" s="68"/>
      <c r="Z10" s="70"/>
      <c r="AA10" s="70"/>
      <c r="AB10" s="70"/>
      <c r="AC10" s="70"/>
      <c r="AD10" s="70">
        <f t="shared" si="0"/>
        <v>4.8278471337551386E-2</v>
      </c>
      <c r="AE10" s="70"/>
      <c r="AF10" s="72"/>
    </row>
    <row r="11" spans="2:32">
      <c r="B11" s="63"/>
      <c r="C11" s="70"/>
      <c r="D11" s="66"/>
      <c r="E11" s="66">
        <v>6.6699999999999995E-2</v>
      </c>
      <c r="F11" s="67">
        <f t="shared" si="1"/>
        <v>0.34219831686364582</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3.8053684000000003</v>
      </c>
      <c r="U11" s="70"/>
      <c r="V11" s="70">
        <f t="shared" si="5"/>
        <v>3.4062830371033748E-2</v>
      </c>
      <c r="W11" s="71">
        <f t="shared" si="6"/>
        <v>1.9523098373704723E-2</v>
      </c>
      <c r="X11" s="66">
        <f t="shared" si="7"/>
        <v>0.34219831686364582</v>
      </c>
      <c r="Y11" s="68"/>
      <c r="Z11" s="70"/>
      <c r="AA11" s="70"/>
      <c r="AB11" s="70"/>
      <c r="AC11" s="70"/>
      <c r="AD11" s="70">
        <f t="shared" si="0"/>
        <v>2.5687801052003304E-2</v>
      </c>
      <c r="AE11" s="70"/>
      <c r="AF11" s="72"/>
    </row>
    <row r="12" spans="2:32">
      <c r="B12" s="63"/>
      <c r="C12" s="70"/>
      <c r="D12" s="66"/>
      <c r="E12" s="66">
        <v>2.0499999999999997E-2</v>
      </c>
      <c r="F12" s="67">
        <f t="shared" si="1"/>
        <v>0.10517339573770224</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2.8114109999999997</v>
      </c>
      <c r="U12" s="70"/>
      <c r="V12" s="70">
        <f t="shared" si="5"/>
        <v>2.5165662277601912E-2</v>
      </c>
      <c r="W12" s="71">
        <f t="shared" si="6"/>
        <v>1.442368983825996E-2</v>
      </c>
      <c r="X12" s="66">
        <f t="shared" si="7"/>
        <v>0.10517339573770224</v>
      </c>
      <c r="Y12" s="68"/>
      <c r="Z12" s="70"/>
      <c r="AA12" s="70"/>
      <c r="AB12" s="70"/>
      <c r="AC12" s="70"/>
      <c r="AD12" s="70">
        <f t="shared" si="0"/>
        <v>1.6318388562474667E-2</v>
      </c>
      <c r="AE12" s="70"/>
      <c r="AF12" s="72"/>
    </row>
    <row r="13" spans="2:32">
      <c r="B13" s="63"/>
      <c r="C13" s="70"/>
      <c r="D13" s="66"/>
      <c r="E13" s="66">
        <v>7.0699999999999999E-2</v>
      </c>
      <c r="F13" s="67">
        <f t="shared" si="1"/>
        <v>0.36271995505636823</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8.0004120000000007</v>
      </c>
      <c r="U13" s="70"/>
      <c r="V13" s="70">
        <f t="shared" si="5"/>
        <v>7.1613743587712261E-2</v>
      </c>
      <c r="W13" s="71">
        <f t="shared" si="6"/>
        <v>4.1045390114178633E-2</v>
      </c>
      <c r="X13" s="66">
        <f t="shared" si="7"/>
        <v>0.36271995505636823</v>
      </c>
      <c r="Y13" s="68"/>
      <c r="Z13" s="70"/>
      <c r="AA13" s="70"/>
      <c r="AB13" s="74"/>
      <c r="AC13" s="70"/>
      <c r="AD13" s="70">
        <f t="shared" si="0"/>
        <v>4.7579790104519105E-2</v>
      </c>
      <c r="AE13" s="70"/>
      <c r="AF13" s="72"/>
    </row>
    <row r="14" spans="2:32">
      <c r="B14" s="63"/>
      <c r="C14" s="70"/>
      <c r="D14" s="66"/>
      <c r="E14" s="66">
        <v>0.1047</v>
      </c>
      <c r="F14" s="67">
        <f t="shared" si="1"/>
        <v>0.53715387969450845</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11.847852000000001</v>
      </c>
      <c r="U14" s="70"/>
      <c r="V14" s="70">
        <f t="shared" si="5"/>
        <v>0.10605316766101094</v>
      </c>
      <c r="W14" s="71">
        <f t="shared" si="6"/>
        <v>6.078433302623059E-2</v>
      </c>
      <c r="X14" s="66">
        <f t="shared" si="7"/>
        <v>0.53715387969450845</v>
      </c>
      <c r="Y14" s="68"/>
      <c r="Z14" s="70"/>
      <c r="AA14" s="70"/>
      <c r="AB14" s="74"/>
      <c r="AC14" s="70"/>
      <c r="AD14" s="70">
        <f t="shared" si="0"/>
        <v>7.0461160168927145E-2</v>
      </c>
      <c r="AE14" s="70"/>
      <c r="AF14" s="72"/>
    </row>
    <row r="15" spans="2:32">
      <c r="B15" s="63"/>
      <c r="C15" s="70"/>
      <c r="D15" s="66"/>
      <c r="E15" s="66">
        <v>6.3099999999999989E-2</v>
      </c>
      <c r="F15" s="67">
        <f t="shared" si="1"/>
        <v>0.32372884249019562</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8.1514472999999974</v>
      </c>
      <c r="U15" s="70"/>
      <c r="V15" s="70">
        <f t="shared" si="5"/>
        <v>7.2965699367851203E-2</v>
      </c>
      <c r="W15" s="71">
        <f t="shared" si="6"/>
        <v>4.1820263059410938E-2</v>
      </c>
      <c r="X15" s="66">
        <f t="shared" si="7"/>
        <v>0.32372884249019562</v>
      </c>
      <c r="Y15" s="68"/>
      <c r="Z15" s="70"/>
      <c r="AA15" s="70"/>
      <c r="AB15" s="74"/>
      <c r="AC15" s="70"/>
      <c r="AD15" s="70">
        <f t="shared" si="0"/>
        <v>4.7652238156871821E-2</v>
      </c>
      <c r="AE15" s="70"/>
      <c r="AF15" s="72"/>
    </row>
    <row r="16" spans="2:32">
      <c r="B16" s="63"/>
      <c r="C16" s="70"/>
      <c r="D16" s="66"/>
      <c r="E16" s="66">
        <v>2.41E-2</v>
      </c>
      <c r="F16" s="67">
        <f t="shared" si="1"/>
        <v>0.12364287011115238</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3.1618959000000002</v>
      </c>
      <c r="U16" s="70"/>
      <c r="V16" s="70">
        <f t="shared" si="5"/>
        <v>2.8302942677656935E-2</v>
      </c>
      <c r="W16" s="71">
        <f t="shared" si="6"/>
        <v>1.6221820915713083E-2</v>
      </c>
      <c r="X16" s="66">
        <f t="shared" si="7"/>
        <v>0.12364287011115238</v>
      </c>
      <c r="Y16" s="68"/>
      <c r="Z16" s="70"/>
      <c r="AA16" s="70"/>
      <c r="AB16" s="74"/>
      <c r="AC16" s="70"/>
      <c r="AD16" s="70">
        <f t="shared" si="0"/>
        <v>1.8449247220765491E-2</v>
      </c>
      <c r="AE16" s="70"/>
      <c r="AF16" s="72"/>
    </row>
    <row r="17" spans="2:32">
      <c r="B17" s="63"/>
      <c r="C17" s="70"/>
      <c r="D17" s="66"/>
      <c r="E17" s="66">
        <v>4.4800000000000006E-2</v>
      </c>
      <c r="F17" s="67">
        <f t="shared" si="1"/>
        <v>0.2298423477584908</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6.5935295999999992</v>
      </c>
      <c r="U17" s="70"/>
      <c r="V17" s="70">
        <f t="shared" si="5"/>
        <v>5.9020377714596561E-2</v>
      </c>
      <c r="W17" s="71">
        <f t="shared" si="6"/>
        <v>3.3827507216051392E-2</v>
      </c>
      <c r="X17" s="66">
        <f t="shared" si="7"/>
        <v>0.2298423477584908</v>
      </c>
      <c r="Y17" s="68"/>
      <c r="Z17" s="70"/>
      <c r="AA17" s="70"/>
      <c r="AB17" s="74"/>
      <c r="AC17" s="70"/>
      <c r="AD17" s="70">
        <f t="shared" si="0"/>
        <v>3.7968117110920609E-2</v>
      </c>
      <c r="AE17" s="70"/>
      <c r="AF17" s="72"/>
    </row>
    <row r="18" spans="2:32">
      <c r="B18" s="63"/>
      <c r="C18" s="70"/>
      <c r="D18" s="66"/>
      <c r="E18" s="66">
        <v>3.7100000000000001E-2</v>
      </c>
      <c r="F18" s="67">
        <f t="shared" si="1"/>
        <v>0.19033819423750015</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3.6030407000000002</v>
      </c>
      <c r="U18" s="70"/>
      <c r="V18" s="70">
        <f t="shared" si="5"/>
        <v>3.2251743138464781E-2</v>
      </c>
      <c r="W18" s="71">
        <f t="shared" si="6"/>
        <v>1.8485074409763304E-2</v>
      </c>
      <c r="X18" s="66">
        <f t="shared" si="7"/>
        <v>0.19033819423750015</v>
      </c>
      <c r="Y18" s="68"/>
      <c r="Z18" s="70"/>
      <c r="AA18" s="66"/>
      <c r="AB18" s="74"/>
      <c r="AC18" s="70"/>
      <c r="AD18" s="70">
        <f t="shared" si="0"/>
        <v>2.1914016978951869E-2</v>
      </c>
      <c r="AE18" s="70"/>
      <c r="AF18" s="72"/>
    </row>
    <row r="19" spans="2:32">
      <c r="B19" s="63"/>
      <c r="C19" s="70"/>
      <c r="D19" s="66"/>
      <c r="E19" s="66">
        <v>5.8700000000000002E-2</v>
      </c>
      <c r="F19" s="67">
        <f t="shared" si="1"/>
        <v>0.30115504047820107</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5.1114786000000008</v>
      </c>
      <c r="U19" s="70"/>
      <c r="V19" s="70">
        <f t="shared" si="5"/>
        <v>4.5754158387652843E-2</v>
      </c>
      <c r="W19" s="71">
        <f t="shared" si="6"/>
        <v>2.6223978614760796E-2</v>
      </c>
      <c r="X19" s="66">
        <f t="shared" si="7"/>
        <v>0.30115504047820107</v>
      </c>
      <c r="Y19" s="68"/>
      <c r="Z19" s="70"/>
      <c r="AA19" s="70"/>
      <c r="AB19" s="74"/>
      <c r="AC19" s="70"/>
      <c r="AD19" s="70">
        <f t="shared" si="0"/>
        <v>3.1649286668975589E-2</v>
      </c>
      <c r="AE19" s="70"/>
      <c r="AF19" s="72"/>
    </row>
    <row r="20" spans="2:32">
      <c r="B20" s="63"/>
      <c r="C20" s="70"/>
      <c r="D20" s="66"/>
      <c r="E20" s="66">
        <v>5.2499999999999998E-2</v>
      </c>
      <c r="F20" s="67">
        <f>X20</f>
        <v>0.26934650127948129</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5.3080125000000002</v>
      </c>
      <c r="U20" s="70"/>
      <c r="V20" s="70">
        <f t="shared" si="5"/>
        <v>4.7513383827654312E-2</v>
      </c>
      <c r="W20" s="71">
        <f t="shared" si="6"/>
        <v>2.7232278011861961E-2</v>
      </c>
      <c r="X20" s="66">
        <f t="shared" si="7"/>
        <v>0.26934650127948129</v>
      </c>
      <c r="Y20" s="68"/>
      <c r="Z20" s="70"/>
      <c r="AA20" s="70"/>
      <c r="AB20" s="74"/>
      <c r="AC20" s="70"/>
      <c r="AD20" s="70">
        <f>(F20*Q20)/1000</f>
        <v>3.2084555232411806E-2</v>
      </c>
      <c r="AE20" s="70"/>
      <c r="AF20" s="72"/>
    </row>
    <row r="21" spans="2:32">
      <c r="B21" s="63"/>
      <c r="C21" s="70"/>
      <c r="D21" s="66"/>
      <c r="E21" s="66">
        <v>1.1299999999999999E-2</v>
      </c>
      <c r="F21" s="67">
        <f t="shared" si="1"/>
        <v>5.7973627894440757E-2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2.1042182</v>
      </c>
      <c r="U21" s="70"/>
      <c r="V21" s="70">
        <f t="shared" si="5"/>
        <v>1.8835397805437699E-2</v>
      </c>
      <c r="W21" s="71">
        <f t="shared" si="6"/>
        <v>1.0795501144735391E-2</v>
      </c>
      <c r="X21" s="66">
        <f t="shared" si="7"/>
        <v>5.7973627894440757E-2</v>
      </c>
      <c r="Y21" s="68"/>
      <c r="Z21" s="70"/>
      <c r="AA21" s="70"/>
      <c r="AB21" s="74"/>
      <c r="AC21" s="70"/>
      <c r="AD21" s="70">
        <f t="shared" si="0"/>
        <v>1.183989605125374E-2</v>
      </c>
      <c r="AE21" s="70"/>
      <c r="AF21" s="72"/>
    </row>
    <row r="22" spans="2:32">
      <c r="B22" s="63"/>
      <c r="C22" s="70"/>
      <c r="D22" s="66"/>
      <c r="E22" s="66">
        <v>3.1400000000000004E-2</v>
      </c>
      <c r="F22" s="67">
        <f t="shared" si="1"/>
        <v>0.16109485981287078</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5.1237264000000007</v>
      </c>
      <c r="U22" s="70"/>
      <c r="V22" s="70">
        <f t="shared" si="5"/>
        <v>4.5863791592631986E-2</v>
      </c>
      <c r="W22" s="71">
        <f t="shared" si="6"/>
        <v>2.6286814844825E-2</v>
      </c>
      <c r="X22" s="66">
        <f t="shared" si="7"/>
        <v>0.16109485981287078</v>
      </c>
      <c r="Y22" s="68"/>
      <c r="Z22" s="70"/>
      <c r="AA22" s="70"/>
      <c r="AB22" s="75"/>
      <c r="AC22" s="70"/>
      <c r="AD22" s="70">
        <f t="shared" si="0"/>
        <v>2.9188938744353864E-2</v>
      </c>
      <c r="AE22" s="70"/>
      <c r="AF22" s="72"/>
    </row>
    <row r="23" spans="2:32" ht="15.75" thickBot="1">
      <c r="B23" s="63"/>
      <c r="C23" s="70"/>
      <c r="D23" s="66"/>
      <c r="E23" s="66">
        <v>6.6900000000000001E-2</v>
      </c>
      <c r="F23" s="67">
        <f t="shared" si="1"/>
        <v>0.34322439877328192</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6.6319977000000003</v>
      </c>
      <c r="U23" s="70"/>
      <c r="V23" s="70">
        <f t="shared" si="5"/>
        <v>5.9364715562410714E-2</v>
      </c>
      <c r="W23" s="71">
        <f t="shared" si="6"/>
        <v>3.4024864323591759E-2</v>
      </c>
      <c r="X23" s="66">
        <f t="shared" si="7"/>
        <v>0.34322439877328192</v>
      </c>
      <c r="Y23" s="68"/>
      <c r="Z23" s="76">
        <f>SUM(X4:X23)</f>
        <v>5.130409548180598</v>
      </c>
      <c r="AA23" s="68" t="s">
        <v>130</v>
      </c>
      <c r="AB23" s="77">
        <f>SUM(W4:W23)</f>
        <v>0.57314962265457303</v>
      </c>
      <c r="AC23" s="70"/>
      <c r="AD23" s="70">
        <f t="shared" si="0"/>
        <v>4.0208051867492434E-2</v>
      </c>
      <c r="AE23" s="70">
        <f>SUM(AD4:AD23)</f>
        <v>0.66557395066504665</v>
      </c>
      <c r="AF23" s="78">
        <f>AE23-AD101</f>
        <v>0.57314962265457314</v>
      </c>
    </row>
    <row r="24" spans="2:32" ht="15.75" thickBot="1">
      <c r="B24" s="79"/>
      <c r="C24" s="80" t="s">
        <v>173</v>
      </c>
      <c r="D24" s="81">
        <f>'[1]Macromolecular composition'!D5</f>
        <v>3.414803018763414E-2</v>
      </c>
      <c r="E24" s="82">
        <v>0.30975000000000003</v>
      </c>
      <c r="F24" s="83">
        <f>X24</f>
        <v>3.4398014300101067E-2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96.704569499999991</v>
      </c>
      <c r="U24" s="84">
        <f>SUM(T24:T27)</f>
        <v>307.49892299999999</v>
      </c>
      <c r="V24" s="84">
        <f>T24/$U$24</f>
        <v>0.31448750635136369</v>
      </c>
      <c r="W24" s="87">
        <f>V24*$D$24</f>
        <v>1.073912886052015E-2</v>
      </c>
      <c r="X24" s="88">
        <f t="shared" si="7"/>
        <v>3.4398014300101067E-2</v>
      </c>
      <c r="Y24" s="86"/>
      <c r="Z24" s="84"/>
      <c r="AA24" s="84"/>
      <c r="AB24" s="89"/>
      <c r="AC24" s="84"/>
      <c r="AD24" s="84">
        <f t="shared" si="0"/>
        <v>1.6757027064308535E-2</v>
      </c>
      <c r="AE24" s="84"/>
      <c r="AF24" s="90"/>
    </row>
    <row r="25" spans="2:32">
      <c r="B25" s="79"/>
      <c r="C25" s="86" t="s">
        <v>177</v>
      </c>
      <c r="D25" s="82"/>
      <c r="E25" s="82">
        <v>0.19024999999999997</v>
      </c>
      <c r="F25" s="83">
        <f t="shared" si="1"/>
        <v>2.1127432512007185E-2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54.441939999999995</v>
      </c>
      <c r="U25" s="84"/>
      <c r="V25" s="84">
        <f>T25/$U$24</f>
        <v>0.17704757944794491</v>
      </c>
      <c r="W25" s="87">
        <f>V25*$D$24</f>
        <v>6.0458260876359764E-3</v>
      </c>
      <c r="X25" s="88">
        <f t="shared" si="7"/>
        <v>2.1127432512007185E-2</v>
      </c>
      <c r="Y25" s="86"/>
      <c r="Z25" s="84"/>
      <c r="AA25" s="84"/>
      <c r="AB25" s="89"/>
      <c r="AC25" s="84"/>
      <c r="AD25" s="84">
        <f t="shared" si="0"/>
        <v>9.742049278179123E-3</v>
      </c>
      <c r="AE25" s="84"/>
      <c r="AF25" s="90"/>
    </row>
    <row r="26" spans="2:32">
      <c r="B26" s="79"/>
      <c r="C26" s="86" t="s">
        <v>177</v>
      </c>
      <c r="D26" s="82"/>
      <c r="E26" s="82">
        <v>0.19024999999999997</v>
      </c>
      <c r="F26" s="83">
        <f t="shared" si="1"/>
        <v>2.1127432512007185E-2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62.440240249999988</v>
      </c>
      <c r="U26" s="84"/>
      <c r="V26" s="84">
        <f>T26/$U$24</f>
        <v>0.2030584030695938</v>
      </c>
      <c r="W26" s="87">
        <f>V26*$D$24</f>
        <v>6.9340444778732699E-3</v>
      </c>
      <c r="X26" s="88">
        <f t="shared" si="7"/>
        <v>2.1127432512007185E-2</v>
      </c>
      <c r="Y26" s="86"/>
      <c r="Z26" s="86"/>
      <c r="AA26" s="84"/>
      <c r="AB26" s="89"/>
      <c r="AC26" s="84"/>
      <c r="AD26" s="84">
        <f t="shared" si="0"/>
        <v>1.0630267668416413E-2</v>
      </c>
      <c r="AE26" s="84"/>
      <c r="AF26" s="90"/>
    </row>
    <row r="27" spans="2:32" ht="15.75" thickBot="1">
      <c r="B27" s="79"/>
      <c r="C27" s="86" t="s">
        <v>177</v>
      </c>
      <c r="D27" s="82"/>
      <c r="E27" s="82">
        <v>0.30975000000000003</v>
      </c>
      <c r="F27" s="83">
        <f t="shared" si="1"/>
        <v>3.4398014300101067E-2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93.912173250000023</v>
      </c>
      <c r="U27" s="84"/>
      <c r="V27" s="84">
        <f>T27/$U$24</f>
        <v>0.30540651113109762</v>
      </c>
      <c r="W27" s="87">
        <f>V27*$D$24</f>
        <v>1.0429030761604743E-2</v>
      </c>
      <c r="X27" s="88">
        <f t="shared" si="7"/>
        <v>3.4398014300101067E-2</v>
      </c>
      <c r="Y27" s="86"/>
      <c r="Z27" s="91">
        <f>SUM(X24:X27)</f>
        <v>0.1110508936242165</v>
      </c>
      <c r="AA27" s="84" t="s">
        <v>173</v>
      </c>
      <c r="AB27" s="92">
        <f>SUM(W24:W27)</f>
        <v>3.414803018763414E-2</v>
      </c>
      <c r="AC27" s="84"/>
      <c r="AD27" s="84">
        <f t="shared" si="0"/>
        <v>1.6446928965393126E-2</v>
      </c>
      <c r="AE27" s="84">
        <f>SUM(AD24:AD27)</f>
        <v>5.3576272976297197E-2</v>
      </c>
      <c r="AF27" s="90">
        <f>AE27-AD99</f>
        <v>3.414803018763414E-2</v>
      </c>
    </row>
    <row r="28" spans="2:32" ht="15.75" thickBot="1">
      <c r="B28" s="93"/>
      <c r="C28" s="94" t="s">
        <v>184</v>
      </c>
      <c r="D28" s="95">
        <f>'[1]Macromolecular composition'!D6</f>
        <v>0.16589351242816586</v>
      </c>
      <c r="E28" s="209">
        <v>0.30694492174076038</v>
      </c>
      <c r="F28" s="97">
        <f>X28</f>
        <v>0.16008951743633448</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93.364971570495797</v>
      </c>
      <c r="U28" s="98">
        <f>SUM(T28:T31)</f>
        <v>318.07311312443375</v>
      </c>
      <c r="V28" s="98">
        <f>T28/$U$28</f>
        <v>0.29353305173571959</v>
      </c>
      <c r="W28" s="101">
        <f>V28*$D$28</f>
        <v>4.8695228966197046E-2</v>
      </c>
      <c r="X28" s="102">
        <f>W28/S28*1000</f>
        <v>0.16008951743633448</v>
      </c>
      <c r="Y28" s="100"/>
      <c r="Z28" s="100"/>
      <c r="AA28" s="98"/>
      <c r="AB28" s="103"/>
      <c r="AC28" s="98"/>
      <c r="AD28" s="98">
        <f t="shared" si="0"/>
        <v>7.6702729952166329E-2</v>
      </c>
      <c r="AE28" s="98"/>
      <c r="AF28" s="104"/>
    </row>
    <row r="29" spans="2:32">
      <c r="B29" s="93"/>
      <c r="C29" s="98"/>
      <c r="D29" s="105"/>
      <c r="E29" s="203">
        <v>0.21072198444187573</v>
      </c>
      <c r="F29" s="97">
        <f t="shared" si="1"/>
        <v>0.10990369415858282</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72.530507044893625</v>
      </c>
      <c r="U29" s="98"/>
      <c r="V29" s="98">
        <f>T29/$U$28</f>
        <v>0.22803092764561614</v>
      </c>
      <c r="W29" s="101">
        <f>V29*$D$28</f>
        <v>3.7828851529384207E-2</v>
      </c>
      <c r="X29" s="102">
        <f t="shared" si="7"/>
        <v>0.10990369415858282</v>
      </c>
      <c r="Y29" s="100"/>
      <c r="Z29" s="100"/>
      <c r="AA29" s="98"/>
      <c r="AB29" s="103"/>
      <c r="AC29" s="98"/>
      <c r="AD29" s="98">
        <f t="shared" si="0"/>
        <v>5.7056392918734114E-2</v>
      </c>
      <c r="AE29" s="98"/>
      <c r="AF29" s="104"/>
    </row>
    <row r="30" spans="2:32">
      <c r="B30" s="93"/>
      <c r="C30" s="98"/>
      <c r="D30" s="96"/>
      <c r="E30" s="203">
        <v>0.2658002436814646</v>
      </c>
      <c r="F30" s="97">
        <f t="shared" si="1"/>
        <v>0.13863018975555563</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81.111336561592069</v>
      </c>
      <c r="U30" s="98"/>
      <c r="V30" s="98">
        <f>T30/$U$28</f>
        <v>0.25500846571039915</v>
      </c>
      <c r="W30" s="101">
        <f>V30*$D$28</f>
        <v>4.2304250075615606E-2</v>
      </c>
      <c r="X30" s="102">
        <f t="shared" si="7"/>
        <v>0.13863018975555563</v>
      </c>
      <c r="Y30" s="100"/>
      <c r="Z30" s="100"/>
      <c r="AA30" s="98"/>
      <c r="AB30" s="103"/>
      <c r="AC30" s="98"/>
      <c r="AD30" s="98">
        <f t="shared" si="0"/>
        <v>6.65574631431603E-2</v>
      </c>
      <c r="AE30" s="98"/>
      <c r="AF30" s="104"/>
    </row>
    <row r="31" spans="2:32" ht="15.75" thickBot="1">
      <c r="B31" s="93"/>
      <c r="C31" s="98"/>
      <c r="D31" s="96"/>
      <c r="E31" s="203">
        <v>0.21653285013589929</v>
      </c>
      <c r="F31" s="97">
        <f t="shared" si="1"/>
        <v>0.11293439647340808</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71.06629794745227</v>
      </c>
      <c r="U31" s="98"/>
      <c r="V31" s="98">
        <f>T31/$U$28</f>
        <v>0.22342755490826521</v>
      </c>
      <c r="W31" s="101">
        <f>V31*$D$28</f>
        <v>3.7065181856969005E-2</v>
      </c>
      <c r="X31" s="102">
        <f t="shared" si="7"/>
        <v>0.11293439647340808</v>
      </c>
      <c r="Y31" s="100"/>
      <c r="Z31" s="106">
        <f>SUM(X28:X31)</f>
        <v>0.52155779782388101</v>
      </c>
      <c r="AA31" s="98" t="s">
        <v>184</v>
      </c>
      <c r="AB31" s="107">
        <f>SUM(W28:W31)</f>
        <v>0.16589351242816586</v>
      </c>
      <c r="AC31" s="98"/>
      <c r="AD31" s="98">
        <f t="shared" si="0"/>
        <v>5.6822941585595275E-2</v>
      </c>
      <c r="AE31" s="98">
        <f>SUM(AD28:AD31)</f>
        <v>0.25713952759965603</v>
      </c>
      <c r="AF31" s="104">
        <f>AE31-AD100</f>
        <v>0.16589351242816586</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si="2"/>
        <v>3977.0480000000002</v>
      </c>
      <c r="R37" s="127" t="s">
        <v>193</v>
      </c>
      <c r="S37" s="127">
        <f t="shared" si="8"/>
        <v>3977.0480000000002</v>
      </c>
      <c r="T37" s="127">
        <f t="shared" si="4"/>
        <v>3977.0480000000002</v>
      </c>
      <c r="U37" s="127">
        <f>SUM(T37)</f>
        <v>3977.0480000000002</v>
      </c>
      <c r="V37" s="127">
        <f>T37/$U$37</f>
        <v>1</v>
      </c>
      <c r="W37" s="128">
        <f>V37*$D$37</f>
        <v>4.3481271204043478E-2</v>
      </c>
      <c r="X37" s="127">
        <f t="shared" si="7"/>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 t="shared" si="1"/>
        <v>3.9459602953560872E-2</v>
      </c>
      <c r="G38" s="134" t="s">
        <v>208</v>
      </c>
      <c r="H38" s="134" t="s">
        <v>209</v>
      </c>
      <c r="I38" s="134" t="s">
        <v>207</v>
      </c>
      <c r="J38" s="134" t="s">
        <v>210</v>
      </c>
      <c r="K38" s="134">
        <v>33</v>
      </c>
      <c r="L38" s="134">
        <v>66</v>
      </c>
      <c r="M38" s="134">
        <v>1</v>
      </c>
      <c r="N38" s="134">
        <v>8</v>
      </c>
      <c r="O38" s="134">
        <v>1</v>
      </c>
      <c r="P38" s="134">
        <v>0</v>
      </c>
      <c r="Q38" s="134">
        <f t="shared" si="2"/>
        <v>635.86400000000003</v>
      </c>
      <c r="R38" s="136" t="s">
        <v>193</v>
      </c>
      <c r="S38" s="136">
        <f t="shared" si="8"/>
        <v>635.86400000000003</v>
      </c>
      <c r="T38" s="136">
        <f t="shared" si="4"/>
        <v>124.311412</v>
      </c>
      <c r="U38" s="136">
        <f>SUM(T39:T43)</f>
        <v>563.60417672727272</v>
      </c>
      <c r="V38" s="136">
        <f t="shared" ref="V38:V43" si="9">T38/$U$38</f>
        <v>0.22056510070924143</v>
      </c>
      <c r="W38" s="137">
        <f t="shared" ref="W38:W43" si="10">V38*$D$38</f>
        <v>2.5090940972463033E-2</v>
      </c>
      <c r="X38" s="138">
        <f t="shared" si="7"/>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2"/>
        <v>691.97199999999998</v>
      </c>
      <c r="R39" s="136" t="s">
        <v>193</v>
      </c>
      <c r="S39" s="136">
        <f t="shared" si="8"/>
        <v>691.97199999999998</v>
      </c>
      <c r="T39" s="136">
        <f t="shared" si="4"/>
        <v>99.989954000000012</v>
      </c>
      <c r="U39" s="134"/>
      <c r="V39" s="136">
        <f t="shared" si="9"/>
        <v>0.1774116625263851</v>
      </c>
      <c r="W39" s="137">
        <f t="shared" si="10"/>
        <v>2.0181912451073227E-2</v>
      </c>
      <c r="X39" s="138">
        <f t="shared" si="7"/>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2"/>
        <v>687.93999999999994</v>
      </c>
      <c r="R40" s="136" t="s">
        <v>193</v>
      </c>
      <c r="S40" s="136">
        <f t="shared" si="8"/>
        <v>687.93999999999994</v>
      </c>
      <c r="T40" s="136">
        <f t="shared" si="4"/>
        <v>321.61194999999998</v>
      </c>
      <c r="U40" s="136"/>
      <c r="V40" s="136">
        <f t="shared" si="9"/>
        <v>0.57063443331369701</v>
      </c>
      <c r="W40" s="137">
        <f t="shared" si="10"/>
        <v>6.4913963437956371E-2</v>
      </c>
      <c r="X40" s="138">
        <f t="shared" si="7"/>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2"/>
        <v>748.07999999999993</v>
      </c>
      <c r="R41" s="136" t="s">
        <v>193</v>
      </c>
      <c r="S41" s="136">
        <f t="shared" si="8"/>
        <v>748.07999999999993</v>
      </c>
      <c r="T41" s="136">
        <f t="shared" si="4"/>
        <v>31.793399999999998</v>
      </c>
      <c r="U41" s="136"/>
      <c r="V41" s="136">
        <f t="shared" si="9"/>
        <v>5.6410866549317255E-2</v>
      </c>
      <c r="W41" s="137">
        <f t="shared" si="10"/>
        <v>6.4171608211956123E-3</v>
      </c>
      <c r="X41" s="138">
        <f t="shared" si="7"/>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2"/>
        <v>721.97400000000005</v>
      </c>
      <c r="R42" s="136" t="s">
        <v>193</v>
      </c>
      <c r="S42" s="136">
        <f t="shared" si="8"/>
        <v>721.97400000000005</v>
      </c>
      <c r="T42" s="136">
        <f t="shared" si="4"/>
        <v>83.683350000000004</v>
      </c>
      <c r="U42" s="136"/>
      <c r="V42" s="136">
        <f t="shared" si="9"/>
        <v>0.14847893868695416</v>
      </c>
      <c r="W42" s="137">
        <f t="shared" si="10"/>
        <v>1.6890597262526182E-2</v>
      </c>
      <c r="X42" s="138">
        <f t="shared" si="7"/>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2"/>
        <v>778.08199999999999</v>
      </c>
      <c r="R43" s="136" t="s">
        <v>193</v>
      </c>
      <c r="S43" s="136">
        <f t="shared" si="8"/>
        <v>778.08199999999999</v>
      </c>
      <c r="T43" s="136">
        <f t="shared" si="4"/>
        <v>26.525522727272726</v>
      </c>
      <c r="U43" s="136"/>
      <c r="V43" s="136">
        <f t="shared" si="9"/>
        <v>4.7064098923646533E-2</v>
      </c>
      <c r="W43" s="137">
        <f t="shared" si="10"/>
        <v>5.353895626362337E-3</v>
      </c>
      <c r="X43" s="138">
        <f t="shared" si="7"/>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7"/>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1">Q45</f>
        <v>18.039000000000001</v>
      </c>
      <c r="T45" s="152">
        <f t="shared" si="4"/>
        <v>0.84822884012539201</v>
      </c>
      <c r="U45" s="152"/>
      <c r="V45" s="152">
        <f t="shared" ref="V45:V59" si="12">T45/$U$44</f>
        <v>1.9824888758148414E-2</v>
      </c>
      <c r="W45" s="153">
        <f t="shared" ref="W45:W59" si="13">V45*$D$44</f>
        <v>2.1550284117076099E-4</v>
      </c>
      <c r="X45" s="154">
        <f t="shared" si="7"/>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1"/>
        <v>23.984999999999999</v>
      </c>
      <c r="T46" s="152">
        <f t="shared" si="4"/>
        <v>0.75188087774294665</v>
      </c>
      <c r="U46" s="152"/>
      <c r="V46" s="152">
        <f t="shared" si="12"/>
        <v>1.7573034605177288E-2</v>
      </c>
      <c r="W46" s="153">
        <f t="shared" si="13"/>
        <v>1.9102447088643868E-4</v>
      </c>
      <c r="X46" s="154">
        <f t="shared" si="7"/>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1"/>
        <v>39.962600000000002</v>
      </c>
      <c r="T47" s="152">
        <f t="shared" si="4"/>
        <v>0.75164764890282143</v>
      </c>
      <c r="U47" s="152"/>
      <c r="V47" s="152">
        <f t="shared" si="12"/>
        <v>1.7567583557544914E-2</v>
      </c>
      <c r="W47" s="153">
        <f t="shared" si="13"/>
        <v>1.9096521626632635E-4</v>
      </c>
      <c r="X47" s="154">
        <f t="shared" si="7"/>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1"/>
        <v>55.934899999999999</v>
      </c>
      <c r="T48" s="152">
        <f t="shared" si="4"/>
        <v>1.5781006269592477</v>
      </c>
      <c r="U48" s="152"/>
      <c r="V48" s="152">
        <f t="shared" si="12"/>
        <v>3.6883524703081844E-2</v>
      </c>
      <c r="W48" s="153">
        <f t="shared" si="13"/>
        <v>4.0093563514393473E-4</v>
      </c>
      <c r="X48" s="154">
        <f t="shared" si="7"/>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1"/>
        <v>55.934899999999999</v>
      </c>
      <c r="T49" s="152">
        <f t="shared" si="4"/>
        <v>1.5781006269592477</v>
      </c>
      <c r="U49" s="152"/>
      <c r="V49" s="152">
        <f t="shared" si="12"/>
        <v>3.6883524703081844E-2</v>
      </c>
      <c r="W49" s="153">
        <f t="shared" si="13"/>
        <v>4.0093563514393473E-4</v>
      </c>
      <c r="X49" s="154">
        <f t="shared" si="7"/>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1"/>
        <v>63.545999999999999</v>
      </c>
      <c r="T50" s="152">
        <f>E50*S50</f>
        <v>0.7968150470219435</v>
      </c>
      <c r="U50" s="152"/>
      <c r="V50" s="152">
        <f>T50/$U$44</f>
        <v>1.862324047564054E-2</v>
      </c>
      <c r="W50" s="153">
        <f t="shared" si="13"/>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1"/>
        <v>54.938000000000002</v>
      </c>
      <c r="T51" s="152">
        <f t="shared" si="4"/>
        <v>0.68887774294670845</v>
      </c>
      <c r="U51" s="152"/>
      <c r="V51" s="152">
        <f t="shared" si="12"/>
        <v>1.6100519076743463E-2</v>
      </c>
      <c r="W51" s="153">
        <f t="shared" si="13"/>
        <v>1.7501775912543956E-4</v>
      </c>
      <c r="X51" s="154">
        <f t="shared" si="7"/>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1"/>
        <v>159.94</v>
      </c>
      <c r="T52" s="152">
        <f t="shared" si="4"/>
        <v>2.0055172413793101</v>
      </c>
      <c r="U52" s="152"/>
      <c r="V52" s="152">
        <f>T52/$U$44</f>
        <v>4.687314829688647E-2</v>
      </c>
      <c r="W52" s="153">
        <f t="shared" si="13"/>
        <v>5.0952601832106737E-4</v>
      </c>
      <c r="X52" s="154">
        <f t="shared" si="7"/>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1"/>
        <v>58.933199999999999</v>
      </c>
      <c r="T53" s="152">
        <f t="shared" si="4"/>
        <v>0.73897429467084641</v>
      </c>
      <c r="U53" s="152"/>
      <c r="V53" s="152">
        <f t="shared" si="12"/>
        <v>1.7271380662811493E-2</v>
      </c>
      <c r="W53" s="153">
        <f t="shared" si="13"/>
        <v>1.8774539666699467E-4</v>
      </c>
      <c r="X53" s="154">
        <f t="shared" si="7"/>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1"/>
        <v>63.929099999999998</v>
      </c>
      <c r="T54" s="152">
        <f t="shared" si="4"/>
        <v>0.80161880877742941</v>
      </c>
      <c r="U54" s="152"/>
      <c r="V54" s="152">
        <f t="shared" si="12"/>
        <v>1.873551447284285E-2</v>
      </c>
      <c r="W54" s="153">
        <f t="shared" si="13"/>
        <v>2.0366099648524042E-4</v>
      </c>
      <c r="X54" s="154">
        <f t="shared" si="7"/>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1"/>
        <v>34.968899999999998</v>
      </c>
      <c r="T55" s="152">
        <f t="shared" si="4"/>
        <v>0.65772225705329157</v>
      </c>
      <c r="U55" s="152"/>
      <c r="V55" s="152">
        <f t="shared" si="12"/>
        <v>1.5372349963852011E-2</v>
      </c>
      <c r="W55" s="153">
        <f t="shared" si="13"/>
        <v>1.671023294554293E-4</v>
      </c>
      <c r="X55" s="154">
        <f t="shared" si="7"/>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1"/>
        <v>58.693399999999997</v>
      </c>
      <c r="T56" s="152">
        <f t="shared" si="4"/>
        <v>0.73596739811912215</v>
      </c>
      <c r="U56" s="152"/>
      <c r="V56" s="152">
        <f t="shared" si="12"/>
        <v>1.7201103177744634E-2</v>
      </c>
      <c r="W56" s="153">
        <f t="shared" si="13"/>
        <v>1.8698145807006212E-4</v>
      </c>
      <c r="X56" s="154">
        <f t="shared" si="7"/>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1"/>
        <v>22.989799999999999</v>
      </c>
      <c r="T57" s="152">
        <f t="shared" si="4"/>
        <v>0.36034169278996858</v>
      </c>
      <c r="U57" s="152"/>
      <c r="V57" s="152">
        <f t="shared" si="12"/>
        <v>8.4219418587889259E-3</v>
      </c>
      <c r="W57" s="153">
        <f t="shared" si="13"/>
        <v>9.1549184506671836E-5</v>
      </c>
      <c r="X57" s="154">
        <f t="shared" si="7"/>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1"/>
        <v>96.062000000000012</v>
      </c>
      <c r="T58" s="152">
        <f t="shared" si="4"/>
        <v>1.5056739811912225</v>
      </c>
      <c r="U58" s="152"/>
      <c r="V58" s="152">
        <f t="shared" si="12"/>
        <v>3.5190761939598511E-2</v>
      </c>
      <c r="W58" s="153">
        <f t="shared" si="13"/>
        <v>3.8253476594315349E-4</v>
      </c>
      <c r="X58" s="154">
        <f t="shared" si="7"/>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1"/>
        <v>95.978000000000009</v>
      </c>
      <c r="T59" s="152">
        <f t="shared" si="4"/>
        <v>1.5043573667711598</v>
      </c>
      <c r="U59" s="152"/>
      <c r="V59" s="152">
        <f t="shared" si="12"/>
        <v>3.5159989896512527E-2</v>
      </c>
      <c r="W59" s="153">
        <f t="shared" si="13"/>
        <v>3.8220026405542246E-4</v>
      </c>
      <c r="X59" s="154">
        <f t="shared" si="7"/>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4">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5">(K63*12.011)+(L63*1.008)+(N63*15.999)+(14.007*M63)+(O63*30.974)+(P63*32.066)</f>
        <v>763.50800000000004</v>
      </c>
      <c r="R63" s="164" t="s">
        <v>193</v>
      </c>
      <c r="S63" s="164">
        <f t="shared" si="14"/>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5"/>
        <v>862.57299999999998</v>
      </c>
      <c r="R64" s="164" t="s">
        <v>193</v>
      </c>
      <c r="S64" s="164">
        <f t="shared" si="14"/>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5"/>
        <v>848.54600000000005</v>
      </c>
      <c r="R65" s="164" t="s">
        <v>193</v>
      </c>
      <c r="S65" s="164">
        <f t="shared" si="14"/>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5"/>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5"/>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5"/>
        <v>740.38499999999999</v>
      </c>
      <c r="R68" s="164" t="s">
        <v>193</v>
      </c>
      <c r="S68" s="164">
        <f>Q68</f>
        <v>740.38499999999999</v>
      </c>
      <c r="T68" s="162"/>
      <c r="U68" s="162"/>
      <c r="V68" s="162"/>
      <c r="W68" s="167"/>
      <c r="X68" s="166"/>
      <c r="Y68" s="167"/>
      <c r="Z68" s="162"/>
      <c r="AA68" s="162"/>
      <c r="AB68" s="162"/>
      <c r="AC68" s="162"/>
      <c r="AD68" s="162">
        <f t="shared" ref="AD68:AD91" si="16">(F68*Q68)/1000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5"/>
        <v>741.39300000000003</v>
      </c>
      <c r="R69" s="164" t="s">
        <v>193</v>
      </c>
      <c r="S69" s="164">
        <f>Q69</f>
        <v>741.39300000000003</v>
      </c>
      <c r="T69" s="162"/>
      <c r="U69" s="162"/>
      <c r="V69" s="162"/>
      <c r="W69" s="167"/>
      <c r="X69" s="166"/>
      <c r="Y69" s="167"/>
      <c r="Z69" s="162"/>
      <c r="AA69" s="162"/>
      <c r="AB69" s="162"/>
      <c r="AC69" s="162"/>
      <c r="AD69" s="162">
        <f t="shared" si="16"/>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5"/>
        <v>783.54099999999994</v>
      </c>
      <c r="R70" s="164" t="s">
        <v>193</v>
      </c>
      <c r="S70" s="164">
        <f t="shared" si="14"/>
        <v>783.54099999999994</v>
      </c>
      <c r="T70" s="162"/>
      <c r="U70" s="162"/>
      <c r="V70" s="162"/>
      <c r="W70" s="167"/>
      <c r="X70" s="166"/>
      <c r="Y70" s="167"/>
      <c r="Z70" s="162"/>
      <c r="AA70" s="162"/>
      <c r="AB70" s="162"/>
      <c r="AC70" s="162"/>
      <c r="AD70" s="162">
        <f t="shared" si="16"/>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5"/>
        <v>443.41999999999996</v>
      </c>
      <c r="R71" s="164" t="s">
        <v>193</v>
      </c>
      <c r="S71" s="164">
        <f t="shared" si="14"/>
        <v>443.41999999999996</v>
      </c>
      <c r="T71" s="162"/>
      <c r="U71" s="162"/>
      <c r="V71" s="162"/>
      <c r="W71" s="167"/>
      <c r="X71" s="166"/>
      <c r="Y71" s="167"/>
      <c r="Z71" s="162"/>
      <c r="AA71" s="162"/>
      <c r="AB71" s="162"/>
      <c r="AC71" s="162"/>
      <c r="AD71" s="162">
        <f t="shared" si="16"/>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5"/>
        <v>455.43099999999993</v>
      </c>
      <c r="R72" s="164" t="s">
        <v>193</v>
      </c>
      <c r="S72" s="164">
        <f>Q72</f>
        <v>455.43099999999993</v>
      </c>
      <c r="T72" s="162"/>
      <c r="U72" s="162"/>
      <c r="V72" s="162"/>
      <c r="W72" s="167"/>
      <c r="X72" s="166"/>
      <c r="Y72" s="167"/>
      <c r="Z72" s="162"/>
      <c r="AA72" s="162"/>
      <c r="AB72" s="162"/>
      <c r="AC72" s="162"/>
      <c r="AD72" s="162">
        <f t="shared" si="16"/>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5"/>
        <v>458.45499999999993</v>
      </c>
      <c r="R73" s="164" t="s">
        <v>193</v>
      </c>
      <c r="S73" s="164">
        <f>Q73</f>
        <v>458.45499999999993</v>
      </c>
      <c r="T73" s="162"/>
      <c r="U73" s="162"/>
      <c r="V73" s="162"/>
      <c r="W73" s="167"/>
      <c r="X73" s="166"/>
      <c r="Y73" s="167"/>
      <c r="Z73" s="162"/>
      <c r="AA73" s="162"/>
      <c r="AB73" s="162"/>
      <c r="AC73" s="162"/>
      <c r="AD73" s="162">
        <f t="shared" si="16"/>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5"/>
        <v>422.29499999999996</v>
      </c>
      <c r="R74" s="164" t="s">
        <v>193</v>
      </c>
      <c r="S74" s="164">
        <f t="shared" si="14"/>
        <v>422.29499999999996</v>
      </c>
      <c r="T74" s="162"/>
      <c r="U74" s="162"/>
      <c r="V74" s="162"/>
      <c r="W74" s="167"/>
      <c r="X74" s="166"/>
      <c r="Y74" s="167"/>
      <c r="Z74" s="162"/>
      <c r="AA74" s="162"/>
      <c r="AB74" s="162"/>
      <c r="AC74" s="162"/>
      <c r="AD74" s="162">
        <f t="shared" si="16"/>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5"/>
        <v>245.12699999999998</v>
      </c>
      <c r="R75" s="164" t="s">
        <v>193</v>
      </c>
      <c r="S75" s="164">
        <f t="shared" si="14"/>
        <v>245.12699999999998</v>
      </c>
      <c r="T75" s="162"/>
      <c r="U75" s="162"/>
      <c r="V75" s="162"/>
      <c r="W75" s="167"/>
      <c r="X75" s="166"/>
      <c r="Y75" s="167"/>
      <c r="Z75" s="162"/>
      <c r="AA75" s="162"/>
      <c r="AB75" s="162"/>
      <c r="AC75" s="162"/>
      <c r="AD75" s="162">
        <f t="shared" si="16"/>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6"/>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4"/>
        <v>306.31899999999996</v>
      </c>
      <c r="T77" s="162"/>
      <c r="U77" s="162"/>
      <c r="V77" s="162"/>
      <c r="W77" s="167"/>
      <c r="X77" s="166"/>
      <c r="Y77" s="167"/>
      <c r="Z77" s="162"/>
      <c r="AA77" s="162"/>
      <c r="AB77" s="162"/>
      <c r="AC77" s="162"/>
      <c r="AD77" s="162">
        <f t="shared" si="16"/>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17">(K78*12.011)+(L78*1.008)+(N78*15.999)+(14.007*M78)+(O78*30.974)+(P78*32.066)</f>
        <v>924.25799999999992</v>
      </c>
      <c r="R78" s="164" t="s">
        <v>193</v>
      </c>
      <c r="S78" s="164">
        <f t="shared" si="14"/>
        <v>924.25799999999992</v>
      </c>
      <c r="T78" s="162"/>
      <c r="U78" s="162"/>
      <c r="V78" s="162"/>
      <c r="W78" s="167"/>
      <c r="X78" s="166"/>
      <c r="Y78" s="167"/>
      <c r="Z78" s="162"/>
      <c r="AA78" s="162"/>
      <c r="AB78" s="162"/>
      <c r="AC78" s="162"/>
      <c r="AD78" s="162">
        <f t="shared" si="16"/>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17"/>
        <v>471.42999999999995</v>
      </c>
      <c r="R79" s="164" t="s">
        <v>193</v>
      </c>
      <c r="S79" s="164">
        <f t="shared" si="14"/>
        <v>471.42999999999995</v>
      </c>
      <c r="T79" s="162"/>
      <c r="U79" s="162"/>
      <c r="V79" s="162"/>
      <c r="W79" s="167"/>
      <c r="X79" s="166"/>
      <c r="Y79" s="167"/>
      <c r="Z79" s="162"/>
      <c r="AA79" s="162"/>
      <c r="AB79" s="162"/>
      <c r="AC79" s="162"/>
      <c r="AD79" s="162">
        <f t="shared" si="16"/>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17"/>
        <v>224.16799999999998</v>
      </c>
      <c r="R80" s="164" t="s">
        <v>193</v>
      </c>
      <c r="S80" s="164">
        <f t="shared" si="14"/>
        <v>224.16799999999998</v>
      </c>
      <c r="T80" s="162"/>
      <c r="U80" s="162"/>
      <c r="V80" s="162"/>
      <c r="W80" s="167"/>
      <c r="X80" s="166"/>
      <c r="Y80" s="167"/>
      <c r="Z80" s="162"/>
      <c r="AA80" s="162"/>
      <c r="AB80" s="162"/>
      <c r="AC80" s="162"/>
      <c r="AD80" s="162">
        <f t="shared" si="16"/>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17"/>
        <v>399.452</v>
      </c>
      <c r="R81" s="164" t="s">
        <v>193</v>
      </c>
      <c r="S81" s="164">
        <f t="shared" si="14"/>
        <v>399.452</v>
      </c>
      <c r="T81" s="162"/>
      <c r="U81" s="162"/>
      <c r="V81" s="162"/>
      <c r="W81" s="167"/>
      <c r="X81" s="166"/>
      <c r="Y81" s="167"/>
      <c r="Z81" s="162"/>
      <c r="AA81" s="162"/>
      <c r="AB81" s="162"/>
      <c r="AC81" s="162"/>
      <c r="AD81" s="162">
        <f t="shared" si="16"/>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17"/>
        <v>376.36900000000003</v>
      </c>
      <c r="R82" s="164" t="s">
        <v>193</v>
      </c>
      <c r="S82" s="164">
        <f t="shared" si="14"/>
        <v>376.36900000000003</v>
      </c>
      <c r="T82" s="162"/>
      <c r="U82" s="162"/>
      <c r="V82" s="162"/>
      <c r="W82" s="167"/>
      <c r="X82" s="166"/>
      <c r="Y82" s="167"/>
      <c r="Z82" s="162"/>
      <c r="AA82" s="162"/>
      <c r="AB82" s="162"/>
      <c r="AC82" s="162"/>
      <c r="AD82" s="162">
        <f t="shared" si="16"/>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4"/>
        <v>175.82140000000001</v>
      </c>
      <c r="T83" s="162"/>
      <c r="U83" s="162"/>
      <c r="V83" s="162"/>
      <c r="W83" s="167"/>
      <c r="X83" s="166"/>
      <c r="Y83" s="167"/>
      <c r="Z83" s="162"/>
      <c r="AA83" s="162"/>
      <c r="AB83" s="162"/>
      <c r="AC83" s="162"/>
      <c r="AD83" s="162">
        <f t="shared" si="16"/>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4"/>
        <v>351.64280000000002</v>
      </c>
      <c r="T84" s="162"/>
      <c r="U84" s="162"/>
      <c r="V84" s="162"/>
      <c r="W84" s="167"/>
      <c r="X84" s="166"/>
      <c r="Y84" s="167"/>
      <c r="Z84" s="162"/>
      <c r="AA84" s="162"/>
      <c r="AB84" s="162"/>
      <c r="AC84" s="162"/>
      <c r="AD84" s="162">
        <f t="shared" si="16"/>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4"/>
        <v>864.46960000000001</v>
      </c>
      <c r="T85" s="162"/>
      <c r="U85" s="162"/>
      <c r="V85" s="162"/>
      <c r="W85" s="167"/>
      <c r="X85" s="166"/>
      <c r="Y85" s="167"/>
      <c r="Z85" s="162"/>
      <c r="AA85" s="162"/>
      <c r="AB85" s="162"/>
      <c r="AC85" s="162"/>
      <c r="AD85" s="162">
        <f t="shared" si="16"/>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4"/>
        <v>189.32</v>
      </c>
      <c r="T86" s="162"/>
      <c r="U86" s="162"/>
      <c r="V86" s="162"/>
      <c r="W86" s="167"/>
      <c r="X86" s="166"/>
      <c r="Y86" s="167"/>
      <c r="Z86" s="162"/>
      <c r="AA86" s="162"/>
      <c r="AB86" s="162"/>
      <c r="AC86" s="162"/>
      <c r="AD86" s="162">
        <f t="shared" si="16"/>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4"/>
        <v>1584.9989</v>
      </c>
      <c r="T87" s="162"/>
      <c r="U87" s="162"/>
      <c r="V87" s="162"/>
      <c r="W87" s="167"/>
      <c r="X87" s="166"/>
      <c r="Y87" s="167"/>
      <c r="Z87" s="162"/>
      <c r="AA87" s="162"/>
      <c r="AB87" s="162"/>
      <c r="AC87" s="162"/>
      <c r="AD87" s="162">
        <f t="shared" si="16"/>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6"/>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6"/>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17"/>
        <v>503.15</v>
      </c>
      <c r="R90" s="152"/>
      <c r="S90" s="151"/>
      <c r="T90" s="151"/>
      <c r="U90" s="151"/>
      <c r="V90" s="151"/>
      <c r="W90" s="157"/>
      <c r="X90" s="154"/>
      <c r="Y90" s="157"/>
      <c r="Z90" s="151"/>
      <c r="AA90" s="151"/>
      <c r="AB90" s="151"/>
      <c r="AC90" s="151"/>
      <c r="AD90" s="151">
        <f t="shared" si="16"/>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17"/>
        <v>18.015000000000001</v>
      </c>
      <c r="R91" s="152"/>
      <c r="S91" s="151"/>
      <c r="T91" s="151"/>
      <c r="U91" s="151"/>
      <c r="V91" s="151"/>
      <c r="W91" s="157"/>
      <c r="X91" s="154"/>
      <c r="Y91" s="157"/>
      <c r="Z91" s="151"/>
      <c r="AA91" s="151"/>
      <c r="AB91" s="151"/>
      <c r="AC91" s="151"/>
      <c r="AD91" s="151">
        <f t="shared" si="16"/>
        <v>0.97190925000000006</v>
      </c>
      <c r="AE91" s="151"/>
      <c r="AF91" s="156"/>
    </row>
    <row r="92" spans="2:32">
      <c r="B92" s="122" t="s">
        <v>321</v>
      </c>
      <c r="C92" s="125"/>
      <c r="D92" s="174"/>
      <c r="E92" s="125"/>
      <c r="F92" s="126">
        <f>F90+F31</f>
        <v>54.062934396473409</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48.819590451819408</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18">(K96*12.011)+(L96*1.008)+(N96*15.999)+(14.007*M96)+(O96*30.974)+(P96*32.066)</f>
        <v>424.17899999999997</v>
      </c>
      <c r="R96" s="152"/>
      <c r="S96" s="151"/>
      <c r="T96" s="151"/>
      <c r="U96" s="151"/>
      <c r="V96" s="151"/>
      <c r="W96" s="157"/>
      <c r="X96" s="154"/>
      <c r="Y96" s="157"/>
      <c r="Z96" s="151"/>
      <c r="AA96" s="151"/>
      <c r="AB96" s="151"/>
      <c r="AC96" s="151"/>
      <c r="AD96" s="151">
        <f t="shared" ref="AD96:AD101" si="19">(F96*Q96)/1000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18"/>
        <v>1.008</v>
      </c>
      <c r="R97" s="152"/>
      <c r="S97" s="151"/>
      <c r="T97" s="151"/>
      <c r="U97" s="151"/>
      <c r="V97" s="151"/>
      <c r="W97" s="157"/>
      <c r="X97" s="154"/>
      <c r="Y97" s="157"/>
      <c r="Z97" s="151"/>
      <c r="AA97" s="151"/>
      <c r="AB97" s="151"/>
      <c r="AC97" s="151"/>
      <c r="AD97" s="151">
        <f t="shared" si="19"/>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18"/>
        <v>95.978000000000009</v>
      </c>
      <c r="R98" s="152"/>
      <c r="S98" s="151"/>
      <c r="T98" s="151"/>
      <c r="U98" s="151"/>
      <c r="V98" s="151"/>
      <c r="W98" s="157"/>
      <c r="X98" s="154"/>
      <c r="Y98" s="157"/>
      <c r="Z98" s="151"/>
      <c r="AA98" s="151"/>
      <c r="AB98" s="151"/>
      <c r="AC98" s="151"/>
      <c r="AD98" s="151">
        <f t="shared" si="19"/>
        <v>5.1780131000000011</v>
      </c>
      <c r="AE98" s="151"/>
      <c r="AF98" s="173"/>
    </row>
    <row r="99" spans="2:32">
      <c r="B99" s="79" t="s">
        <v>327</v>
      </c>
      <c r="C99" s="84"/>
      <c r="D99" s="84"/>
      <c r="E99" s="84"/>
      <c r="F99" s="88">
        <f>Z27</f>
        <v>0.1110508936242165</v>
      </c>
      <c r="G99" s="84" t="s">
        <v>328</v>
      </c>
      <c r="H99" s="84" t="s">
        <v>132</v>
      </c>
      <c r="I99" s="84" t="s">
        <v>327</v>
      </c>
      <c r="J99" s="84" t="s">
        <v>329</v>
      </c>
      <c r="K99" s="84">
        <v>0</v>
      </c>
      <c r="L99" s="84">
        <v>1</v>
      </c>
      <c r="M99" s="84">
        <v>0</v>
      </c>
      <c r="N99" s="84">
        <v>7</v>
      </c>
      <c r="O99" s="84">
        <v>2</v>
      </c>
      <c r="P99" s="84">
        <v>0</v>
      </c>
      <c r="Q99" s="84">
        <f t="shared" si="18"/>
        <v>174.94900000000001</v>
      </c>
      <c r="R99" s="85"/>
      <c r="S99" s="84"/>
      <c r="T99" s="84"/>
      <c r="U99" s="84"/>
      <c r="V99" s="84"/>
      <c r="W99" s="86"/>
      <c r="X99" s="82"/>
      <c r="Y99" s="86"/>
      <c r="Z99" s="84"/>
      <c r="AA99" s="84"/>
      <c r="AB99" s="84"/>
      <c r="AC99" s="84"/>
      <c r="AD99" s="84">
        <f t="shared" si="19"/>
        <v>1.9428242788663053E-2</v>
      </c>
      <c r="AE99" s="84"/>
      <c r="AF99" s="183"/>
    </row>
    <row r="100" spans="2:32">
      <c r="B100" s="93" t="s">
        <v>330</v>
      </c>
      <c r="C100" s="98"/>
      <c r="D100" s="98"/>
      <c r="E100" s="98"/>
      <c r="F100" s="102">
        <f>Z31</f>
        <v>0.52155779782388101</v>
      </c>
      <c r="G100" s="98" t="s">
        <v>328</v>
      </c>
      <c r="H100" s="98" t="s">
        <v>132</v>
      </c>
      <c r="I100" s="98" t="s">
        <v>330</v>
      </c>
      <c r="J100" s="98" t="s">
        <v>329</v>
      </c>
      <c r="K100" s="98">
        <v>0</v>
      </c>
      <c r="L100" s="98">
        <v>1</v>
      </c>
      <c r="M100" s="98">
        <v>0</v>
      </c>
      <c r="N100" s="98">
        <v>7</v>
      </c>
      <c r="O100" s="98">
        <v>2</v>
      </c>
      <c r="P100" s="98">
        <v>0</v>
      </c>
      <c r="Q100" s="98">
        <f t="shared" si="18"/>
        <v>174.94900000000001</v>
      </c>
      <c r="R100" s="99"/>
      <c r="S100" s="98"/>
      <c r="T100" s="98"/>
      <c r="U100" s="98"/>
      <c r="V100" s="98"/>
      <c r="W100" s="100"/>
      <c r="X100" s="96"/>
      <c r="Y100" s="100"/>
      <c r="Z100" s="98"/>
      <c r="AA100" s="98"/>
      <c r="AB100" s="98"/>
      <c r="AC100" s="98"/>
      <c r="AD100" s="98">
        <f t="shared" si="19"/>
        <v>9.1246015171490169E-2</v>
      </c>
      <c r="AE100" s="98"/>
      <c r="AF100" s="184"/>
    </row>
    <row r="101" spans="2:32">
      <c r="B101" s="63" t="s">
        <v>331</v>
      </c>
      <c r="C101" s="70"/>
      <c r="D101" s="70"/>
      <c r="E101" s="70"/>
      <c r="F101" s="185">
        <f>SUM(X4:X23)</f>
        <v>5.130409548180598</v>
      </c>
      <c r="G101" s="70" t="s">
        <v>319</v>
      </c>
      <c r="H101" s="70" t="s">
        <v>132</v>
      </c>
      <c r="I101" s="70" t="s">
        <v>331</v>
      </c>
      <c r="J101" s="70" t="s">
        <v>320</v>
      </c>
      <c r="K101" s="70">
        <v>0</v>
      </c>
      <c r="L101" s="70">
        <v>2</v>
      </c>
      <c r="M101" s="70">
        <v>0</v>
      </c>
      <c r="N101" s="70">
        <v>1</v>
      </c>
      <c r="O101" s="70">
        <v>0</v>
      </c>
      <c r="P101" s="70">
        <v>0</v>
      </c>
      <c r="Q101" s="70">
        <f t="shared" si="18"/>
        <v>18.015000000000001</v>
      </c>
      <c r="R101" s="186"/>
      <c r="S101" s="70"/>
      <c r="T101" s="70"/>
      <c r="U101" s="70"/>
      <c r="V101" s="70"/>
      <c r="W101" s="68"/>
      <c r="X101" s="66"/>
      <c r="Y101" s="68"/>
      <c r="Z101" s="70"/>
      <c r="AA101" s="70"/>
      <c r="AB101" s="70"/>
      <c r="AC101" s="70"/>
      <c r="AD101" s="70">
        <f t="shared" si="19"/>
        <v>9.2424328010473469E-2</v>
      </c>
      <c r="AE101" s="70"/>
      <c r="AF101" s="72"/>
    </row>
    <row r="102" spans="2:32">
      <c r="B102" s="122" t="s">
        <v>332</v>
      </c>
      <c r="C102" s="125"/>
      <c r="D102" s="125"/>
      <c r="E102" s="125"/>
      <c r="F102" s="126">
        <f>F100+F99</f>
        <v>0.6326086914480975</v>
      </c>
      <c r="G102" s="125" t="s">
        <v>328</v>
      </c>
      <c r="H102" s="125" t="s">
        <v>132</v>
      </c>
      <c r="I102" s="125" t="s">
        <v>333</v>
      </c>
      <c r="J102" s="125" t="s">
        <v>252</v>
      </c>
      <c r="K102" s="125">
        <v>0</v>
      </c>
      <c r="L102" s="125">
        <v>1</v>
      </c>
      <c r="M102" s="125">
        <v>0</v>
      </c>
      <c r="N102" s="125">
        <v>4</v>
      </c>
      <c r="O102" s="125">
        <v>1</v>
      </c>
      <c r="P102" s="125">
        <v>0</v>
      </c>
      <c r="Q102" s="125">
        <f t="shared" si="18"/>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1.0016699841641392</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24" priority="1"/>
  </conditionalFormatting>
  <conditionalFormatting sqref="B120:B137">
    <cfRule type="duplicateValues" dxfId="23" priority="2"/>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818E-2FE9-4965-BD0F-5AB33F88B815}">
  <dimension ref="A1:AS78"/>
  <sheetViews>
    <sheetView topLeftCell="Q1" workbookViewId="0">
      <selection activeCell="X2" sqref="X2"/>
    </sheetView>
  </sheetViews>
  <sheetFormatPr defaultRowHeight="15"/>
  <sheetData>
    <row r="1" spans="1:45" s="203" customFormat="1">
      <c r="O1" s="203" t="s">
        <v>3153</v>
      </c>
    </row>
    <row r="2" spans="1:45" s="21" customFormat="1">
      <c r="B2" s="21" t="s">
        <v>131</v>
      </c>
      <c r="C2" s="21" t="s">
        <v>136</v>
      </c>
      <c r="D2" s="21" t="s">
        <v>138</v>
      </c>
      <c r="E2" s="21" t="s">
        <v>140</v>
      </c>
      <c r="F2" s="21" t="s">
        <v>142</v>
      </c>
      <c r="G2" s="21" t="s">
        <v>144</v>
      </c>
      <c r="H2" s="21" t="s">
        <v>146</v>
      </c>
      <c r="I2" s="21" t="s">
        <v>148</v>
      </c>
      <c r="J2" s="21" t="s">
        <v>150</v>
      </c>
      <c r="K2" s="21" t="s">
        <v>152</v>
      </c>
      <c r="L2" s="21" t="s">
        <v>154</v>
      </c>
      <c r="M2" s="21" t="s">
        <v>155</v>
      </c>
      <c r="N2" s="21" t="s">
        <v>157</v>
      </c>
      <c r="O2" s="21" t="s">
        <v>159</v>
      </c>
      <c r="P2" s="21" t="s">
        <v>161</v>
      </c>
      <c r="Q2" s="21" t="s">
        <v>163</v>
      </c>
      <c r="R2" s="21" t="s">
        <v>165</v>
      </c>
      <c r="S2" s="21" t="s">
        <v>167</v>
      </c>
      <c r="T2" s="21" t="s">
        <v>169</v>
      </c>
      <c r="U2" s="21" t="s">
        <v>171</v>
      </c>
      <c r="V2" s="21" t="s">
        <v>3126</v>
      </c>
      <c r="W2" s="21" t="s">
        <v>3127</v>
      </c>
      <c r="X2" s="21" t="s">
        <v>3128</v>
      </c>
      <c r="Y2" s="21" t="s">
        <v>320</v>
      </c>
      <c r="Z2" s="21" t="s">
        <v>3130</v>
      </c>
      <c r="AA2" s="21" t="s">
        <v>3131</v>
      </c>
      <c r="AB2" s="21" t="s">
        <v>3132</v>
      </c>
      <c r="AC2" s="21" t="s">
        <v>3133</v>
      </c>
      <c r="AD2" s="21" t="s">
        <v>3134</v>
      </c>
      <c r="AE2" s="21" t="s">
        <v>3135</v>
      </c>
      <c r="AF2" s="21" t="s">
        <v>3136</v>
      </c>
      <c r="AG2" s="21" t="s">
        <v>3137</v>
      </c>
      <c r="AH2" s="21" t="s">
        <v>3138</v>
      </c>
      <c r="AI2" s="21" t="s">
        <v>3139</v>
      </c>
      <c r="AJ2" s="21" t="s">
        <v>3140</v>
      </c>
      <c r="AK2" s="21" t="s">
        <v>227</v>
      </c>
      <c r="AL2" s="21" t="s">
        <v>3141</v>
      </c>
      <c r="AM2" s="21" t="s">
        <v>3142</v>
      </c>
      <c r="AN2" s="21" t="s">
        <v>3143</v>
      </c>
      <c r="AO2" s="21" t="s">
        <v>3144</v>
      </c>
      <c r="AP2" s="21" t="s">
        <v>3145</v>
      </c>
      <c r="AQ2" s="21" t="s">
        <v>232</v>
      </c>
      <c r="AR2" s="21" t="s">
        <v>3146</v>
      </c>
      <c r="AS2" s="21" t="s">
        <v>3147</v>
      </c>
    </row>
    <row r="3" spans="1:45">
      <c r="A3" s="231" t="s">
        <v>3088</v>
      </c>
      <c r="B3">
        <v>0.51692555633010395</v>
      </c>
      <c r="C3">
        <v>0</v>
      </c>
      <c r="D3">
        <v>0.56126486650315099</v>
      </c>
      <c r="E3">
        <v>0.54813259208239895</v>
      </c>
      <c r="F3">
        <v>0.36636471468055598</v>
      </c>
      <c r="G3">
        <v>0.56126486650315099</v>
      </c>
      <c r="H3">
        <v>0.54813259208239895</v>
      </c>
      <c r="I3">
        <v>0.56126486650315099</v>
      </c>
      <c r="J3">
        <v>0</v>
      </c>
      <c r="K3">
        <v>0.56126486650315099</v>
      </c>
      <c r="L3">
        <v>0.56126486650315099</v>
      </c>
      <c r="M3">
        <v>0.56126486650315199</v>
      </c>
      <c r="N3">
        <v>0.56126486650315199</v>
      </c>
      <c r="O3">
        <v>0.55869055481571706</v>
      </c>
      <c r="P3">
        <v>0.56126486650315099</v>
      </c>
      <c r="Q3">
        <v>0.51692555633014503</v>
      </c>
      <c r="R3">
        <v>0.56126486650315099</v>
      </c>
      <c r="S3">
        <v>0.56126486650315099</v>
      </c>
      <c r="T3">
        <v>0.56126486650315099</v>
      </c>
      <c r="U3">
        <v>0.52777217195787196</v>
      </c>
      <c r="V3">
        <v>0.56126486650315099</v>
      </c>
      <c r="W3">
        <v>0.56126486650315099</v>
      </c>
      <c r="X3">
        <v>0.56126486650315099</v>
      </c>
      <c r="Y3">
        <v>0.56126486650315099</v>
      </c>
      <c r="Z3">
        <v>0.56126486650315099</v>
      </c>
      <c r="AA3">
        <v>0.25677399257142502</v>
      </c>
      <c r="AB3">
        <v>0</v>
      </c>
      <c r="AC3">
        <v>0</v>
      </c>
      <c r="AD3">
        <v>0</v>
      </c>
      <c r="AE3">
        <v>0</v>
      </c>
      <c r="AF3">
        <v>0</v>
      </c>
      <c r="AG3">
        <v>0.56126486650315099</v>
      </c>
      <c r="AH3">
        <v>0</v>
      </c>
      <c r="AI3">
        <v>0</v>
      </c>
      <c r="AJ3">
        <v>0</v>
      </c>
      <c r="AK3">
        <v>0</v>
      </c>
      <c r="AL3">
        <v>0.56126486650315099</v>
      </c>
      <c r="AM3">
        <v>0.56126486650315099</v>
      </c>
      <c r="AN3">
        <v>0.56126486650315099</v>
      </c>
      <c r="AO3">
        <v>0.56126486650315099</v>
      </c>
      <c r="AP3">
        <v>0.56126486650315099</v>
      </c>
      <c r="AQ3">
        <v>0</v>
      </c>
      <c r="AR3">
        <v>0.56126486650315099</v>
      </c>
      <c r="AS3">
        <v>0.56126486650315099</v>
      </c>
    </row>
    <row r="4" spans="1:45">
      <c r="A4" s="231" t="s">
        <v>3121</v>
      </c>
      <c r="B4">
        <v>0.27968976810927698</v>
      </c>
      <c r="C4">
        <v>0</v>
      </c>
      <c r="D4">
        <v>0.27968976810927698</v>
      </c>
      <c r="E4">
        <v>0.27968976810921298</v>
      </c>
      <c r="F4">
        <v>0.27968976810921298</v>
      </c>
      <c r="G4">
        <v>0.27968976810927698</v>
      </c>
      <c r="H4">
        <v>0.27583356170143902</v>
      </c>
      <c r="I4">
        <v>0.27968976810921298</v>
      </c>
      <c r="J4">
        <v>0.27968976810927698</v>
      </c>
      <c r="K4">
        <v>0.27968976810921298</v>
      </c>
      <c r="L4">
        <v>0.27968976810921298</v>
      </c>
      <c r="M4">
        <v>0.27968976810927698</v>
      </c>
      <c r="N4">
        <v>0.27968976810927698</v>
      </c>
      <c r="O4">
        <v>0.27968976810921298</v>
      </c>
      <c r="P4">
        <v>0.27968976810927698</v>
      </c>
      <c r="Q4">
        <v>0.27968976810927698</v>
      </c>
      <c r="R4">
        <v>0.27968976810927698</v>
      </c>
      <c r="S4">
        <v>0.27968976810921298</v>
      </c>
      <c r="T4">
        <v>0.27968976810927698</v>
      </c>
      <c r="U4">
        <v>0.27968976810927698</v>
      </c>
      <c r="V4">
        <v>0.27968976810927698</v>
      </c>
      <c r="W4">
        <v>0.27968976810927698</v>
      </c>
      <c r="X4">
        <v>0.27968976810927698</v>
      </c>
      <c r="Y4">
        <v>0.27968976810927698</v>
      </c>
      <c r="Z4">
        <v>7.8550428311654194E-2</v>
      </c>
      <c r="AA4">
        <v>0.12809114646241801</v>
      </c>
      <c r="AB4">
        <v>0</v>
      </c>
      <c r="AC4">
        <v>0</v>
      </c>
      <c r="AD4">
        <v>0</v>
      </c>
      <c r="AE4">
        <v>0</v>
      </c>
      <c r="AF4">
        <v>0</v>
      </c>
      <c r="AG4">
        <v>0.27968976810927698</v>
      </c>
      <c r="AH4">
        <v>0</v>
      </c>
      <c r="AI4">
        <v>0</v>
      </c>
      <c r="AJ4">
        <v>0</v>
      </c>
      <c r="AK4">
        <v>0</v>
      </c>
      <c r="AL4">
        <v>0.27968976810927698</v>
      </c>
      <c r="AM4">
        <v>0.27968976810927698</v>
      </c>
      <c r="AN4">
        <v>0.27968976810927698</v>
      </c>
      <c r="AO4">
        <v>0.27968976810927698</v>
      </c>
      <c r="AP4">
        <v>0.27968976810927698</v>
      </c>
      <c r="AQ4">
        <v>0</v>
      </c>
      <c r="AR4">
        <v>0.27968976810927698</v>
      </c>
      <c r="AS4">
        <v>0.27968976810927698</v>
      </c>
    </row>
    <row r="5" spans="1:45">
      <c r="A5" s="231" t="s">
        <v>3122</v>
      </c>
      <c r="B5">
        <v>0.29355643622486399</v>
      </c>
      <c r="C5">
        <v>0</v>
      </c>
      <c r="D5">
        <v>0.29355643622486399</v>
      </c>
      <c r="E5">
        <v>0.29355643622486399</v>
      </c>
      <c r="F5">
        <v>0.29355643622486399</v>
      </c>
      <c r="G5">
        <v>0.29355643622486399</v>
      </c>
      <c r="H5">
        <v>0.29355643622486399</v>
      </c>
      <c r="I5">
        <v>0.29355643622486399</v>
      </c>
      <c r="J5">
        <v>0.29355643622486399</v>
      </c>
      <c r="K5">
        <v>0.29355643622486399</v>
      </c>
      <c r="L5">
        <v>0.29355643622486399</v>
      </c>
      <c r="M5">
        <v>0.29355643622486399</v>
      </c>
      <c r="N5">
        <v>0.29355643622486399</v>
      </c>
      <c r="O5">
        <v>0.29355643622486399</v>
      </c>
      <c r="P5">
        <v>0.29355643622486399</v>
      </c>
      <c r="Q5">
        <v>0.29355643622486399</v>
      </c>
      <c r="R5">
        <v>0.29355643622486399</v>
      </c>
      <c r="S5">
        <v>0.29355643622486399</v>
      </c>
      <c r="T5">
        <v>0.29355643622493099</v>
      </c>
      <c r="U5">
        <v>0.29355643622486399</v>
      </c>
      <c r="V5">
        <v>0.29355643622486399</v>
      </c>
      <c r="W5">
        <v>0.29355643622486399</v>
      </c>
      <c r="X5">
        <v>0.29355643622486399</v>
      </c>
      <c r="Y5">
        <v>0.29355643622486399</v>
      </c>
      <c r="Z5">
        <v>8.3028369904531496E-2</v>
      </c>
      <c r="AA5">
        <v>0.12839886530213601</v>
      </c>
      <c r="AB5">
        <v>0</v>
      </c>
      <c r="AC5">
        <v>0</v>
      </c>
      <c r="AD5">
        <v>0</v>
      </c>
      <c r="AE5">
        <v>0</v>
      </c>
      <c r="AF5">
        <v>0</v>
      </c>
      <c r="AG5">
        <v>0.29355643622486399</v>
      </c>
      <c r="AH5">
        <v>0</v>
      </c>
      <c r="AI5">
        <v>0</v>
      </c>
      <c r="AJ5">
        <v>0</v>
      </c>
      <c r="AK5">
        <v>0</v>
      </c>
      <c r="AL5">
        <v>0.29355643622486399</v>
      </c>
      <c r="AM5">
        <v>0.29355643622486399</v>
      </c>
      <c r="AN5">
        <v>0.29355643622486399</v>
      </c>
      <c r="AO5">
        <v>0.29355643622486399</v>
      </c>
      <c r="AP5">
        <v>0.29355643622486399</v>
      </c>
      <c r="AQ5">
        <v>0</v>
      </c>
      <c r="AR5">
        <v>0.29355643622486399</v>
      </c>
      <c r="AS5">
        <v>0.29355643622486399</v>
      </c>
    </row>
    <row r="6" spans="1:45">
      <c r="A6" s="231" t="s">
        <v>3123</v>
      </c>
      <c r="B6">
        <v>0.28229050515892301</v>
      </c>
      <c r="C6">
        <v>0</v>
      </c>
      <c r="D6">
        <v>0.28229050515892301</v>
      </c>
      <c r="E6">
        <v>0.28229050515892301</v>
      </c>
      <c r="F6">
        <v>0.28229050515892301</v>
      </c>
      <c r="G6">
        <v>0.28229050515892301</v>
      </c>
      <c r="H6">
        <v>0.28229050515892301</v>
      </c>
      <c r="I6">
        <v>0.28229050515892301</v>
      </c>
      <c r="J6">
        <v>0.28229050515892301</v>
      </c>
      <c r="K6">
        <v>0.28229050515892301</v>
      </c>
      <c r="L6">
        <v>0.28229050515892301</v>
      </c>
      <c r="M6">
        <v>0.28229050515892301</v>
      </c>
      <c r="N6">
        <v>0.28229050515892301</v>
      </c>
      <c r="O6">
        <v>0.28229050515892301</v>
      </c>
      <c r="P6">
        <v>0.28229050515892301</v>
      </c>
      <c r="Q6">
        <v>0.28229050515892301</v>
      </c>
      <c r="R6">
        <v>0.28229050515892301</v>
      </c>
      <c r="S6">
        <v>0.28229050515892301</v>
      </c>
      <c r="T6">
        <v>0.28229050515892301</v>
      </c>
      <c r="U6">
        <v>0.28229050515892301</v>
      </c>
      <c r="V6">
        <v>0.28229050515892301</v>
      </c>
      <c r="W6">
        <v>0.28229050515892301</v>
      </c>
      <c r="X6">
        <v>0.28229050515892301</v>
      </c>
      <c r="Y6">
        <v>0.28229050515892301</v>
      </c>
      <c r="Z6">
        <v>0.28229050515892301</v>
      </c>
      <c r="AA6">
        <v>0.12815598827019001</v>
      </c>
      <c r="AB6">
        <v>0</v>
      </c>
      <c r="AC6">
        <v>0</v>
      </c>
      <c r="AD6">
        <v>0</v>
      </c>
      <c r="AE6">
        <v>0</v>
      </c>
      <c r="AF6">
        <v>0</v>
      </c>
      <c r="AG6">
        <v>0.28229050515892301</v>
      </c>
      <c r="AH6">
        <v>0</v>
      </c>
      <c r="AI6">
        <v>0</v>
      </c>
      <c r="AJ6">
        <v>0</v>
      </c>
      <c r="AK6">
        <v>0</v>
      </c>
      <c r="AL6">
        <v>0.28229050515892301</v>
      </c>
      <c r="AM6">
        <v>0.28229050515892301</v>
      </c>
      <c r="AN6">
        <v>0.28229050515892301</v>
      </c>
      <c r="AO6">
        <v>0.28229050515892301</v>
      </c>
      <c r="AP6">
        <v>0.28229050515892301</v>
      </c>
      <c r="AQ6">
        <v>0</v>
      </c>
      <c r="AR6">
        <v>0.28229050515892301</v>
      </c>
      <c r="AS6">
        <v>0.28229050515892301</v>
      </c>
    </row>
    <row r="7" spans="1:45">
      <c r="A7" s="231" t="s">
        <v>3124</v>
      </c>
      <c r="B7">
        <v>0.29355643622493099</v>
      </c>
      <c r="C7">
        <v>0</v>
      </c>
      <c r="D7">
        <v>0.29355643622493099</v>
      </c>
      <c r="E7">
        <v>0.29355643622493099</v>
      </c>
      <c r="F7">
        <v>0.29355643622493099</v>
      </c>
      <c r="G7">
        <v>0.29355643622493099</v>
      </c>
      <c r="H7">
        <v>0.29355643622493099</v>
      </c>
      <c r="I7">
        <v>0.29355643622493099</v>
      </c>
      <c r="J7">
        <v>0</v>
      </c>
      <c r="K7">
        <v>0.29355643622493099</v>
      </c>
      <c r="L7">
        <v>0.29355643622493099</v>
      </c>
      <c r="M7">
        <v>0.29355643622493099</v>
      </c>
      <c r="N7">
        <v>0.29355643622493099</v>
      </c>
      <c r="O7">
        <v>0.29355643622493099</v>
      </c>
      <c r="P7">
        <v>0.29355643622493099</v>
      </c>
      <c r="Q7">
        <v>0.29355643622493099</v>
      </c>
      <c r="R7">
        <v>0.29355643622493099</v>
      </c>
      <c r="S7">
        <v>0.29355643622493099</v>
      </c>
      <c r="T7">
        <v>0.29355643622493099</v>
      </c>
      <c r="U7">
        <v>0.29355643622493099</v>
      </c>
      <c r="V7">
        <v>0.29355643622493099</v>
      </c>
      <c r="W7">
        <v>0.29355643622493099</v>
      </c>
      <c r="X7">
        <v>0.29355643622493099</v>
      </c>
      <c r="Y7">
        <v>0.29355643622493099</v>
      </c>
      <c r="Z7">
        <v>0.29355643622493099</v>
      </c>
      <c r="AA7">
        <v>0.12839886530214301</v>
      </c>
      <c r="AB7">
        <v>0</v>
      </c>
      <c r="AC7">
        <v>0</v>
      </c>
      <c r="AD7">
        <v>0</v>
      </c>
      <c r="AE7">
        <v>0</v>
      </c>
      <c r="AF7">
        <v>0</v>
      </c>
      <c r="AG7">
        <v>0.29355643622493099</v>
      </c>
      <c r="AH7">
        <v>0</v>
      </c>
      <c r="AI7">
        <v>0</v>
      </c>
      <c r="AJ7">
        <v>0</v>
      </c>
      <c r="AK7">
        <v>0</v>
      </c>
      <c r="AL7">
        <v>0.29355643622493099</v>
      </c>
      <c r="AM7">
        <v>0.29355643622493099</v>
      </c>
      <c r="AN7">
        <v>0.29355643622493099</v>
      </c>
      <c r="AO7">
        <v>0.29355643622493099</v>
      </c>
      <c r="AP7">
        <v>0.29355643622486399</v>
      </c>
      <c r="AQ7">
        <v>0</v>
      </c>
      <c r="AR7">
        <v>0.29355643622493099</v>
      </c>
      <c r="AS7">
        <v>0.29355643622493099</v>
      </c>
    </row>
    <row r="8" spans="1:45">
      <c r="A8" s="231" t="s">
        <v>3125</v>
      </c>
      <c r="B8">
        <v>0.28300151405803597</v>
      </c>
      <c r="C8">
        <v>0</v>
      </c>
      <c r="D8">
        <v>0.28300151405803597</v>
      </c>
      <c r="E8">
        <v>0.28300151405803597</v>
      </c>
      <c r="F8">
        <v>0.28300151405803597</v>
      </c>
      <c r="G8">
        <v>0.28300151405803597</v>
      </c>
      <c r="H8">
        <v>0.28300151405803597</v>
      </c>
      <c r="I8">
        <v>0.28300151405803597</v>
      </c>
      <c r="J8">
        <v>0.28300151405803597</v>
      </c>
      <c r="K8">
        <v>0.28300151405803597</v>
      </c>
      <c r="L8">
        <v>0.28300151405803597</v>
      </c>
      <c r="M8">
        <v>0.28300151405803597</v>
      </c>
      <c r="N8">
        <v>0.28300151405809998</v>
      </c>
      <c r="O8">
        <v>0.28300151405803597</v>
      </c>
      <c r="P8">
        <v>0.28300151405803597</v>
      </c>
      <c r="Q8">
        <v>0.28300151405803597</v>
      </c>
      <c r="R8">
        <v>0.28300151405803597</v>
      </c>
      <c r="S8">
        <v>0.28300151405809998</v>
      </c>
      <c r="T8">
        <v>0.28300151405816498</v>
      </c>
      <c r="U8">
        <v>0.28300151405803597</v>
      </c>
      <c r="V8">
        <v>0.28300151405803597</v>
      </c>
      <c r="W8">
        <v>0.28300151405803597</v>
      </c>
      <c r="X8">
        <v>0.28300151405803597</v>
      </c>
      <c r="Y8">
        <v>0.28300151405803597</v>
      </c>
      <c r="Z8">
        <v>0.28300151405803597</v>
      </c>
      <c r="AA8">
        <v>0.12817093581450401</v>
      </c>
      <c r="AB8">
        <v>0</v>
      </c>
      <c r="AC8">
        <v>0</v>
      </c>
      <c r="AD8">
        <v>0</v>
      </c>
      <c r="AE8">
        <v>0</v>
      </c>
      <c r="AF8">
        <v>0</v>
      </c>
      <c r="AG8">
        <v>0.28300151405803597</v>
      </c>
      <c r="AH8">
        <v>0</v>
      </c>
      <c r="AI8">
        <v>0</v>
      </c>
      <c r="AJ8">
        <v>0</v>
      </c>
      <c r="AK8">
        <v>0</v>
      </c>
      <c r="AL8">
        <v>0.28300151405803597</v>
      </c>
      <c r="AM8">
        <v>0.28300151405803597</v>
      </c>
      <c r="AN8">
        <v>0.28300151405803597</v>
      </c>
      <c r="AO8">
        <v>0.28300151405803597</v>
      </c>
      <c r="AP8">
        <v>0.28300151405816498</v>
      </c>
      <c r="AQ8">
        <v>0</v>
      </c>
      <c r="AR8">
        <v>0.28300151405803597</v>
      </c>
      <c r="AS8">
        <v>0.28300151405803597</v>
      </c>
    </row>
    <row r="13" spans="1:45" s="262" customFormat="1">
      <c r="O13" s="262" t="s">
        <v>3151</v>
      </c>
    </row>
    <row r="14" spans="1:45" s="21" customFormat="1">
      <c r="B14" s="21" t="s">
        <v>131</v>
      </c>
      <c r="C14" s="21" t="s">
        <v>136</v>
      </c>
      <c r="D14" s="21" t="s">
        <v>138</v>
      </c>
      <c r="E14" s="21" t="s">
        <v>140</v>
      </c>
      <c r="F14" s="21" t="s">
        <v>142</v>
      </c>
      <c r="G14" s="21" t="s">
        <v>144</v>
      </c>
      <c r="H14" s="21" t="s">
        <v>146</v>
      </c>
      <c r="I14" s="21" t="s">
        <v>148</v>
      </c>
      <c r="J14" s="21" t="s">
        <v>150</v>
      </c>
      <c r="K14" s="21" t="s">
        <v>152</v>
      </c>
      <c r="L14" s="21" t="s">
        <v>154</v>
      </c>
      <c r="M14" s="21" t="s">
        <v>155</v>
      </c>
      <c r="N14" s="21" t="s">
        <v>157</v>
      </c>
      <c r="O14" s="21" t="s">
        <v>159</v>
      </c>
      <c r="P14" s="21" t="s">
        <v>161</v>
      </c>
      <c r="Q14" s="21" t="s">
        <v>163</v>
      </c>
      <c r="R14" s="21" t="s">
        <v>165</v>
      </c>
      <c r="S14" s="21" t="s">
        <v>167</v>
      </c>
      <c r="T14" s="21" t="s">
        <v>169</v>
      </c>
      <c r="U14" s="21" t="s">
        <v>171</v>
      </c>
      <c r="V14" s="21" t="s">
        <v>3126</v>
      </c>
      <c r="W14" s="21" t="s">
        <v>3127</v>
      </c>
      <c r="X14" s="21" t="s">
        <v>3128</v>
      </c>
      <c r="Y14" s="21" t="s">
        <v>320</v>
      </c>
      <c r="Z14" s="21" t="s">
        <v>3130</v>
      </c>
      <c r="AA14" s="21" t="s">
        <v>3131</v>
      </c>
      <c r="AB14" s="21" t="s">
        <v>3132</v>
      </c>
      <c r="AC14" s="21" t="s">
        <v>3133</v>
      </c>
      <c r="AD14" s="21" t="s">
        <v>3134</v>
      </c>
      <c r="AE14" s="21" t="s">
        <v>3135</v>
      </c>
      <c r="AF14" s="21" t="s">
        <v>3136</v>
      </c>
      <c r="AG14" s="21" t="s">
        <v>3137</v>
      </c>
      <c r="AH14" s="21" t="s">
        <v>3138</v>
      </c>
      <c r="AI14" s="21" t="s">
        <v>3139</v>
      </c>
      <c r="AJ14" s="21" t="s">
        <v>3140</v>
      </c>
      <c r="AK14" s="21" t="s">
        <v>227</v>
      </c>
      <c r="AL14" s="21" t="s">
        <v>3141</v>
      </c>
      <c r="AM14" s="21" t="s">
        <v>3142</v>
      </c>
      <c r="AN14" s="21" t="s">
        <v>3143</v>
      </c>
      <c r="AO14" s="21" t="s">
        <v>3144</v>
      </c>
      <c r="AP14" s="21" t="s">
        <v>3145</v>
      </c>
      <c r="AQ14" s="21" t="s">
        <v>232</v>
      </c>
      <c r="AR14" s="21" t="s">
        <v>3146</v>
      </c>
      <c r="AS14" s="21" t="s">
        <v>3147</v>
      </c>
    </row>
    <row r="15" spans="1:45">
      <c r="A15" s="231" t="s">
        <v>3088</v>
      </c>
      <c r="B15">
        <v>3.4333333333342999</v>
      </c>
      <c r="C15">
        <v>4.4333333333315803</v>
      </c>
      <c r="D15">
        <v>4.4333333333333904</v>
      </c>
      <c r="E15">
        <v>4.4333333333333904</v>
      </c>
      <c r="F15">
        <v>2.43333333333339</v>
      </c>
      <c r="G15">
        <v>4.4333333333333904</v>
      </c>
      <c r="H15">
        <v>4.4333333333329401</v>
      </c>
      <c r="I15">
        <v>4.4333333333333904</v>
      </c>
      <c r="J15">
        <v>4.43333333333476</v>
      </c>
      <c r="K15">
        <v>4.4333333333352103</v>
      </c>
      <c r="L15">
        <v>4.4333333333333904</v>
      </c>
      <c r="M15">
        <v>4.4333333333333904</v>
      </c>
      <c r="N15">
        <v>4.4333333333333904</v>
      </c>
      <c r="O15">
        <v>4.4333333333333904</v>
      </c>
      <c r="P15">
        <v>4.4333333333333904</v>
      </c>
      <c r="Q15">
        <v>3.4333333333315799</v>
      </c>
      <c r="R15">
        <v>4.4333333333333904</v>
      </c>
      <c r="S15">
        <v>4.4333333333333904</v>
      </c>
      <c r="T15">
        <v>4.4333333333338496</v>
      </c>
      <c r="U15">
        <v>4.4333333333333904</v>
      </c>
      <c r="V15">
        <v>4.4333333333333904</v>
      </c>
      <c r="W15">
        <v>4.4333333333333904</v>
      </c>
      <c r="X15">
        <v>4.4333333333333904</v>
      </c>
      <c r="Y15">
        <v>4.4333333333331701</v>
      </c>
      <c r="Z15">
        <v>4.43333333333476</v>
      </c>
      <c r="AA15">
        <v>4.43333333333476</v>
      </c>
      <c r="AB15">
        <v>4.4333333333356704</v>
      </c>
      <c r="AC15">
        <v>4.43333333333476</v>
      </c>
      <c r="AD15">
        <v>4.4333333333333904</v>
      </c>
      <c r="AE15">
        <v>4.43333333333476</v>
      </c>
      <c r="AF15">
        <v>4.43333333333248</v>
      </c>
      <c r="AG15">
        <v>4.3333333333330302</v>
      </c>
      <c r="AH15">
        <v>4.43333333333476</v>
      </c>
      <c r="AI15">
        <v>4.43333333333476</v>
      </c>
      <c r="AJ15">
        <v>4.43333333333476</v>
      </c>
      <c r="AK15">
        <v>4.43333333333476</v>
      </c>
      <c r="AL15">
        <v>4.4333333333333904</v>
      </c>
      <c r="AM15">
        <v>4.4333333333352103</v>
      </c>
      <c r="AN15">
        <v>4.4333333333333904</v>
      </c>
      <c r="AO15">
        <v>4.4333333333333904</v>
      </c>
      <c r="AP15">
        <v>4.4333333333302098</v>
      </c>
      <c r="AQ15">
        <v>4.4333333333356704</v>
      </c>
      <c r="AR15">
        <v>4.4333333333333904</v>
      </c>
      <c r="AS15">
        <v>4.4333333333333904</v>
      </c>
    </row>
    <row r="16" spans="1:45">
      <c r="A16" s="231" t="s">
        <v>3123</v>
      </c>
      <c r="B16">
        <v>8.5555555555602005</v>
      </c>
      <c r="C16">
        <v>9.9192982456129393</v>
      </c>
      <c r="D16">
        <v>9.9192982456138505</v>
      </c>
      <c r="E16">
        <v>9.5555555555511091</v>
      </c>
      <c r="F16">
        <v>7.4982456140351097</v>
      </c>
      <c r="G16">
        <v>9.9192982456138505</v>
      </c>
      <c r="H16">
        <v>9.5555555555563405</v>
      </c>
      <c r="I16">
        <v>9.7614035087722204</v>
      </c>
      <c r="J16">
        <v>9.9192982456138505</v>
      </c>
      <c r="K16">
        <v>9.9192982456138505</v>
      </c>
      <c r="L16">
        <v>9.9192982456161207</v>
      </c>
      <c r="M16">
        <v>9.9192982456138505</v>
      </c>
      <c r="N16">
        <v>9.9192982456138505</v>
      </c>
      <c r="O16">
        <v>9.9192982456138505</v>
      </c>
      <c r="P16">
        <v>9.9192982456108894</v>
      </c>
      <c r="Q16">
        <v>8.4982456140396607</v>
      </c>
      <c r="R16">
        <v>9.9192982456138505</v>
      </c>
      <c r="S16">
        <v>8.4982456140396607</v>
      </c>
      <c r="T16">
        <v>9.9192982456329499</v>
      </c>
      <c r="U16">
        <v>9.9192982456138505</v>
      </c>
      <c r="V16">
        <v>9.9192982456138505</v>
      </c>
      <c r="W16">
        <v>9.9192982456138505</v>
      </c>
      <c r="X16">
        <v>9.9192982456138505</v>
      </c>
      <c r="Y16">
        <v>9.9192982456115697</v>
      </c>
      <c r="Z16">
        <v>6.57999999999788</v>
      </c>
      <c r="AA16">
        <v>9.9192982456138505</v>
      </c>
      <c r="AB16">
        <v>9.9192982456158898</v>
      </c>
      <c r="AC16">
        <v>9.9192982456124792</v>
      </c>
      <c r="AD16">
        <v>9.9192982456161207</v>
      </c>
      <c r="AE16">
        <v>9.9192982456124792</v>
      </c>
      <c r="AF16">
        <v>9.9192982456156606</v>
      </c>
      <c r="AG16">
        <v>9.81929824561416</v>
      </c>
      <c r="AH16">
        <v>9.9192982456124792</v>
      </c>
      <c r="AI16">
        <v>9.9192982456124792</v>
      </c>
      <c r="AJ16">
        <v>9.9192982456124792</v>
      </c>
      <c r="AK16">
        <v>9.9192982456133905</v>
      </c>
      <c r="AL16">
        <v>9.9192982456138505</v>
      </c>
      <c r="AM16">
        <v>9.9192982456104399</v>
      </c>
      <c r="AN16">
        <v>9.9192982456138505</v>
      </c>
      <c r="AO16">
        <v>9.9192982456138505</v>
      </c>
      <c r="AP16">
        <v>9.91929824561225</v>
      </c>
      <c r="AQ16">
        <v>9.9192982456158898</v>
      </c>
      <c r="AR16">
        <v>9.9192982456138505</v>
      </c>
      <c r="AS16">
        <v>7.6916666666700202</v>
      </c>
    </row>
    <row r="17" spans="1:45">
      <c r="A17" s="231" t="s">
        <v>3124</v>
      </c>
      <c r="B17">
        <v>8.5555555555525906</v>
      </c>
      <c r="C17">
        <v>9.9192982456217997</v>
      </c>
      <c r="D17">
        <v>9.9192982456130494</v>
      </c>
      <c r="E17">
        <v>9.5555555555523597</v>
      </c>
      <c r="F17">
        <v>7.4982456140359099</v>
      </c>
      <c r="G17">
        <v>9.9192982456130494</v>
      </c>
      <c r="H17">
        <v>9.5555555555558804</v>
      </c>
      <c r="I17">
        <v>9.7614035087731299</v>
      </c>
      <c r="J17">
        <v>9.9192982456136196</v>
      </c>
      <c r="K17">
        <v>9.9192982456130494</v>
      </c>
      <c r="L17">
        <v>9.9192982456130494</v>
      </c>
      <c r="M17">
        <v>9.9192982456130494</v>
      </c>
      <c r="N17">
        <v>9.9192982456130494</v>
      </c>
      <c r="O17">
        <v>9.9192982456130494</v>
      </c>
      <c r="P17">
        <v>9.9192982456135006</v>
      </c>
      <c r="Q17">
        <v>8.4982456140385203</v>
      </c>
      <c r="R17">
        <v>9.9192982456136196</v>
      </c>
      <c r="S17">
        <v>8.4982456140360192</v>
      </c>
      <c r="T17">
        <v>9.9192982456095304</v>
      </c>
      <c r="U17">
        <v>9.9192982456130494</v>
      </c>
      <c r="V17">
        <v>9.9192982456130494</v>
      </c>
      <c r="W17">
        <v>9.9192982456130494</v>
      </c>
      <c r="X17">
        <v>9.9192982456130494</v>
      </c>
      <c r="Y17">
        <v>9.9192982456152095</v>
      </c>
      <c r="Z17">
        <v>5.8083333333345299</v>
      </c>
      <c r="AA17">
        <v>9.9192982456130494</v>
      </c>
      <c r="AB17">
        <v>9.9192982456149803</v>
      </c>
      <c r="AC17">
        <v>9.9192982456136196</v>
      </c>
      <c r="AD17">
        <v>9.9192982456130494</v>
      </c>
      <c r="AE17">
        <v>9.9192982456136196</v>
      </c>
      <c r="AF17">
        <v>9.9192982456133905</v>
      </c>
      <c r="AG17">
        <v>9.8192982456126892</v>
      </c>
      <c r="AH17">
        <v>9.9192982456136196</v>
      </c>
      <c r="AI17">
        <v>9.9192982456136196</v>
      </c>
      <c r="AJ17">
        <v>9.9192982456136196</v>
      </c>
      <c r="AK17">
        <v>9.9192982456188492</v>
      </c>
      <c r="AL17">
        <v>9.9192982456130494</v>
      </c>
      <c r="AM17">
        <v>9.9192982456139607</v>
      </c>
      <c r="AN17">
        <v>9.9192982456130494</v>
      </c>
      <c r="AO17">
        <v>9.9192982456130494</v>
      </c>
      <c r="AP17">
        <v>9.9192982456479495</v>
      </c>
      <c r="AQ17">
        <v>9.9192982456149803</v>
      </c>
      <c r="AR17">
        <v>9.9192982456130494</v>
      </c>
      <c r="AS17">
        <v>7.6916666666661504</v>
      </c>
    </row>
    <row r="18" spans="1:45">
      <c r="A18" s="231" t="s">
        <v>3125</v>
      </c>
      <c r="B18">
        <v>8.5555555555561096</v>
      </c>
      <c r="C18">
        <v>9.9192982456140708</v>
      </c>
      <c r="D18">
        <v>9.9192982456038408</v>
      </c>
      <c r="E18">
        <v>9.5555555555613392</v>
      </c>
      <c r="F18">
        <v>7.4982456140373897</v>
      </c>
      <c r="G18">
        <v>9.9192982456038408</v>
      </c>
      <c r="H18">
        <v>9.5555555555545197</v>
      </c>
      <c r="I18">
        <v>9.7614035087663105</v>
      </c>
      <c r="J18">
        <v>9.9192982456038408</v>
      </c>
      <c r="K18">
        <v>9.9192982456038408</v>
      </c>
      <c r="L18">
        <v>9.9192982456038408</v>
      </c>
      <c r="M18">
        <v>9.9192982456038408</v>
      </c>
      <c r="N18">
        <v>9.9192982456156606</v>
      </c>
      <c r="O18">
        <v>9.9192982456038408</v>
      </c>
      <c r="P18">
        <v>9.9192982456099799</v>
      </c>
      <c r="Q18">
        <v>8.4982456140373905</v>
      </c>
      <c r="R18">
        <v>9.9192982456086192</v>
      </c>
      <c r="S18">
        <v>8.4982456140373905</v>
      </c>
      <c r="T18">
        <v>9.9192982456158898</v>
      </c>
      <c r="U18">
        <v>9.9192982456038408</v>
      </c>
      <c r="V18">
        <v>9.9192982456038408</v>
      </c>
      <c r="W18">
        <v>9.9192982456038408</v>
      </c>
      <c r="X18">
        <v>9.9192982456038408</v>
      </c>
      <c r="Y18">
        <v>9.9192982456127101</v>
      </c>
      <c r="Z18">
        <v>5.8083333333368099</v>
      </c>
      <c r="AA18">
        <v>9.9192982456038408</v>
      </c>
      <c r="AB18">
        <v>9.9192982456099799</v>
      </c>
      <c r="AC18">
        <v>9.9192982456133905</v>
      </c>
      <c r="AD18">
        <v>9.9192982456038408</v>
      </c>
      <c r="AE18">
        <v>9.9192982456133905</v>
      </c>
      <c r="AF18">
        <v>9.91929824561476</v>
      </c>
      <c r="AG18">
        <v>9.8192982456039299</v>
      </c>
      <c r="AH18">
        <v>9.9192982456133905</v>
      </c>
      <c r="AI18">
        <v>9.9192982456133905</v>
      </c>
      <c r="AJ18">
        <v>9.9192982456133905</v>
      </c>
      <c r="AK18">
        <v>9.9192982456152095</v>
      </c>
      <c r="AL18">
        <v>9.9192982456038408</v>
      </c>
      <c r="AM18">
        <v>9.9192982456170302</v>
      </c>
      <c r="AN18">
        <v>9.9192982456038408</v>
      </c>
      <c r="AO18">
        <v>9.9192982456038408</v>
      </c>
      <c r="AP18">
        <v>9.9192982456158898</v>
      </c>
      <c r="AQ18">
        <v>9.9192982456099799</v>
      </c>
      <c r="AR18">
        <v>9.9192982456038408</v>
      </c>
      <c r="AS18">
        <v>7.6916666666684304</v>
      </c>
    </row>
    <row r="23" spans="1:45" s="203" customFormat="1">
      <c r="O23" s="203" t="s">
        <v>3152</v>
      </c>
    </row>
    <row r="24" spans="1:45" s="21" customFormat="1">
      <c r="B24" s="21" t="s">
        <v>131</v>
      </c>
      <c r="C24" s="21" t="s">
        <v>136</v>
      </c>
      <c r="D24" s="21" t="s">
        <v>138</v>
      </c>
      <c r="E24" s="21" t="s">
        <v>140</v>
      </c>
      <c r="F24" s="21" t="s">
        <v>142</v>
      </c>
      <c r="G24" s="21" t="s">
        <v>144</v>
      </c>
      <c r="H24" s="21" t="s">
        <v>146</v>
      </c>
      <c r="I24" s="21" t="s">
        <v>148</v>
      </c>
      <c r="J24" s="21" t="s">
        <v>150</v>
      </c>
      <c r="K24" s="21" t="s">
        <v>152</v>
      </c>
      <c r="L24" s="21" t="s">
        <v>154</v>
      </c>
      <c r="M24" s="21" t="s">
        <v>155</v>
      </c>
      <c r="N24" s="21" t="s">
        <v>157</v>
      </c>
      <c r="O24" s="21" t="s">
        <v>159</v>
      </c>
      <c r="P24" s="21" t="s">
        <v>161</v>
      </c>
      <c r="Q24" s="21" t="s">
        <v>163</v>
      </c>
      <c r="R24" s="21" t="s">
        <v>165</v>
      </c>
      <c r="S24" s="21" t="s">
        <v>167</v>
      </c>
      <c r="T24" s="21" t="s">
        <v>169</v>
      </c>
      <c r="U24" s="21" t="s">
        <v>171</v>
      </c>
      <c r="V24" s="21" t="s">
        <v>3126</v>
      </c>
      <c r="W24" s="21" t="s">
        <v>3127</v>
      </c>
      <c r="X24" s="21" t="s">
        <v>3128</v>
      </c>
      <c r="Y24" s="21" t="s">
        <v>320</v>
      </c>
      <c r="Z24" s="21" t="s">
        <v>3130</v>
      </c>
      <c r="AA24" s="21" t="s">
        <v>3131</v>
      </c>
      <c r="AB24" s="21" t="s">
        <v>3132</v>
      </c>
      <c r="AC24" s="21" t="s">
        <v>3133</v>
      </c>
      <c r="AD24" s="21" t="s">
        <v>3134</v>
      </c>
      <c r="AE24" s="21" t="s">
        <v>3135</v>
      </c>
      <c r="AF24" s="21" t="s">
        <v>3136</v>
      </c>
      <c r="AG24" s="21" t="s">
        <v>3137</v>
      </c>
      <c r="AH24" s="21" t="s">
        <v>3138</v>
      </c>
      <c r="AI24" s="21" t="s">
        <v>3139</v>
      </c>
      <c r="AJ24" s="21" t="s">
        <v>3140</v>
      </c>
      <c r="AK24" s="21" t="s">
        <v>227</v>
      </c>
      <c r="AL24" s="21" t="s">
        <v>3141</v>
      </c>
      <c r="AM24" s="21" t="s">
        <v>3142</v>
      </c>
      <c r="AN24" s="21" t="s">
        <v>3143</v>
      </c>
      <c r="AO24" s="21" t="s">
        <v>3144</v>
      </c>
      <c r="AP24" s="21" t="s">
        <v>3145</v>
      </c>
      <c r="AQ24" s="21" t="s">
        <v>232</v>
      </c>
      <c r="AR24" s="21" t="s">
        <v>3146</v>
      </c>
      <c r="AS24" s="21" t="s">
        <v>3147</v>
      </c>
    </row>
    <row r="25" spans="1:45">
      <c r="A25" s="231" t="s">
        <v>3088</v>
      </c>
      <c r="B25">
        <v>5.6515471073908001E-3</v>
      </c>
      <c r="C25">
        <v>0</v>
      </c>
      <c r="D25">
        <v>6.1363087854715602E-3</v>
      </c>
      <c r="E25">
        <v>5.9927336292275903E-3</v>
      </c>
      <c r="F25">
        <v>4.0054654256209696E-3</v>
      </c>
      <c r="G25">
        <v>6.1363087854715602E-3</v>
      </c>
      <c r="H25">
        <v>5.9927336292275903E-3</v>
      </c>
      <c r="I25">
        <v>6.1363087854715602E-3</v>
      </c>
      <c r="J25">
        <v>0</v>
      </c>
      <c r="K25">
        <v>6.1363087854715602E-3</v>
      </c>
      <c r="L25">
        <v>6.1363087854715602E-3</v>
      </c>
      <c r="M25">
        <v>6.1363087854715602E-3</v>
      </c>
      <c r="N25">
        <v>6.1363087854715602E-3</v>
      </c>
      <c r="O25">
        <v>6.1081638358473399E-3</v>
      </c>
      <c r="P25">
        <v>6.1363087854715602E-3</v>
      </c>
      <c r="Q25">
        <v>5.6515471073908001E-3</v>
      </c>
      <c r="R25">
        <v>6.1363087854715602E-3</v>
      </c>
      <c r="S25">
        <v>6.1363087854715602E-3</v>
      </c>
      <c r="T25">
        <v>6.1363087854715602E-3</v>
      </c>
      <c r="U25">
        <v>5.7701331560338102E-3</v>
      </c>
      <c r="V25">
        <v>6.1363087854715602E-3</v>
      </c>
      <c r="W25">
        <v>6.1363087854715602E-3</v>
      </c>
      <c r="X25">
        <v>6.1363087854715602E-3</v>
      </c>
      <c r="Y25">
        <v>6.1363087854715602E-3</v>
      </c>
      <c r="Z25">
        <v>6.1363087854715602E-3</v>
      </c>
      <c r="AA25">
        <v>2.8073100608025899E-3</v>
      </c>
      <c r="AB25">
        <v>0</v>
      </c>
      <c r="AC25">
        <v>0</v>
      </c>
      <c r="AD25">
        <v>0</v>
      </c>
      <c r="AE25">
        <v>0</v>
      </c>
      <c r="AF25">
        <v>0</v>
      </c>
      <c r="AG25">
        <v>6.1363087854715602E-3</v>
      </c>
      <c r="AH25">
        <v>0</v>
      </c>
      <c r="AI25">
        <v>0</v>
      </c>
      <c r="AJ25">
        <v>0</v>
      </c>
      <c r="AK25">
        <v>0</v>
      </c>
      <c r="AL25">
        <v>6.1363087854715602E-3</v>
      </c>
      <c r="AM25">
        <v>6.1363087854715602E-3</v>
      </c>
      <c r="AN25">
        <v>6.1363087854715602E-3</v>
      </c>
      <c r="AO25">
        <v>6.1363087854715602E-3</v>
      </c>
      <c r="AP25">
        <v>6.1363087854715602E-3</v>
      </c>
      <c r="AQ25">
        <v>0</v>
      </c>
      <c r="AR25">
        <v>6.1363087854715602E-3</v>
      </c>
      <c r="AS25">
        <v>6.1363087854715602E-3</v>
      </c>
    </row>
    <row r="26" spans="1:45">
      <c r="A26" s="231" t="s">
        <v>3121</v>
      </c>
      <c r="B26">
        <v>3.0578482347891601E-3</v>
      </c>
      <c r="C26">
        <v>0</v>
      </c>
      <c r="D26">
        <v>3.0578482347891601E-3</v>
      </c>
      <c r="E26">
        <v>3.0578482347891601E-3</v>
      </c>
      <c r="F26">
        <v>3.0578482347891601E-3</v>
      </c>
      <c r="G26">
        <v>3.0578482347891601E-3</v>
      </c>
      <c r="H26">
        <v>3.0156883300378498E-3</v>
      </c>
      <c r="I26">
        <v>3.0578482347891601E-3</v>
      </c>
      <c r="J26">
        <v>3.0578482347891601E-3</v>
      </c>
      <c r="K26">
        <v>3.0578482347891601E-3</v>
      </c>
      <c r="L26">
        <v>3.0578482347891601E-3</v>
      </c>
      <c r="M26">
        <v>3.0578482347891601E-3</v>
      </c>
      <c r="N26">
        <v>3.0578482347891601E-3</v>
      </c>
      <c r="O26">
        <v>3.0578482347891601E-3</v>
      </c>
      <c r="P26">
        <v>3.0578482347891601E-3</v>
      </c>
      <c r="Q26">
        <v>3.0578482347891601E-3</v>
      </c>
      <c r="R26">
        <v>3.0578482347891601E-3</v>
      </c>
      <c r="S26">
        <v>3.0578482347891601E-3</v>
      </c>
      <c r="T26">
        <v>3.0578482347891601E-3</v>
      </c>
      <c r="U26">
        <v>3.0578482347891601E-3</v>
      </c>
      <c r="V26">
        <v>3.0578482347891601E-3</v>
      </c>
      <c r="W26">
        <v>3.0578482347891601E-3</v>
      </c>
      <c r="X26">
        <v>3.0578482347891601E-3</v>
      </c>
      <c r="Y26">
        <v>3.0578482347891601E-3</v>
      </c>
      <c r="Z26">
        <v>8.5879183268389202E-4</v>
      </c>
      <c r="AA26">
        <v>1.4004205042965599E-3</v>
      </c>
      <c r="AB26">
        <v>0</v>
      </c>
      <c r="AC26">
        <v>0</v>
      </c>
      <c r="AD26">
        <v>0</v>
      </c>
      <c r="AE26">
        <v>0</v>
      </c>
      <c r="AF26">
        <v>0</v>
      </c>
      <c r="AG26">
        <v>3.0578482347891601E-3</v>
      </c>
      <c r="AH26">
        <v>0</v>
      </c>
      <c r="AI26">
        <v>0</v>
      </c>
      <c r="AJ26">
        <v>0</v>
      </c>
      <c r="AK26">
        <v>0</v>
      </c>
      <c r="AL26">
        <v>3.0578482347891601E-3</v>
      </c>
      <c r="AM26">
        <v>3.0578482347891601E-3</v>
      </c>
      <c r="AN26">
        <v>3.0578482347891601E-3</v>
      </c>
      <c r="AO26">
        <v>3.0578482347891601E-3</v>
      </c>
      <c r="AP26">
        <v>3.0578482347891601E-3</v>
      </c>
      <c r="AQ26">
        <v>0</v>
      </c>
      <c r="AR26">
        <v>3.0578482347891601E-3</v>
      </c>
      <c r="AS26">
        <v>3.0578482347891601E-3</v>
      </c>
    </row>
    <row r="27" spans="1:45">
      <c r="A27" s="231" t="s">
        <v>3122</v>
      </c>
      <c r="B27">
        <v>3.2094525172397001E-3</v>
      </c>
      <c r="C27">
        <v>0</v>
      </c>
      <c r="D27">
        <v>3.2094525172397001E-3</v>
      </c>
      <c r="E27">
        <v>3.2094525172397001E-3</v>
      </c>
      <c r="F27">
        <v>3.2094525172397001E-3</v>
      </c>
      <c r="G27">
        <v>3.2094525172397001E-3</v>
      </c>
      <c r="H27">
        <v>3.2094525172397001E-3</v>
      </c>
      <c r="I27">
        <v>3.2094525172397001E-3</v>
      </c>
      <c r="J27">
        <v>3.2094525172397001E-3</v>
      </c>
      <c r="K27">
        <v>3.2094525172397001E-3</v>
      </c>
      <c r="L27">
        <v>3.2094525172397001E-3</v>
      </c>
      <c r="M27">
        <v>3.2094525172397001E-3</v>
      </c>
      <c r="N27">
        <v>3.2094525172397001E-3</v>
      </c>
      <c r="O27">
        <v>3.2094525172397001E-3</v>
      </c>
      <c r="P27">
        <v>3.2094525172397001E-3</v>
      </c>
      <c r="Q27">
        <v>3.2094525172397001E-3</v>
      </c>
      <c r="R27">
        <v>3.2094525172397001E-3</v>
      </c>
      <c r="S27">
        <v>3.2094525172397001E-3</v>
      </c>
      <c r="T27">
        <v>3.2094525172397001E-3</v>
      </c>
      <c r="U27">
        <v>3.2094525172397001E-3</v>
      </c>
      <c r="V27">
        <v>3.2094525172397001E-3</v>
      </c>
      <c r="W27">
        <v>3.2094525172397001E-3</v>
      </c>
      <c r="X27">
        <v>3.2094525172397001E-3</v>
      </c>
      <c r="Y27">
        <v>3.2094525172397001E-3</v>
      </c>
      <c r="Z27">
        <v>9.0774916816371799E-4</v>
      </c>
      <c r="AA27">
        <v>1.4037847943200201E-3</v>
      </c>
      <c r="AB27">
        <v>0</v>
      </c>
      <c r="AC27">
        <v>0</v>
      </c>
      <c r="AD27">
        <v>0</v>
      </c>
      <c r="AF27">
        <v>0</v>
      </c>
      <c r="AG27">
        <v>3.2094525172397001E-3</v>
      </c>
      <c r="AH27">
        <v>0</v>
      </c>
      <c r="AI27">
        <v>0</v>
      </c>
      <c r="AJ27">
        <v>0</v>
      </c>
      <c r="AK27">
        <v>0</v>
      </c>
      <c r="AL27">
        <v>3.2094525172397001E-3</v>
      </c>
      <c r="AM27">
        <v>3.2094525172397001E-3</v>
      </c>
      <c r="AN27">
        <v>3.2094525172397001E-3</v>
      </c>
      <c r="AO27">
        <v>3.2094525172397001E-3</v>
      </c>
      <c r="AP27">
        <v>3.2094525172397001E-3</v>
      </c>
      <c r="AQ27">
        <v>0</v>
      </c>
      <c r="AR27">
        <v>3.2094525172397001E-3</v>
      </c>
      <c r="AS27">
        <v>3.2094525172397001E-3</v>
      </c>
    </row>
    <row r="28" spans="1:45">
      <c r="A28" s="231" t="s">
        <v>3123</v>
      </c>
      <c r="B28">
        <v>3.0862820929087298E-3</v>
      </c>
      <c r="C28">
        <v>0</v>
      </c>
      <c r="D28">
        <v>3.0862820929087298E-3</v>
      </c>
      <c r="E28">
        <v>3.0862820929087298E-3</v>
      </c>
      <c r="F28">
        <v>3.0862820929087298E-3</v>
      </c>
      <c r="G28">
        <v>3.0862820929087298E-3</v>
      </c>
      <c r="H28">
        <v>3.0862820929087298E-3</v>
      </c>
      <c r="I28">
        <v>3.0862820929087298E-3</v>
      </c>
      <c r="J28">
        <v>3.0862820929087298E-3</v>
      </c>
      <c r="K28">
        <v>3.0862820929087298E-3</v>
      </c>
      <c r="L28">
        <v>3.0862820929087298E-3</v>
      </c>
      <c r="M28">
        <v>3.0862820929087298E-3</v>
      </c>
      <c r="N28">
        <v>3.0862820929087298E-3</v>
      </c>
      <c r="O28">
        <v>3.0862820929087298E-3</v>
      </c>
      <c r="P28">
        <v>3.0862820929087298E-3</v>
      </c>
      <c r="Q28">
        <v>3.0862820929087298E-3</v>
      </c>
      <c r="R28">
        <v>3.0862820929087298E-3</v>
      </c>
      <c r="S28">
        <v>3.0862820929087298E-3</v>
      </c>
      <c r="T28">
        <v>3.0862820929087298E-3</v>
      </c>
      <c r="U28">
        <v>3.0862820929087298E-3</v>
      </c>
      <c r="V28">
        <v>3.0862820929087298E-3</v>
      </c>
      <c r="W28">
        <v>3.0862820929087298E-3</v>
      </c>
      <c r="X28">
        <v>3.0862820929087298E-3</v>
      </c>
      <c r="Y28">
        <v>3.0862820929087298E-3</v>
      </c>
      <c r="Z28">
        <v>3.0862820929087298E-3</v>
      </c>
      <c r="AA28">
        <v>1.4011294197189301E-3</v>
      </c>
      <c r="AB28">
        <v>0</v>
      </c>
      <c r="AC28">
        <v>0</v>
      </c>
      <c r="AD28">
        <v>0</v>
      </c>
      <c r="AE28">
        <v>0</v>
      </c>
      <c r="AF28">
        <v>0</v>
      </c>
      <c r="AG28">
        <v>3.0862820929087298E-3</v>
      </c>
      <c r="AH28">
        <v>0</v>
      </c>
      <c r="AI28">
        <v>0</v>
      </c>
      <c r="AJ28">
        <v>0</v>
      </c>
      <c r="AK28">
        <v>0</v>
      </c>
      <c r="AL28">
        <v>3.0862820929087298E-3</v>
      </c>
      <c r="AM28">
        <v>3.0862820929087298E-3</v>
      </c>
      <c r="AN28">
        <v>3.0862820929087298E-3</v>
      </c>
      <c r="AO28">
        <v>3.0862820929087298E-3</v>
      </c>
      <c r="AP28">
        <v>3.0862820929087298E-3</v>
      </c>
      <c r="AQ28">
        <v>0</v>
      </c>
      <c r="AR28">
        <v>3.0862820929087298E-3</v>
      </c>
      <c r="AS28">
        <v>3.0862820929087298E-3</v>
      </c>
    </row>
    <row r="29" spans="1:45">
      <c r="A29" s="231" t="s">
        <v>3124</v>
      </c>
      <c r="B29">
        <v>3.2094525172397001E-3</v>
      </c>
      <c r="C29">
        <v>0</v>
      </c>
      <c r="D29">
        <v>3.2094525172397001E-3</v>
      </c>
      <c r="E29">
        <v>3.2094525172397001E-3</v>
      </c>
      <c r="F29">
        <v>3.2094525172397001E-3</v>
      </c>
      <c r="G29">
        <v>3.2094525172397001E-3</v>
      </c>
      <c r="H29">
        <v>3.2094525172397001E-3</v>
      </c>
      <c r="I29">
        <v>3.2094525172397001E-3</v>
      </c>
      <c r="J29">
        <v>0</v>
      </c>
      <c r="K29">
        <v>3.2094525172397001E-3</v>
      </c>
      <c r="L29">
        <v>3.2094525172397001E-3</v>
      </c>
      <c r="M29">
        <v>3.2094525172397001E-3</v>
      </c>
      <c r="N29">
        <v>3.2094525172397001E-3</v>
      </c>
      <c r="O29">
        <v>3.2094525172397001E-3</v>
      </c>
      <c r="P29">
        <v>3.2094525172397001E-3</v>
      </c>
      <c r="Q29">
        <v>3.2094525172397001E-3</v>
      </c>
      <c r="R29">
        <v>3.2094525172397001E-3</v>
      </c>
      <c r="S29">
        <v>3.2094525172397001E-3</v>
      </c>
      <c r="T29">
        <v>3.2094525172397001E-3</v>
      </c>
      <c r="U29">
        <v>3.2094525172397001E-3</v>
      </c>
      <c r="V29">
        <v>3.2094525172397001E-3</v>
      </c>
      <c r="W29">
        <v>3.2094525172397001E-3</v>
      </c>
      <c r="X29">
        <v>3.2094525172397001E-3</v>
      </c>
      <c r="Y29">
        <v>3.2094525172397001E-3</v>
      </c>
      <c r="Z29">
        <v>3.2094525172397001E-3</v>
      </c>
      <c r="AA29">
        <v>1.4037847943200201E-3</v>
      </c>
      <c r="AB29">
        <v>0</v>
      </c>
      <c r="AC29">
        <v>0</v>
      </c>
      <c r="AD29">
        <v>0</v>
      </c>
      <c r="AE29">
        <v>0</v>
      </c>
      <c r="AF29">
        <v>0</v>
      </c>
      <c r="AG29">
        <v>3.2094525172397001E-3</v>
      </c>
      <c r="AH29">
        <v>0</v>
      </c>
      <c r="AI29">
        <v>0</v>
      </c>
      <c r="AJ29">
        <v>0</v>
      </c>
      <c r="AK29">
        <v>0</v>
      </c>
      <c r="AL29">
        <v>3.2094525172397001E-3</v>
      </c>
      <c r="AM29">
        <v>3.2094525172397001E-3</v>
      </c>
      <c r="AN29">
        <v>3.2094525172397001E-3</v>
      </c>
      <c r="AO29">
        <v>3.2094525172397001E-3</v>
      </c>
      <c r="AP29">
        <v>3.2094525172397001E-3</v>
      </c>
      <c r="AQ29">
        <v>0</v>
      </c>
      <c r="AR29">
        <v>3.2094525172397001E-3</v>
      </c>
      <c r="AS29">
        <v>3.2094525172397001E-3</v>
      </c>
    </row>
    <row r="30" spans="1:45">
      <c r="A30" s="231" t="s">
        <v>3125</v>
      </c>
      <c r="B30">
        <v>3.0940555532197301E-3</v>
      </c>
      <c r="C30">
        <v>0</v>
      </c>
      <c r="D30">
        <v>3.0940555532197301E-3</v>
      </c>
      <c r="E30">
        <v>3.0940555532197301E-3</v>
      </c>
      <c r="F30">
        <v>3.0940555532197301E-3</v>
      </c>
      <c r="G30">
        <v>3.0940555532197301E-3</v>
      </c>
      <c r="H30">
        <v>3.0940555532197301E-3</v>
      </c>
      <c r="I30">
        <v>3.0940555532197301E-3</v>
      </c>
      <c r="J30">
        <v>3.0940555532197301E-3</v>
      </c>
      <c r="K30">
        <v>3.0940555532197301E-3</v>
      </c>
      <c r="L30">
        <v>3.0940555532197301E-3</v>
      </c>
      <c r="M30">
        <v>3.0940555532197301E-3</v>
      </c>
      <c r="N30">
        <v>3.0940555532197301E-3</v>
      </c>
      <c r="O30">
        <v>3.0940555532197301E-3</v>
      </c>
      <c r="P30">
        <v>3.0940555532197301E-3</v>
      </c>
      <c r="Q30">
        <v>3.0940555532197301E-3</v>
      </c>
      <c r="R30">
        <v>3.0940555532197301E-3</v>
      </c>
      <c r="S30">
        <v>3.0940555532197301E-3</v>
      </c>
      <c r="T30">
        <v>3.0940555532197301E-3</v>
      </c>
      <c r="U30">
        <v>3.0940555532197301E-3</v>
      </c>
      <c r="V30">
        <v>3.0940555532197301E-3</v>
      </c>
      <c r="W30">
        <v>3.0940555532197301E-3</v>
      </c>
      <c r="X30">
        <v>3.0940555532197301E-3</v>
      </c>
      <c r="Y30">
        <v>3.0940555532197301E-3</v>
      </c>
      <c r="Z30">
        <v>3.0940555532197301E-3</v>
      </c>
      <c r="AA30">
        <v>1.4012928412512301E-3</v>
      </c>
      <c r="AB30">
        <v>0</v>
      </c>
      <c r="AC30">
        <v>0</v>
      </c>
      <c r="AD30">
        <v>0</v>
      </c>
      <c r="AE30">
        <v>0</v>
      </c>
      <c r="AF30">
        <v>0</v>
      </c>
      <c r="AG30">
        <v>3.0940555532197301E-3</v>
      </c>
      <c r="AH30">
        <v>0</v>
      </c>
      <c r="AI30">
        <v>0</v>
      </c>
      <c r="AJ30">
        <v>0</v>
      </c>
      <c r="AK30">
        <v>0</v>
      </c>
      <c r="AL30">
        <v>3.0940555532197301E-3</v>
      </c>
      <c r="AM30">
        <v>3.0940555532197301E-3</v>
      </c>
      <c r="AN30">
        <v>3.0940555532197301E-3</v>
      </c>
      <c r="AO30">
        <v>3.0940555532197301E-3</v>
      </c>
      <c r="AP30">
        <v>3.0940555532197301E-3</v>
      </c>
      <c r="AQ30">
        <v>0</v>
      </c>
      <c r="AR30">
        <v>3.0940555532197301E-3</v>
      </c>
      <c r="AS30">
        <v>3.0940555532197301E-3</v>
      </c>
    </row>
    <row r="34" spans="26:30">
      <c r="Z34" s="68"/>
    </row>
    <row r="35" spans="26:30">
      <c r="Z35" s="68"/>
      <c r="AD35" s="68"/>
    </row>
    <row r="36" spans="26:30">
      <c r="Z36" s="68"/>
      <c r="AD36" s="68"/>
    </row>
    <row r="37" spans="26:30">
      <c r="Z37" s="68"/>
      <c r="AD37" s="68"/>
    </row>
    <row r="38" spans="26:30">
      <c r="Z38" s="68"/>
      <c r="AD38" s="68"/>
    </row>
    <row r="39" spans="26:30">
      <c r="Z39" s="68"/>
      <c r="AD39" s="68"/>
    </row>
    <row r="40" spans="26:30">
      <c r="Z40" s="68"/>
      <c r="AD40" s="68"/>
    </row>
    <row r="41" spans="26:30">
      <c r="Z41" s="68"/>
      <c r="AD41" s="68"/>
    </row>
    <row r="42" spans="26:30">
      <c r="Z42" s="68"/>
      <c r="AD42" s="68"/>
    </row>
    <row r="43" spans="26:30">
      <c r="Z43" s="68"/>
      <c r="AD43" s="68"/>
    </row>
    <row r="44" spans="26:30">
      <c r="Z44" s="68"/>
      <c r="AD44" s="68"/>
    </row>
    <row r="45" spans="26:30">
      <c r="Z45" s="68"/>
      <c r="AD45" s="68"/>
    </row>
    <row r="46" spans="26:30">
      <c r="Z46" s="68"/>
      <c r="AD46" s="68"/>
    </row>
    <row r="47" spans="26:30">
      <c r="Z47" s="68"/>
      <c r="AD47" s="68"/>
    </row>
    <row r="48" spans="26:30">
      <c r="Z48" s="68"/>
      <c r="AD48" s="68"/>
    </row>
    <row r="49" spans="26:30">
      <c r="Z49" s="68"/>
      <c r="AD49" s="68"/>
    </row>
    <row r="50" spans="26:30">
      <c r="Z50" s="68"/>
      <c r="AD50" s="68"/>
    </row>
    <row r="51" spans="26:30">
      <c r="Z51" s="68"/>
      <c r="AD51" s="68"/>
    </row>
    <row r="52" spans="26:30">
      <c r="Z52" s="68"/>
      <c r="AD52" s="68"/>
    </row>
    <row r="53" spans="26:30">
      <c r="Z53" s="68"/>
      <c r="AD53" s="68"/>
    </row>
    <row r="54" spans="26:30">
      <c r="Z54" s="68"/>
      <c r="AD54" s="68"/>
    </row>
    <row r="55" spans="26:30">
      <c r="Z55" s="68"/>
      <c r="AD55" s="68"/>
    </row>
    <row r="56" spans="26:30">
      <c r="Z56" s="68"/>
      <c r="AD56" s="68"/>
    </row>
    <row r="57" spans="26:30">
      <c r="Z57" s="203"/>
      <c r="AD57" s="68"/>
    </row>
    <row r="58" spans="26:30">
      <c r="Z58" s="203"/>
      <c r="AD58" s="203"/>
    </row>
    <row r="59" spans="26:30">
      <c r="Z59" s="203"/>
      <c r="AD59" s="203"/>
    </row>
    <row r="60" spans="26:30">
      <c r="Z60" s="203"/>
      <c r="AD60" s="203"/>
    </row>
    <row r="61" spans="26:30">
      <c r="Z61" s="203"/>
      <c r="AD61" s="203"/>
    </row>
    <row r="62" spans="26:30">
      <c r="Z62" s="203"/>
      <c r="AD62" s="203"/>
    </row>
    <row r="63" spans="26:30">
      <c r="Z63" s="203"/>
      <c r="AD63" s="203"/>
    </row>
    <row r="64" spans="26:30">
      <c r="Z64" s="203"/>
      <c r="AD64" s="203"/>
    </row>
    <row r="65" spans="26:30">
      <c r="Z65" s="203"/>
      <c r="AD65" s="203"/>
    </row>
    <row r="66" spans="26:30">
      <c r="Z66" s="203"/>
      <c r="AD66" s="203"/>
    </row>
    <row r="67" spans="26:30">
      <c r="Z67" s="203"/>
      <c r="AD67" s="203"/>
    </row>
    <row r="68" spans="26:30">
      <c r="Z68" s="203"/>
      <c r="AD68" s="203"/>
    </row>
    <row r="69" spans="26:30">
      <c r="Z69" s="203"/>
      <c r="AD69" s="203"/>
    </row>
    <row r="70" spans="26:30">
      <c r="Z70" s="203"/>
      <c r="AD70" s="203"/>
    </row>
    <row r="71" spans="26:30">
      <c r="Z71" s="203"/>
      <c r="AD71" s="203"/>
    </row>
    <row r="72" spans="26:30">
      <c r="Z72" s="203"/>
      <c r="AD72" s="203"/>
    </row>
    <row r="73" spans="26:30">
      <c r="Z73" s="203"/>
      <c r="AD73" s="203"/>
    </row>
    <row r="74" spans="26:30">
      <c r="Z74" s="203"/>
      <c r="AD74" s="203"/>
    </row>
    <row r="75" spans="26:30">
      <c r="Z75" s="203"/>
      <c r="AD75" s="203"/>
    </row>
    <row r="76" spans="26:30">
      <c r="Z76" s="203"/>
      <c r="AD76" s="203"/>
    </row>
    <row r="77" spans="26:30">
      <c r="Z77" s="203"/>
      <c r="AD77" s="203"/>
    </row>
    <row r="78" spans="26:30">
      <c r="AD78" s="203"/>
    </row>
  </sheetData>
  <conditionalFormatting sqref="A3:XFD3">
    <cfRule type="cellIs" dxfId="22" priority="17" operator="lessThan">
      <formula>0.56</formula>
    </cfRule>
  </conditionalFormatting>
  <conditionalFormatting sqref="A4:XFD4">
    <cfRule type="cellIs" dxfId="21" priority="16" operator="lessThan">
      <formula>0.27</formula>
    </cfRule>
  </conditionalFormatting>
  <conditionalFormatting sqref="A5:XFD5">
    <cfRule type="cellIs" dxfId="20" priority="15" operator="lessThan">
      <formula>0.29</formula>
    </cfRule>
  </conditionalFormatting>
  <conditionalFormatting sqref="A6:XFD6">
    <cfRule type="cellIs" dxfId="19" priority="14" operator="lessThan">
      <formula>0.28</formula>
    </cfRule>
  </conditionalFormatting>
  <conditionalFormatting sqref="A7:XFD7">
    <cfRule type="cellIs" dxfId="18" priority="13" operator="lessThan">
      <formula>0.29</formula>
    </cfRule>
  </conditionalFormatting>
  <conditionalFormatting sqref="A8:XFD8">
    <cfRule type="cellIs" dxfId="17" priority="12" operator="lessThan">
      <formula>0.28</formula>
    </cfRule>
  </conditionalFormatting>
  <conditionalFormatting sqref="A15:XFD15">
    <cfRule type="cellIs" dxfId="16" priority="11" operator="lessThan">
      <formula>4.43</formula>
    </cfRule>
  </conditionalFormatting>
  <conditionalFormatting sqref="A16:XFD18">
    <cfRule type="cellIs" dxfId="15" priority="8" operator="lessThan">
      <formula>9.91</formula>
    </cfRule>
  </conditionalFormatting>
  <conditionalFormatting sqref="A25:XFD25">
    <cfRule type="cellIs" dxfId="14" priority="7" operator="lessThan">
      <formula>0.0061</formula>
    </cfRule>
  </conditionalFormatting>
  <conditionalFormatting sqref="A26:XFD28">
    <cfRule type="cellIs" dxfId="13" priority="3" operator="lessThan">
      <formula>0.003</formula>
    </cfRule>
  </conditionalFormatting>
  <conditionalFormatting sqref="A27:XFD27">
    <cfRule type="cellIs" dxfId="12" priority="4" operator="lessThan">
      <formula>0.0032</formula>
    </cfRule>
  </conditionalFormatting>
  <conditionalFormatting sqref="A29:XFD29">
    <cfRule type="cellIs" dxfId="11" priority="2" operator="lessThan">
      <formula>0.0032</formula>
    </cfRule>
  </conditionalFormatting>
  <conditionalFormatting sqref="A30:XFD30">
    <cfRule type="cellIs" dxfId="10" priority="1" operator="lessThan">
      <formula>0.003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8 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2 I c N f 6 s A A A D 4 A A A A E g A A A E N v b m Z p Z y 9 Q Y W N r Y W d l L n h t b I S P v Q 6 C M B z E d x P f g X S n X 2 y k l M F V E h O i c W 2 g w U b 4 1 9 B i e T c H H 8 l X E K K o m + P d / Z K 7 e 9 z u I h + 7 N r r q 3 h k L G W K Y o s h 5 B b V q L e g M g U W 5 X K / E T l V n 1 e h o o s G l o 6 s z d P L + k h I S Q s A h w b Z v C K e U k W O x L a u T 7 h T 6 w O Y / H B u Y a y u N p D i 8 1 k i O G U 8 w o 5 x j K s j i i s L A l + D T 4 j n 9 M c V m a P 3 Q a 6 k h 3 p e C L F K Q 9 w n 5 B A A A / / 8 D A F B L A w Q U A A I A C A A A A C E A F 3 6 Z P w A B A A D I A Q A A E w A A A E Z v c m 1 1 b G F z L 1 N l Y 3 R p b 2 4 x L m 1 0 z 8 F K x D A Q B u C z h X 2 H E C 8 t h E J X d w 8 u P b V 6 F K T 1 Z G V J 2 7 E b S D O S m e o u y 7 6 7 k S I i 2 F y S f B M y 8 x N 0 b N C J a t 6 z X R T R Q X v o R W u G Y T 9 i D 5 b 2 I 7 B u 0 R o G E r m w w K t I h F X h 5 D s I U t B H W m I 3 j e A 4 f j A W 0 g I d h w v F s r h r n g k 8 N d X U a v I A T Y m f z q L u q V n o k f K R Z a J e S r B m D O B z e S W V K N B O o 6 N 8 q 8 S 9 6 7 A 3 b s i z 9 W a t x N O E D B W f L O S / x / Q R H b w m a p 7 1 W h Y H 7 Y Y Q r D 6 9 g w x D 1 7 o N j 2 q v H b 2 h H + f f v 4 s U z 8 H U + S x n z U J 3 D h X B c O S L E j + + X v C b B b 9 d 8 M 2 C b / / 4 J V l F x v 0 b Z / c F A A D / / w M A U E s B A i 0 A F A A G A A g A A A A h A C r d q k D S A A A A N w E A A B M A A A A A A A A A A A A A A A A A A A A A A F t D b 2 5 0 Z W 5 0 X 1 R 5 c G V z X S 5 4 b W x Q S w E C L Q A U A A I A C A A A A C E A 2 I c N f 6 s A A A D 4 A A A A E g A A A A A A A A A A A A A A A A A L A w A A Q 2 9 u Z m l n L 1 B h Y 2 t h Z 2 U u e G 1 s U E s B A i 0 A F A A C A A g A A A A h A B d + m T 8 A A Q A A y A E A A B M A A A A A A A A A A A A A A A A A 5 g M A A E Z v c m 1 1 b G F z L 1 N l Y 3 R p b 2 4 x L m 1 Q S w U G A A A A A A M A A w D C A A A A F w 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k L A A A A A A A A V w 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a W d n X 2 1 v Z G V s c 1 9 t Z X R h Y m 9 s a X R l 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I t M j l U M D k 6 M z k 6 M D g u M T M 1 M T k z O F o i L z 4 8 R W 5 0 c n k g V H l w Z T 0 i R m l s b E N v b H V t b l R 5 c G V z I i B W Y W x 1 Z T 0 i c 0 J n W U d C Z 1 l H I i 8 + P E V u d H J 5 I F R 5 c G U 9 I k Z p b G x D b 2 x 1 b W 5 O Y W 1 l c y I g V m F s d W U 9 I n N b J n F 1 b 3 Q 7 Q 2 9 s d W 1 u M S Z x d W 9 0 O y w m c X V v d D t D b 2 x 1 b W 4 y J n F 1 b 3 Q 7 L C Z x d W 9 0 O 0 N v b H V t b j M m c X V v d D s s J n F 1 b 3 Q 7 Q 2 9 s d W 1 u N C Z x d W 9 0 O y w m c X V v d D t D b 2 x 1 b W 4 1 J n F 1 b 3 Q 7 L C Z x d W 9 0 O 0 N v b H V t b j Y 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U 4 M j N k M W R l L T A 0 M T E t N D l h Z i 0 5 M j B k L W M 1 N D V h N T N h O T A 1 N S I v P j x F b n R y e S B U e X B l P S J S Z W x h d G l v b n N o a X B J b m Z v Q 2 9 u d G F p b m V y I i B W Y W x 1 Z T 0 i c 3 s m c X V v d D t j b 2 x 1 b W 5 D b 3 V u d C Z x d W 9 0 O z o 2 L C Z x d W 9 0 O 2 t l e U N v b H V t b k 5 h b W V z J n F 1 b 3 Q 7 O l t d L C Z x d W 9 0 O 3 F 1 Z X J 5 U m V s Y X R p b 2 5 z a G l w c y Z x d W 9 0 O z p b X S w m c X V v d D t j b 2 x 1 b W 5 J Z G V u d G l 0 a W V z J n F 1 b 3 Q 7 O l s m c X V v d D t T Z W N 0 a W 9 u M S 9 i a W d n X 2 1 v Z G V s c 1 9 t Z X R h Y m 9 s a X R l c y 9 D a G F u Z 2 V k I F R 5 c G U u e 0 N v b H V t b j E s M H 0 m c X V v d D s s J n F 1 b 3 Q 7 U 2 V j d G l v b j E v Y m l n Z 1 9 t b 2 R l b H N f b W V 0 Y W J v b G l 0 Z X M v Q 2 h h b m d l Z C B U e X B l L n t D b 2 x 1 b W 4 y L D F 9 J n F 1 b 3 Q 7 L C Z x d W 9 0 O 1 N l Y 3 R p b 2 4 x L 2 J p Z 2 d f b W 9 k Z W x z X 2 1 l d G F i b 2 x p d G V z L 0 N o Y W 5 n Z W Q g V H l w Z S 5 7 Q 2 9 s d W 1 u M y w y f S Z x d W 9 0 O y w m c X V v d D t T Z W N 0 a W 9 u M S 9 i a W d n X 2 1 v Z G V s c 1 9 t Z X R h Y m 9 s a X R l c y 9 D a G F u Z 2 V k I F R 5 c G U u e 0 N v b H V t b j Q s M 3 0 m c X V v d D s s J n F 1 b 3 Q 7 U 2 V j d G l v b j E v Y m l n Z 1 9 t b 2 R l b H N f b W V 0 Y W J v b G l 0 Z X M v Q 2 h h b m d l Z C B U e X B l L n t D b 2 x 1 b W 4 1 L D R 9 J n F 1 b 3 Q 7 L C Z x d W 9 0 O 1 N l Y 3 R p b 2 4 x L 2 J p Z 2 d f b W 9 k Z W x z X 2 1 l d G F i b 2 x p d G V z L 0 N o Y W 5 n Z W Q g V H l w Z S 5 7 Q 2 9 s d W 1 u N i w 1 f S Z x d W 9 0 O 1 0 s J n F 1 b 3 Q 7 Q 2 9 s d W 1 u Q 2 9 1 b n Q m c X V v d D s 6 N i w m c X V v d D t L Z X l D b 2 x 1 b W 5 O Y W 1 l c y Z x d W 9 0 O z p b X S w m c X V v d D t D b 2 x 1 b W 5 J Z G V u d G l 0 a W V z J n F 1 b 3 Q 7 O l s m c X V v d D t T Z W N 0 a W 9 u M S 9 i a W d n X 2 1 v Z G V s c 1 9 t Z X R h Y m 9 s a X R l c y 9 D a G F u Z 2 V k I F R 5 c G U u e 0 N v b H V t b j E s M H 0 m c X V v d D s s J n F 1 b 3 Q 7 U 2 V j d G l v b j E v Y m l n Z 1 9 t b 2 R l b H N f b W V 0 Y W J v b G l 0 Z X M v Q 2 h h b m d l Z C B U e X B l L n t D b 2 x 1 b W 4 y L D F 9 J n F 1 b 3 Q 7 L C Z x d W 9 0 O 1 N l Y 3 R p b 2 4 x L 2 J p Z 2 d f b W 9 k Z W x z X 2 1 l d G F i b 2 x p d G V z L 0 N o Y W 5 n Z W Q g V H l w Z S 5 7 Q 2 9 s d W 1 u M y w y f S Z x d W 9 0 O y w m c X V v d D t T Z W N 0 a W 9 u M S 9 i a W d n X 2 1 v Z G V s c 1 9 t Z X R h Y m 9 s a X R l c y 9 D a G F u Z 2 V k I F R 5 c G U u e 0 N v b H V t b j Q s M 3 0 m c X V v d D s s J n F 1 b 3 Q 7 U 2 V j d G l v b j E v Y m l n Z 1 9 t b 2 R l b H N f b W V 0 Y W J v b G l 0 Z X M v Q 2 h h b m d l Z C B U e X B l L n t D b 2 x 1 b W 4 1 L D R 9 J n F 1 b 3 Q 7 L C Z x d W 9 0 O 1 N l Y 3 R p b 2 4 x L 2 J p Z 2 d f b W 9 k Z W x z X 2 1 l d G F i b 2 x p d G V z L 0 N o Y W 5 n Z W Q g V H l w Z S 5 7 Q 2 9 s d W 1 u N i w 1 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m l n Z 1 9 t b 2 R l b H N f b W V 0 Y W J v b G l 0 Z X M v U 2 9 1 c m N l P C 9 J d G V t U G F 0 a D 4 8 L 0 l 0 Z W 1 M b 2 N h d G l v b j 4 8 U 3 R h Y m x l R W 5 0 c m l l c y 8 + P C 9 J d G V t P j x J d G V t P j x J d G V t T G 9 j Y X R p b 2 4 + P E l 0 Z W 1 U e X B l P k Z v c m 1 1 b G E 8 L 0 l 0 Z W 1 U e X B l P j x J d G V t U G F 0 a D 5 T Z W N 0 a W 9 u M S 9 i a W d n X 2 1 v Z G V s c 1 9 t Z X R h Y m 9 s a X R l c y 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o o r A 2 f q w 2 k + V U t d c d E Y Y 4 w A A A A A C A A A A A A A Q Z g A A A A E A A C A A A A A m b d 6 Y d S S 2 z I w / h w Q / s Y c u O u n V E S D 0 M Q t 0 9 3 f + 7 / o V 9 w A A A A A O g A A A A A I A A C A A A A B t u B N Z G B X U c l I d q G Q F w j B 4 n X n y J 1 3 J F e F h / b i E N x X E j 1 A A A A A s A q d m M 1 z 6 2 P Q t 3 t I U Y E Z W 6 + G O U Y N 1 2 K C 3 z z t u z C n P s r F Y E Y a H 6 t U K a Q 9 x C 2 M N 3 m 3 R 7 I B h + 4 a l 7 C W 4 s V O b S X Y j 2 G 8 5 M A e x V D / b C + W X 0 j I k m U A A A A A p n R c u Z n t p p k b 6 I P U Y I g r c m I N o Z i S 3 a X 8 j M Y N n q N p z M 5 i e Z E W h g g S e u s 4 V V w 8 t b O P R 4 S M z G e H Y a 6 g j S s N I F v R l < / D a t a M a s h u p > 
</file>

<file path=customXml/itemProps1.xml><?xml version="1.0" encoding="utf-8"?>
<ds:datastoreItem xmlns:ds="http://schemas.openxmlformats.org/officeDocument/2006/customXml" ds:itemID="{87BF3C08-1C36-4174-ABE0-511A4BD7B6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RNA</vt:lpstr>
      <vt:lpstr>DNA</vt:lpstr>
      <vt:lpstr>Amino Acid</vt:lpstr>
      <vt:lpstr>BOF-RdKW20</vt:lpstr>
      <vt:lpstr>BOF-hi467</vt:lpstr>
      <vt:lpstr>BOF-M12125</vt:lpstr>
      <vt:lpstr>BOF-10211</vt:lpstr>
      <vt:lpstr>BOF-KR494</vt:lpstr>
      <vt:lpstr>auxotrophy</vt:lpstr>
      <vt:lpstr>Model-validation</vt:lpstr>
      <vt:lpstr>Pathways</vt:lpstr>
      <vt:lpstr>BOF</vt:lpstr>
      <vt:lpstr>Sheet4</vt:lpstr>
      <vt:lpstr>BOF-cmprsn of gapseq &amp; litdat</vt:lpstr>
      <vt:lpstr>virulence factors rxns</vt:lpstr>
      <vt:lpstr>carveme vs built BOF</vt:lpstr>
      <vt:lpstr>model validation dataset</vt:lpstr>
      <vt:lpstr>BIGG-SEED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SUBASREE S</dc:creator>
  <cp:lastModifiedBy>Tejas Kale</cp:lastModifiedBy>
  <dcterms:created xsi:type="dcterms:W3CDTF">2023-09-07T10:05:39Z</dcterms:created>
  <dcterms:modified xsi:type="dcterms:W3CDTF">2024-05-06T15:18:30Z</dcterms:modified>
</cp:coreProperties>
</file>