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120" yWindow="-120" windowWidth="29040" windowHeight="15720" activeTab="1"/>
  </bookViews>
  <sheets>
    <sheet name="Project Documentation" sheetId="1" r:id="rId1"/>
    <sheet name="Project Worksheets"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4" i="2" l="1"/>
  <c r="E102" i="2"/>
  <c r="E103" i="2"/>
  <c r="E101" i="2"/>
  <c r="E100" i="2"/>
  <c r="G91" i="2"/>
  <c r="C93" i="2" l="1"/>
  <c r="D72" i="2"/>
  <c r="D73" i="2"/>
  <c r="D74" i="2"/>
  <c r="D75" i="2"/>
  <c r="D76" i="2"/>
  <c r="D77" i="2"/>
  <c r="D78" i="2"/>
  <c r="D79" i="2"/>
  <c r="D80" i="2"/>
  <c r="D71" i="2"/>
  <c r="D70" i="2"/>
  <c r="F66" i="2"/>
  <c r="F67" i="2"/>
  <c r="F60" i="2"/>
  <c r="F61" i="2"/>
  <c r="F62" i="2"/>
  <c r="F63" i="2"/>
  <c r="F64" i="2"/>
  <c r="F65" i="2"/>
  <c r="F59" i="2"/>
  <c r="F58" i="2"/>
  <c r="F57" i="2"/>
  <c r="D66" i="2" l="1"/>
  <c r="D65" i="2"/>
  <c r="D64" i="2"/>
  <c r="D63" i="2"/>
  <c r="D62" i="2"/>
  <c r="D61" i="2"/>
  <c r="D60" i="2"/>
  <c r="D59" i="2"/>
  <c r="D58" i="2"/>
  <c r="D57" i="2"/>
  <c r="J54" i="2"/>
  <c r="G54" i="2" l="1"/>
  <c r="D54" i="2"/>
  <c r="C54" i="2"/>
  <c r="D52" i="2"/>
  <c r="C52" i="2"/>
  <c r="D50" i="2"/>
  <c r="C50" i="2"/>
  <c r="D48" i="2"/>
  <c r="C48" i="2"/>
  <c r="C40" i="2"/>
  <c r="G24" i="2"/>
  <c r="G23" i="2"/>
  <c r="G21" i="2"/>
  <c r="G20" i="2"/>
  <c r="C34" i="2"/>
  <c r="C33" i="2"/>
  <c r="C32" i="2"/>
  <c r="G32" i="2" s="1"/>
  <c r="C31" i="2"/>
  <c r="C30" i="2"/>
  <c r="C29" i="2"/>
  <c r="G29" i="2" s="1"/>
  <c r="G30" i="2"/>
  <c r="G31" i="2"/>
  <c r="G33" i="2"/>
  <c r="G34" i="2"/>
  <c r="F29" i="2"/>
  <c r="F30" i="2"/>
  <c r="F31" i="2"/>
  <c r="F32" i="2"/>
  <c r="F33" i="2"/>
  <c r="F34" i="2"/>
  <c r="E28" i="2"/>
  <c r="E29" i="2"/>
  <c r="E30" i="2"/>
  <c r="E31" i="2"/>
  <c r="E32" i="2"/>
  <c r="E33" i="2"/>
  <c r="E34" i="2"/>
  <c r="D29" i="2"/>
  <c r="D30" i="2"/>
  <c r="D31" i="2"/>
  <c r="D32" i="2"/>
  <c r="D33" i="2"/>
  <c r="D34" i="2"/>
  <c r="G28" i="2"/>
  <c r="F28" i="2"/>
  <c r="D28" i="2"/>
  <c r="C28" i="2"/>
  <c r="F27" i="2"/>
  <c r="G27" i="2" s="1"/>
  <c r="E27" i="2"/>
  <c r="D27" i="2"/>
  <c r="C27" i="2"/>
  <c r="F24" i="2"/>
  <c r="D24" i="2"/>
  <c r="D18" i="2"/>
  <c r="C24" i="2"/>
  <c r="C20" i="2"/>
  <c r="C18" i="2"/>
  <c r="C14" i="2"/>
  <c r="C8" i="2"/>
  <c r="G15" i="1"/>
</calcChain>
</file>

<file path=xl/sharedStrings.xml><?xml version="1.0" encoding="utf-8"?>
<sst xmlns="http://schemas.openxmlformats.org/spreadsheetml/2006/main" count="89" uniqueCount="50">
  <si>
    <t>Price</t>
  </si>
  <si>
    <t>Interest Rate</t>
  </si>
  <si>
    <t>No.of Payments</t>
  </si>
  <si>
    <t>Payment</t>
  </si>
  <si>
    <t>PV</t>
  </si>
  <si>
    <t>Payment at beginning of each year</t>
  </si>
  <si>
    <t>Rate per Annum</t>
  </si>
  <si>
    <t>Rate per month</t>
  </si>
  <si>
    <t>Term</t>
  </si>
  <si>
    <t>No.of monthly payments</t>
  </si>
  <si>
    <t>Loan Amount(PV)</t>
  </si>
  <si>
    <t>FV</t>
  </si>
  <si>
    <t>type</t>
  </si>
  <si>
    <t>EMI</t>
  </si>
  <si>
    <t>EMI on loan</t>
  </si>
  <si>
    <t>Month</t>
  </si>
  <si>
    <t>Beginning Balance</t>
  </si>
  <si>
    <t>Interest</t>
  </si>
  <si>
    <t>Principal</t>
  </si>
  <si>
    <t>Ending Balance</t>
  </si>
  <si>
    <t>Interest paid between 2nd and 3rd month</t>
  </si>
  <si>
    <t>Principal paid between 2nd and 3rd month</t>
  </si>
  <si>
    <t>Loan Amount</t>
  </si>
  <si>
    <t>Term of loan</t>
  </si>
  <si>
    <t>Cash flows</t>
  </si>
  <si>
    <t>Time</t>
  </si>
  <si>
    <t>Investments1</t>
  </si>
  <si>
    <t>Investments2</t>
  </si>
  <si>
    <t>Monthly payment of principal and interest on loan</t>
  </si>
  <si>
    <t>Total</t>
  </si>
  <si>
    <t>NPV(End Year)</t>
  </si>
  <si>
    <t>NPV(Beg.Year)</t>
  </si>
  <si>
    <t>NPV(Middle Year)</t>
  </si>
  <si>
    <t>Cash flows at Irregular Intervals</t>
  </si>
  <si>
    <t>Date</t>
  </si>
  <si>
    <t>Net Present Value</t>
  </si>
  <si>
    <t>NPV</t>
  </si>
  <si>
    <t>IRR</t>
  </si>
  <si>
    <t>Guess</t>
  </si>
  <si>
    <t>Investment</t>
  </si>
  <si>
    <t>Project A</t>
  </si>
  <si>
    <t>Project B</t>
  </si>
  <si>
    <t>Year</t>
  </si>
  <si>
    <t>Cash Flows</t>
  </si>
  <si>
    <t>XIRR</t>
  </si>
  <si>
    <t>Finance Rate</t>
  </si>
  <si>
    <t>Reinvestment Rate</t>
  </si>
  <si>
    <t>Discount Rate</t>
  </si>
  <si>
    <t>Financial Analysis Report</t>
  </si>
  <si>
    <t>sc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</si>
</sst>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41" formatCode="_(* #,##0_);_(* \(#,##0\);_(* &quot;-&quot;_);_(@_)"/>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8"/>
      <color theme="1"/>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41" fontId="0" fillId="0" borderId="0" xfId="0" applyNumberFormat="1"/>
    <xf numFmtId="0" fontId="0" fillId="0" borderId="0" xfId="0" applyAlignment="1">
      <alignment horizontal="center" wrapText="1"/>
    </xf>
    <xf numFmtId="0" fontId="0" fillId="0" borderId="1" xfId="0" applyBorder="1"/>
    <xf numFmtId="2" fontId="0" fillId="0" borderId="1" xfId="0" applyNumberFormat="1" applyBorder="1"/>
    <xf numFmtId="0" fontId="0" fillId="0" borderId="1" xfId="0" applyBorder="1" applyAlignment="1">
      <alignment horizontal="center"/>
    </xf>
    <xf numFmtId="9" fontId="0" fillId="0" borderId="1" xfId="0" applyNumberFormat="1" applyBorder="1"/>
    <xf numFmtId="0" fontId="0" fillId="0" borderId="0" xfId="0" applyAlignment="1"/>
    <xf numFmtId="0" fontId="0" fillId="0" borderId="1" xfId="0" applyBorder="1" applyAlignment="1"/>
    <xf numFmtId="0" fontId="0" fillId="0" borderId="1" xfId="0"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horizontal="center" wrapText="1"/>
    </xf>
    <xf numFmtId="9" fontId="0" fillId="0" borderId="0" xfId="0" applyNumberFormat="1"/>
    <xf numFmtId="0" fontId="0" fillId="0" borderId="0" xfId="0" applyAlignment="1">
      <alignment horizontal="center"/>
    </xf>
    <xf numFmtId="9" fontId="0" fillId="0" borderId="1" xfId="0" applyNumberFormat="1" applyBorder="1" applyAlignment="1">
      <alignment horizontal="center"/>
    </xf>
    <xf numFmtId="8"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Fill="1" applyBorder="1" applyAlignment="1">
      <alignment horizontal="center"/>
    </xf>
    <xf numFmtId="10" fontId="0" fillId="0" borderId="1" xfId="0" applyNumberFormat="1" applyBorder="1" applyAlignment="1">
      <alignment horizontal="center"/>
    </xf>
    <xf numFmtId="8" fontId="0" fillId="0" borderId="2" xfId="0" applyNumberFormat="1" applyBorder="1" applyAlignment="1">
      <alignment horizontal="center"/>
    </xf>
    <xf numFmtId="9" fontId="0" fillId="0" borderId="2" xfId="0" applyNumberFormat="1" applyBorder="1" applyAlignment="1">
      <alignment horizontal="center"/>
    </xf>
    <xf numFmtId="2" fontId="0" fillId="0" borderId="1" xfId="0" applyNumberFormat="1" applyBorder="1" applyAlignment="1">
      <alignment horizontal="center"/>
    </xf>
    <xf numFmtId="2" fontId="0" fillId="0" borderId="1" xfId="0" applyNumberFormat="1" applyBorder="1" applyAlignment="1"/>
    <xf numFmtId="2" fontId="0" fillId="0" borderId="1" xfId="0" applyNumberFormat="1" applyBorder="1" applyAlignment="1">
      <alignment horizontal="center" wrapText="1"/>
    </xf>
    <xf numFmtId="41" fontId="0" fillId="0" borderId="1" xfId="1" applyNumberFormat="1" applyFont="1" applyBorder="1" applyAlignment="1">
      <alignment horizontal="center"/>
    </xf>
    <xf numFmtId="41" fontId="0" fillId="0" borderId="1" xfId="0" applyNumberFormat="1"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xf numFmtId="0" fontId="2" fillId="0" borderId="0" xfId="0" applyFont="1" applyAlignment="1">
      <alignment horizontal="center"/>
    </xf>
    <xf numFmtId="0" fontId="0" fillId="0" borderId="0" xfId="0" applyAlignment="1">
      <alignment horizontal="center"/>
    </xf>
    <xf numFmtId="0" fontId="0" fillId="0" borderId="1" xfId="0"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xmlns=""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266700</xdr:colOff>
      <xdr:row>12</xdr:row>
      <xdr:rowOff>190491</xdr:rowOff>
    </xdr:from>
    <xdr:to>
      <xdr:col>28</xdr:col>
      <xdr:colOff>542925</xdr:colOff>
      <xdr:row>1157</xdr:row>
      <xdr:rowOff>114300</xdr:rowOff>
    </xdr:to>
    <xdr:sp macro="" textlink="">
      <xdr:nvSpPr>
        <xdr:cNvPr id="3" name="TextBox 2">
          <a:extLst>
            <a:ext uri="{FF2B5EF4-FFF2-40B4-BE49-F238E27FC236}">
              <a16:creationId xmlns:a16="http://schemas.microsoft.com/office/drawing/2014/main" xmlns="" id="{2E51D69B-5DEF-45BF-B0C6-E03A011F00C6}"/>
            </a:ext>
          </a:extLst>
        </xdr:cNvPr>
        <xdr:cNvSpPr txBox="1"/>
      </xdr:nvSpPr>
      <xdr:spPr>
        <a:xfrm>
          <a:off x="266700" y="952491"/>
          <a:ext cx="17345025" cy="21804630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r>
            <a:rPr lang="en-US"/>
            <a:t/>
          </a:r>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r>
            <a:rPr lang="en-US" sz="1600"/>
            <a:t/>
          </a:r>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r>
            <a:rPr lang="en-US" sz="3600"/>
            <a:t/>
          </a:r>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533400</xdr:colOff>
      <xdr:row>47</xdr:row>
      <xdr:rowOff>66675</xdr:rowOff>
    </xdr:from>
    <xdr:to>
      <xdr:col>7</xdr:col>
      <xdr:colOff>295275</xdr:colOff>
      <xdr:row>68</xdr:row>
      <xdr:rowOff>152400</xdr:rowOff>
    </xdr:to>
    <xdr:pic>
      <xdr:nvPicPr>
        <xdr:cNvPr id="4" name="Picture 3" descr="Payments">
          <a:extLst>
            <a:ext uri="{FF2B5EF4-FFF2-40B4-BE49-F238E27FC236}">
              <a16:creationId xmlns:a16="http://schemas.microsoft.com/office/drawing/2014/main" xmlns=""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7496175"/>
          <a:ext cx="4029075"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72</xdr:row>
      <xdr:rowOff>76200</xdr:rowOff>
    </xdr:from>
    <xdr:to>
      <xdr:col>7</xdr:col>
      <xdr:colOff>76200</xdr:colOff>
      <xdr:row>92</xdr:row>
      <xdr:rowOff>123825</xdr:rowOff>
    </xdr:to>
    <xdr:pic>
      <xdr:nvPicPr>
        <xdr:cNvPr id="5" name="Picture 4" descr="Payments Result">
          <a:extLst>
            <a:ext uri="{FF2B5EF4-FFF2-40B4-BE49-F238E27FC236}">
              <a16:creationId xmlns:a16="http://schemas.microsoft.com/office/drawing/2014/main" xmlns=""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 y="12268200"/>
          <a:ext cx="3810000" cy="385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122</xdr:row>
      <xdr:rowOff>76200</xdr:rowOff>
    </xdr:from>
    <xdr:to>
      <xdr:col>10</xdr:col>
      <xdr:colOff>28575</xdr:colOff>
      <xdr:row>139</xdr:row>
      <xdr:rowOff>57150</xdr:rowOff>
    </xdr:to>
    <xdr:pic>
      <xdr:nvPicPr>
        <xdr:cNvPr id="6" name="Picture 5" descr="Use PMT Function">
          <a:extLst>
            <a:ext uri="{FF2B5EF4-FFF2-40B4-BE49-F238E27FC236}">
              <a16:creationId xmlns:a16="http://schemas.microsoft.com/office/drawing/2014/main" xmlns=""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147</xdr:row>
      <xdr:rowOff>171450</xdr:rowOff>
    </xdr:from>
    <xdr:to>
      <xdr:col>8</xdr:col>
      <xdr:colOff>514350</xdr:colOff>
      <xdr:row>165</xdr:row>
      <xdr:rowOff>9525</xdr:rowOff>
    </xdr:to>
    <xdr:pic>
      <xdr:nvPicPr>
        <xdr:cNvPr id="7" name="Picture 6" descr="Present and Future Value">
          <a:extLst>
            <a:ext uri="{FF2B5EF4-FFF2-40B4-BE49-F238E27FC236}">
              <a16:creationId xmlns:a16="http://schemas.microsoft.com/office/drawing/2014/main" xmlns=""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7200" y="26650950"/>
          <a:ext cx="49339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476250</xdr:colOff>
      <xdr:row>178</xdr:row>
      <xdr:rowOff>142875</xdr:rowOff>
    </xdr:from>
    <xdr:to>
      <xdr:col>7</xdr:col>
      <xdr:colOff>504825</xdr:colOff>
      <xdr:row>190</xdr:row>
      <xdr:rowOff>152400</xdr:rowOff>
    </xdr:to>
    <xdr:pic>
      <xdr:nvPicPr>
        <xdr:cNvPr id="8" name="Picture 7" descr="Calculate EMI">
          <a:extLst>
            <a:ext uri="{FF2B5EF4-FFF2-40B4-BE49-F238E27FC236}">
              <a16:creationId xmlns:a16="http://schemas.microsoft.com/office/drawing/2014/main" xmlns=""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6250" y="32527875"/>
          <a:ext cx="4295775"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195</xdr:row>
      <xdr:rowOff>95250</xdr:rowOff>
    </xdr:from>
    <xdr:to>
      <xdr:col>7</xdr:col>
      <xdr:colOff>542925</xdr:colOff>
      <xdr:row>209</xdr:row>
      <xdr:rowOff>9525</xdr:rowOff>
    </xdr:to>
    <xdr:pic>
      <xdr:nvPicPr>
        <xdr:cNvPr id="16" name="Picture 15" descr="EMI Result">
          <a:extLst>
            <a:ext uri="{FF2B5EF4-FFF2-40B4-BE49-F238E27FC236}">
              <a16:creationId xmlns:a16="http://schemas.microsoft.com/office/drawing/2014/main" xmlns=""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5718750"/>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216</xdr:row>
      <xdr:rowOff>76197</xdr:rowOff>
    </xdr:from>
    <xdr:to>
      <xdr:col>14</xdr:col>
      <xdr:colOff>595</xdr:colOff>
      <xdr:row>234</xdr:row>
      <xdr:rowOff>57147</xdr:rowOff>
    </xdr:to>
    <xdr:pic>
      <xdr:nvPicPr>
        <xdr:cNvPr id="17" name="Picture 16" descr="Calculate Interest and Principal">
          <a:extLst>
            <a:ext uri="{FF2B5EF4-FFF2-40B4-BE49-F238E27FC236}">
              <a16:creationId xmlns:a16="http://schemas.microsoft.com/office/drawing/2014/main" xmlns=""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42925" y="39700197"/>
          <a:ext cx="7992070" cy="340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239</xdr:row>
      <xdr:rowOff>19046</xdr:rowOff>
    </xdr:from>
    <xdr:to>
      <xdr:col>14</xdr:col>
      <xdr:colOff>117324</xdr:colOff>
      <xdr:row>252</xdr:row>
      <xdr:rowOff>123821</xdr:rowOff>
    </xdr:to>
    <xdr:pic>
      <xdr:nvPicPr>
        <xdr:cNvPr id="18" name="Picture 17" descr="Calculate Interest and Principal Result">
          <a:extLst>
            <a:ext uri="{FF2B5EF4-FFF2-40B4-BE49-F238E27FC236}">
              <a16:creationId xmlns:a16="http://schemas.microsoft.com/office/drawing/2014/main" xmlns=""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266</xdr:row>
      <xdr:rowOff>142875</xdr:rowOff>
    </xdr:from>
    <xdr:to>
      <xdr:col>10</xdr:col>
      <xdr:colOff>161925</xdr:colOff>
      <xdr:row>287</xdr:row>
      <xdr:rowOff>47625</xdr:rowOff>
    </xdr:to>
    <xdr:pic>
      <xdr:nvPicPr>
        <xdr:cNvPr id="19" name="Picture 18" descr="Summing Up">
          <a:extLst>
            <a:ext uri="{FF2B5EF4-FFF2-40B4-BE49-F238E27FC236}">
              <a16:creationId xmlns:a16="http://schemas.microsoft.com/office/drawing/2014/main" xmlns=""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42925" y="49291875"/>
          <a:ext cx="5715000" cy="390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291</xdr:row>
      <xdr:rowOff>152400</xdr:rowOff>
    </xdr:from>
    <xdr:to>
      <xdr:col>10</xdr:col>
      <xdr:colOff>180975</xdr:colOff>
      <xdr:row>313</xdr:row>
      <xdr:rowOff>28575</xdr:rowOff>
    </xdr:to>
    <xdr:pic>
      <xdr:nvPicPr>
        <xdr:cNvPr id="21" name="Picture 20" descr="Summing Up Result">
          <a:extLst>
            <a:ext uri="{FF2B5EF4-FFF2-40B4-BE49-F238E27FC236}">
              <a16:creationId xmlns:a16="http://schemas.microsoft.com/office/drawing/2014/main" xmlns=""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61975" y="54063900"/>
          <a:ext cx="5715000" cy="406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325</xdr:row>
      <xdr:rowOff>142875</xdr:rowOff>
    </xdr:from>
    <xdr:to>
      <xdr:col>8</xdr:col>
      <xdr:colOff>485775</xdr:colOff>
      <xdr:row>334</xdr:row>
      <xdr:rowOff>76200</xdr:rowOff>
    </xdr:to>
    <xdr:pic>
      <xdr:nvPicPr>
        <xdr:cNvPr id="24" name="Picture 23" descr="Calculating Interest Rate">
          <a:extLst>
            <a:ext uri="{FF2B5EF4-FFF2-40B4-BE49-F238E27FC236}">
              <a16:creationId xmlns:a16="http://schemas.microsoft.com/office/drawing/2014/main" xmlns=""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95300" y="60531375"/>
          <a:ext cx="4867275" cy="164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340</xdr:row>
      <xdr:rowOff>104775</xdr:rowOff>
    </xdr:from>
    <xdr:to>
      <xdr:col>9</xdr:col>
      <xdr:colOff>276225</xdr:colOff>
      <xdr:row>352</xdr:row>
      <xdr:rowOff>95250</xdr:rowOff>
    </xdr:to>
    <xdr:pic>
      <xdr:nvPicPr>
        <xdr:cNvPr id="25" name="Picture 24" descr="Calculating Interest Rate Result">
          <a:extLst>
            <a:ext uri="{FF2B5EF4-FFF2-40B4-BE49-F238E27FC236}">
              <a16:creationId xmlns:a16="http://schemas.microsoft.com/office/drawing/2014/main" xmlns=""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95300" y="63350775"/>
          <a:ext cx="5267325"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361</xdr:row>
      <xdr:rowOff>133350</xdr:rowOff>
    </xdr:from>
    <xdr:to>
      <xdr:col>8</xdr:col>
      <xdr:colOff>476250</xdr:colOff>
      <xdr:row>370</xdr:row>
      <xdr:rowOff>133350</xdr:rowOff>
    </xdr:to>
    <xdr:pic>
      <xdr:nvPicPr>
        <xdr:cNvPr id="26" name="Picture 25" descr="Excel Nper Function">
          <a:extLst>
            <a:ext uri="{FF2B5EF4-FFF2-40B4-BE49-F238E27FC236}">
              <a16:creationId xmlns:a16="http://schemas.microsoft.com/office/drawing/2014/main" xmlns=""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 y="67379850"/>
          <a:ext cx="48672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375</xdr:row>
      <xdr:rowOff>76200</xdr:rowOff>
    </xdr:from>
    <xdr:to>
      <xdr:col>8</xdr:col>
      <xdr:colOff>542925</xdr:colOff>
      <xdr:row>386</xdr:row>
      <xdr:rowOff>9525</xdr:rowOff>
    </xdr:to>
    <xdr:pic>
      <xdr:nvPicPr>
        <xdr:cNvPr id="27" name="Picture 26" descr="Excel Nper Function result">
          <a:extLst>
            <a:ext uri="{FF2B5EF4-FFF2-40B4-BE49-F238E27FC236}">
              <a16:creationId xmlns:a16="http://schemas.microsoft.com/office/drawing/2014/main" xmlns=""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398</xdr:row>
      <xdr:rowOff>114300</xdr:rowOff>
    </xdr:from>
    <xdr:to>
      <xdr:col>8</xdr:col>
      <xdr:colOff>523875</xdr:colOff>
      <xdr:row>412</xdr:row>
      <xdr:rowOff>57150</xdr:rowOff>
    </xdr:to>
    <xdr:pic>
      <xdr:nvPicPr>
        <xdr:cNvPr id="28" name="Picture 27" descr="Decisions on Investments">
          <a:extLst>
            <a:ext uri="{FF2B5EF4-FFF2-40B4-BE49-F238E27FC236}">
              <a16:creationId xmlns:a16="http://schemas.microsoft.com/office/drawing/2014/main" xmlns=""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95300" y="74409300"/>
          <a:ext cx="4905375"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425</xdr:row>
      <xdr:rowOff>123825</xdr:rowOff>
    </xdr:from>
    <xdr:to>
      <xdr:col>10</xdr:col>
      <xdr:colOff>57150</xdr:colOff>
      <xdr:row>441</xdr:row>
      <xdr:rowOff>28575</xdr:rowOff>
    </xdr:to>
    <xdr:pic>
      <xdr:nvPicPr>
        <xdr:cNvPr id="29" name="Picture 28" descr="NPV Function">
          <a:extLst>
            <a:ext uri="{FF2B5EF4-FFF2-40B4-BE49-F238E27FC236}">
              <a16:creationId xmlns:a16="http://schemas.microsoft.com/office/drawing/2014/main" xmlns=""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38150" y="79562325"/>
          <a:ext cx="5715000"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445</xdr:row>
      <xdr:rowOff>95250</xdr:rowOff>
    </xdr:from>
    <xdr:to>
      <xdr:col>8</xdr:col>
      <xdr:colOff>561975</xdr:colOff>
      <xdr:row>460</xdr:row>
      <xdr:rowOff>180975</xdr:rowOff>
    </xdr:to>
    <xdr:pic>
      <xdr:nvPicPr>
        <xdr:cNvPr id="31" name="Picture 30" descr="NPV Function Result">
          <a:extLst>
            <a:ext uri="{FF2B5EF4-FFF2-40B4-BE49-F238E27FC236}">
              <a16:creationId xmlns:a16="http://schemas.microsoft.com/office/drawing/2014/main" xmlns=""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473</xdr:row>
      <xdr:rowOff>123825</xdr:rowOff>
    </xdr:from>
    <xdr:to>
      <xdr:col>9</xdr:col>
      <xdr:colOff>390525</xdr:colOff>
      <xdr:row>490</xdr:row>
      <xdr:rowOff>180975</xdr:rowOff>
    </xdr:to>
    <xdr:pic>
      <xdr:nvPicPr>
        <xdr:cNvPr id="32" name="Picture 31" descr="Cash Flows at Beginning Year">
          <a:extLst>
            <a:ext uri="{FF2B5EF4-FFF2-40B4-BE49-F238E27FC236}">
              <a16:creationId xmlns:a16="http://schemas.microsoft.com/office/drawing/2014/main" xmlns=""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8706325"/>
          <a:ext cx="54387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496</xdr:row>
      <xdr:rowOff>19050</xdr:rowOff>
    </xdr:from>
    <xdr:to>
      <xdr:col>9</xdr:col>
      <xdr:colOff>28575</xdr:colOff>
      <xdr:row>514</xdr:row>
      <xdr:rowOff>85725</xdr:rowOff>
    </xdr:to>
    <xdr:pic>
      <xdr:nvPicPr>
        <xdr:cNvPr id="33" name="Picture 32" descr="Cash Flows at Beginning Year Result">
          <a:extLst>
            <a:ext uri="{FF2B5EF4-FFF2-40B4-BE49-F238E27FC236}">
              <a16:creationId xmlns:a16="http://schemas.microsoft.com/office/drawing/2014/main" xmlns=""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524</xdr:row>
      <xdr:rowOff>19050</xdr:rowOff>
    </xdr:from>
    <xdr:to>
      <xdr:col>9</xdr:col>
      <xdr:colOff>200025</xdr:colOff>
      <xdr:row>543</xdr:row>
      <xdr:rowOff>19050</xdr:rowOff>
    </xdr:to>
    <xdr:pic>
      <xdr:nvPicPr>
        <xdr:cNvPr id="34" name="Picture 33" descr="Cash Flows in Middle Year">
          <a:extLst>
            <a:ext uri="{FF2B5EF4-FFF2-40B4-BE49-F238E27FC236}">
              <a16:creationId xmlns:a16="http://schemas.microsoft.com/office/drawing/2014/main" xmlns=""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04825" y="98317050"/>
          <a:ext cx="518160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548</xdr:row>
      <xdr:rowOff>66675</xdr:rowOff>
    </xdr:from>
    <xdr:to>
      <xdr:col>8</xdr:col>
      <xdr:colOff>533400</xdr:colOff>
      <xdr:row>569</xdr:row>
      <xdr:rowOff>0</xdr:rowOff>
    </xdr:to>
    <xdr:pic>
      <xdr:nvPicPr>
        <xdr:cNvPr id="35" name="Picture 34" descr="Cash Flows in Middle Year Result">
          <a:extLst>
            <a:ext uri="{FF2B5EF4-FFF2-40B4-BE49-F238E27FC236}">
              <a16:creationId xmlns:a16="http://schemas.microsoft.com/office/drawing/2014/main" xmlns=""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579</xdr:row>
      <xdr:rowOff>142875</xdr:rowOff>
    </xdr:from>
    <xdr:to>
      <xdr:col>8</xdr:col>
      <xdr:colOff>0</xdr:colOff>
      <xdr:row>598</xdr:row>
      <xdr:rowOff>0</xdr:rowOff>
    </xdr:to>
    <xdr:pic>
      <xdr:nvPicPr>
        <xdr:cNvPr id="36" name="Picture 35" descr="Cash Flows at Irregular Intervals">
          <a:extLst>
            <a:ext uri="{FF2B5EF4-FFF2-40B4-BE49-F238E27FC236}">
              <a16:creationId xmlns:a16="http://schemas.microsoft.com/office/drawing/2014/main" xmlns=""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14350" y="108918375"/>
          <a:ext cx="43624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603</xdr:row>
      <xdr:rowOff>76200</xdr:rowOff>
    </xdr:from>
    <xdr:to>
      <xdr:col>7</xdr:col>
      <xdr:colOff>47625</xdr:colOff>
      <xdr:row>623</xdr:row>
      <xdr:rowOff>180975</xdr:rowOff>
    </xdr:to>
    <xdr:pic>
      <xdr:nvPicPr>
        <xdr:cNvPr id="37" name="Picture 36" descr="Cash Flows at Irregular Intervals Result">
          <a:extLst>
            <a:ext uri="{FF2B5EF4-FFF2-40B4-BE49-F238E27FC236}">
              <a16:creationId xmlns:a16="http://schemas.microsoft.com/office/drawing/2014/main" xmlns=""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0075" y="11342370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630</xdr:row>
      <xdr:rowOff>9525</xdr:rowOff>
    </xdr:from>
    <xdr:to>
      <xdr:col>8</xdr:col>
      <xdr:colOff>9525</xdr:colOff>
      <xdr:row>650</xdr:row>
      <xdr:rowOff>38100</xdr:rowOff>
    </xdr:to>
    <xdr:pic>
      <xdr:nvPicPr>
        <xdr:cNvPr id="39" name="Picture 38" descr="Include Date">
          <a:extLst>
            <a:ext uri="{FF2B5EF4-FFF2-40B4-BE49-F238E27FC236}">
              <a16:creationId xmlns:a16="http://schemas.microsoft.com/office/drawing/2014/main" xmlns=""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1000" y="118500525"/>
          <a:ext cx="45053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476250</xdr:colOff>
      <xdr:row>653</xdr:row>
      <xdr:rowOff>133350</xdr:rowOff>
    </xdr:from>
    <xdr:to>
      <xdr:col>6</xdr:col>
      <xdr:colOff>342900</xdr:colOff>
      <xdr:row>674</xdr:row>
      <xdr:rowOff>9525</xdr:rowOff>
    </xdr:to>
    <xdr:pic>
      <xdr:nvPicPr>
        <xdr:cNvPr id="40" name="Picture 39" descr="Include Date Result">
          <a:extLst>
            <a:ext uri="{FF2B5EF4-FFF2-40B4-BE49-F238E27FC236}">
              <a16:creationId xmlns:a16="http://schemas.microsoft.com/office/drawing/2014/main" xmlns=""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76250" y="123005850"/>
          <a:ext cx="3524250" cy="387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681</xdr:row>
      <xdr:rowOff>133350</xdr:rowOff>
    </xdr:from>
    <xdr:to>
      <xdr:col>7</xdr:col>
      <xdr:colOff>581025</xdr:colOff>
      <xdr:row>700</xdr:row>
      <xdr:rowOff>66675</xdr:rowOff>
    </xdr:to>
    <xdr:pic>
      <xdr:nvPicPr>
        <xdr:cNvPr id="41" name="Picture 40" descr="Internal Rate of Return">
          <a:extLst>
            <a:ext uri="{FF2B5EF4-FFF2-40B4-BE49-F238E27FC236}">
              <a16:creationId xmlns:a16="http://schemas.microsoft.com/office/drawing/2014/main" xmlns=""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38150" y="128339850"/>
          <a:ext cx="441007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715</xdr:row>
      <xdr:rowOff>0</xdr:rowOff>
    </xdr:from>
    <xdr:to>
      <xdr:col>9</xdr:col>
      <xdr:colOff>295275</xdr:colOff>
      <xdr:row>729</xdr:row>
      <xdr:rowOff>180975</xdr:rowOff>
    </xdr:to>
    <xdr:pic>
      <xdr:nvPicPr>
        <xdr:cNvPr id="42" name="Picture 41" descr="Calculate IRR">
          <a:extLst>
            <a:ext uri="{FF2B5EF4-FFF2-40B4-BE49-F238E27FC236}">
              <a16:creationId xmlns:a16="http://schemas.microsoft.com/office/drawing/2014/main" xmlns=""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0525" y="1346835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731</xdr:row>
      <xdr:rowOff>114300</xdr:rowOff>
    </xdr:from>
    <xdr:to>
      <xdr:col>9</xdr:col>
      <xdr:colOff>352425</xdr:colOff>
      <xdr:row>746</xdr:row>
      <xdr:rowOff>104775</xdr:rowOff>
    </xdr:to>
    <xdr:pic>
      <xdr:nvPicPr>
        <xdr:cNvPr id="43" name="Picture 42" descr="Calculate IRR">
          <a:extLst>
            <a:ext uri="{FF2B5EF4-FFF2-40B4-BE49-F238E27FC236}">
              <a16:creationId xmlns:a16="http://schemas.microsoft.com/office/drawing/2014/main" xmlns=""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47675" y="1378458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581025</xdr:colOff>
      <xdr:row>763</xdr:row>
      <xdr:rowOff>123825</xdr:rowOff>
    </xdr:from>
    <xdr:to>
      <xdr:col>9</xdr:col>
      <xdr:colOff>428625</xdr:colOff>
      <xdr:row>783</xdr:row>
      <xdr:rowOff>9525</xdr:rowOff>
    </xdr:to>
    <xdr:pic>
      <xdr:nvPicPr>
        <xdr:cNvPr id="44" name="Picture 43" descr="Unique IRR">
          <a:extLst>
            <a:ext uri="{FF2B5EF4-FFF2-40B4-BE49-F238E27FC236}">
              <a16:creationId xmlns:a16="http://schemas.microsoft.com/office/drawing/2014/main" xmlns=""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81025" y="143951325"/>
          <a:ext cx="533400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571500</xdr:colOff>
      <xdr:row>788</xdr:row>
      <xdr:rowOff>161925</xdr:rowOff>
    </xdr:from>
    <xdr:to>
      <xdr:col>6</xdr:col>
      <xdr:colOff>590550</xdr:colOff>
      <xdr:row>809</xdr:row>
      <xdr:rowOff>9525</xdr:rowOff>
    </xdr:to>
    <xdr:pic>
      <xdr:nvPicPr>
        <xdr:cNvPr id="46" name="Picture 45" descr="Unique Value">
          <a:extLst>
            <a:ext uri="{FF2B5EF4-FFF2-40B4-BE49-F238E27FC236}">
              <a16:creationId xmlns:a16="http://schemas.microsoft.com/office/drawing/2014/main" xmlns=""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71500" y="148751925"/>
          <a:ext cx="367665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815</xdr:row>
      <xdr:rowOff>38100</xdr:rowOff>
    </xdr:from>
    <xdr:to>
      <xdr:col>10</xdr:col>
      <xdr:colOff>85725</xdr:colOff>
      <xdr:row>832</xdr:row>
      <xdr:rowOff>38100</xdr:rowOff>
    </xdr:to>
    <xdr:pic>
      <xdr:nvPicPr>
        <xdr:cNvPr id="48" name="Picture 47" descr="Multiple IRRs">
          <a:extLst>
            <a:ext uri="{FF2B5EF4-FFF2-40B4-BE49-F238E27FC236}">
              <a16:creationId xmlns:a16="http://schemas.microsoft.com/office/drawing/2014/main" xmlns=""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836</xdr:row>
      <xdr:rowOff>95250</xdr:rowOff>
    </xdr:from>
    <xdr:to>
      <xdr:col>6</xdr:col>
      <xdr:colOff>542925</xdr:colOff>
      <xdr:row>855</xdr:row>
      <xdr:rowOff>142875</xdr:rowOff>
    </xdr:to>
    <xdr:pic>
      <xdr:nvPicPr>
        <xdr:cNvPr id="49" name="Picture 48" descr="Multiple IRRs result">
          <a:extLst>
            <a:ext uri="{FF2B5EF4-FFF2-40B4-BE49-F238E27FC236}">
              <a16:creationId xmlns:a16="http://schemas.microsoft.com/office/drawing/2014/main" xmlns=""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485775" y="157829250"/>
          <a:ext cx="3714750" cy="366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866</xdr:row>
      <xdr:rowOff>28575</xdr:rowOff>
    </xdr:from>
    <xdr:to>
      <xdr:col>5</xdr:col>
      <xdr:colOff>600075</xdr:colOff>
      <xdr:row>886</xdr:row>
      <xdr:rowOff>28575</xdr:rowOff>
    </xdr:to>
    <xdr:pic>
      <xdr:nvPicPr>
        <xdr:cNvPr id="51" name="Picture 50" descr="Calculating NPV">
          <a:extLst>
            <a:ext uri="{FF2B5EF4-FFF2-40B4-BE49-F238E27FC236}">
              <a16:creationId xmlns:a16="http://schemas.microsoft.com/office/drawing/2014/main" xmlns=""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6725" y="163477575"/>
          <a:ext cx="318135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895</xdr:row>
      <xdr:rowOff>104775</xdr:rowOff>
    </xdr:from>
    <xdr:to>
      <xdr:col>8</xdr:col>
      <xdr:colOff>295275</xdr:colOff>
      <xdr:row>914</xdr:row>
      <xdr:rowOff>133350</xdr:rowOff>
    </xdr:to>
    <xdr:pic>
      <xdr:nvPicPr>
        <xdr:cNvPr id="52" name="Picture 51" descr="No IRRs">
          <a:extLst>
            <a:ext uri="{FF2B5EF4-FFF2-40B4-BE49-F238E27FC236}">
              <a16:creationId xmlns:a16="http://schemas.microsoft.com/office/drawing/2014/main" xmlns=""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561975" y="169078275"/>
          <a:ext cx="4610100"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922</xdr:row>
      <xdr:rowOff>66675</xdr:rowOff>
    </xdr:from>
    <xdr:to>
      <xdr:col>7</xdr:col>
      <xdr:colOff>9525</xdr:colOff>
      <xdr:row>941</xdr:row>
      <xdr:rowOff>133350</xdr:rowOff>
    </xdr:to>
    <xdr:pic>
      <xdr:nvPicPr>
        <xdr:cNvPr id="53" name="Picture 52" descr="No IRRs result">
          <a:extLst>
            <a:ext uri="{FF2B5EF4-FFF2-40B4-BE49-F238E27FC236}">
              <a16:creationId xmlns:a16="http://schemas.microsoft.com/office/drawing/2014/main" xmlns=""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42925" y="174183675"/>
          <a:ext cx="373380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945</xdr:row>
      <xdr:rowOff>28575</xdr:rowOff>
    </xdr:from>
    <xdr:to>
      <xdr:col>6</xdr:col>
      <xdr:colOff>600075</xdr:colOff>
      <xdr:row>964</xdr:row>
      <xdr:rowOff>95250</xdr:rowOff>
    </xdr:to>
    <xdr:pic>
      <xdr:nvPicPr>
        <xdr:cNvPr id="55" name="Picture 54" descr="No IRRs result">
          <a:extLst>
            <a:ext uri="{FF2B5EF4-FFF2-40B4-BE49-F238E27FC236}">
              <a16:creationId xmlns:a16="http://schemas.microsoft.com/office/drawing/2014/main" xmlns=""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23875" y="178527075"/>
          <a:ext cx="373380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988</xdr:row>
      <xdr:rowOff>19050</xdr:rowOff>
    </xdr:from>
    <xdr:to>
      <xdr:col>7</xdr:col>
      <xdr:colOff>238125</xdr:colOff>
      <xdr:row>995</xdr:row>
      <xdr:rowOff>123825</xdr:rowOff>
    </xdr:to>
    <xdr:pic>
      <xdr:nvPicPr>
        <xdr:cNvPr id="56" name="Picture 55" descr="Significant Size">
          <a:extLst>
            <a:ext uri="{FF2B5EF4-FFF2-40B4-BE49-F238E27FC236}">
              <a16:creationId xmlns:a16="http://schemas.microsoft.com/office/drawing/2014/main" xmlns=""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1010</xdr:row>
      <xdr:rowOff>152400</xdr:rowOff>
    </xdr:from>
    <xdr:to>
      <xdr:col>8</xdr:col>
      <xdr:colOff>76200</xdr:colOff>
      <xdr:row>1029</xdr:row>
      <xdr:rowOff>0</xdr:rowOff>
    </xdr:to>
    <xdr:pic>
      <xdr:nvPicPr>
        <xdr:cNvPr id="57" name="Picture 56" descr="Different Cash Flows">
          <a:extLst>
            <a:ext uri="{FF2B5EF4-FFF2-40B4-BE49-F238E27FC236}">
              <a16:creationId xmlns:a16="http://schemas.microsoft.com/office/drawing/2014/main" xmlns=""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57200" y="191033400"/>
          <a:ext cx="4495800" cy="3467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1038</xdr:row>
      <xdr:rowOff>85725</xdr:rowOff>
    </xdr:from>
    <xdr:to>
      <xdr:col>7</xdr:col>
      <xdr:colOff>57150</xdr:colOff>
      <xdr:row>1051</xdr:row>
      <xdr:rowOff>152400</xdr:rowOff>
    </xdr:to>
    <xdr:pic>
      <xdr:nvPicPr>
        <xdr:cNvPr id="58" name="Picture 57" descr="XIRR">
          <a:extLst>
            <a:ext uri="{FF2B5EF4-FFF2-40B4-BE49-F238E27FC236}">
              <a16:creationId xmlns:a16="http://schemas.microsoft.com/office/drawing/2014/main" xmlns=""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1058</xdr:row>
      <xdr:rowOff>180975</xdr:rowOff>
    </xdr:from>
    <xdr:to>
      <xdr:col>5</xdr:col>
      <xdr:colOff>361950</xdr:colOff>
      <xdr:row>1060</xdr:row>
      <xdr:rowOff>152400</xdr:rowOff>
    </xdr:to>
    <xdr:pic>
      <xdr:nvPicPr>
        <xdr:cNvPr id="60" name="Picture 59" descr="Internal Rate">
          <a:extLst>
            <a:ext uri="{FF2B5EF4-FFF2-40B4-BE49-F238E27FC236}">
              <a16:creationId xmlns:a16="http://schemas.microsoft.com/office/drawing/2014/main" xmlns=""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1071</xdr:row>
      <xdr:rowOff>152400</xdr:rowOff>
    </xdr:from>
    <xdr:to>
      <xdr:col>6</xdr:col>
      <xdr:colOff>123825</xdr:colOff>
      <xdr:row>1090</xdr:row>
      <xdr:rowOff>9525</xdr:rowOff>
    </xdr:to>
    <xdr:pic>
      <xdr:nvPicPr>
        <xdr:cNvPr id="61" name="Picture 60" descr="MIRR">
          <a:extLst>
            <a:ext uri="{FF2B5EF4-FFF2-40B4-BE49-F238E27FC236}">
              <a16:creationId xmlns:a16="http://schemas.microsoft.com/office/drawing/2014/main" xmlns=""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09575" y="202653900"/>
          <a:ext cx="33718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1096</xdr:row>
      <xdr:rowOff>47625</xdr:rowOff>
    </xdr:from>
    <xdr:to>
      <xdr:col>8</xdr:col>
      <xdr:colOff>66675</xdr:colOff>
      <xdr:row>1116</xdr:row>
      <xdr:rowOff>47625</xdr:rowOff>
    </xdr:to>
    <xdr:pic>
      <xdr:nvPicPr>
        <xdr:cNvPr id="62" name="Picture 61" descr="Modified IRR">
          <a:extLst>
            <a:ext uri="{FF2B5EF4-FFF2-40B4-BE49-F238E27FC236}">
              <a16:creationId xmlns:a16="http://schemas.microsoft.com/office/drawing/2014/main" xmlns=""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1125</xdr:row>
      <xdr:rowOff>95250</xdr:rowOff>
    </xdr:from>
    <xdr:to>
      <xdr:col>6</xdr:col>
      <xdr:colOff>123825</xdr:colOff>
      <xdr:row>1146</xdr:row>
      <xdr:rowOff>19050</xdr:rowOff>
    </xdr:to>
    <xdr:pic>
      <xdr:nvPicPr>
        <xdr:cNvPr id="63" name="Picture 62" descr="Modified IRR Result">
          <a:extLst>
            <a:ext uri="{FF2B5EF4-FFF2-40B4-BE49-F238E27FC236}">
              <a16:creationId xmlns:a16="http://schemas.microsoft.com/office/drawing/2014/main" xmlns=""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180975</xdr:rowOff>
    </xdr:from>
    <xdr:to>
      <xdr:col>17</xdr:col>
      <xdr:colOff>504825</xdr:colOff>
      <xdr:row>12</xdr:row>
      <xdr:rowOff>47625</xdr:rowOff>
    </xdr:to>
    <xdr:sp macro="" textlink="">
      <xdr:nvSpPr>
        <xdr:cNvPr id="64" name="TextBox 63">
          <a:extLst>
            <a:ext uri="{FF2B5EF4-FFF2-40B4-BE49-F238E27FC236}">
              <a16:creationId xmlns:a16="http://schemas.microsoft.com/office/drawing/2014/main" xmlns="" id="{8F96A713-A112-45AA-B1E8-A4D13EE8FD10}"/>
            </a:ext>
          </a:extLst>
        </xdr:cNvPr>
        <xdr:cNvSpPr txBox="1"/>
      </xdr:nvSpPr>
      <xdr:spPr>
        <a:xfrm>
          <a:off x="323850" y="942975"/>
          <a:ext cx="10544175" cy="819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endParaRPr lang="en-US" sz="1400" b="1">
            <a:effectLst/>
          </a:endParaRPr>
        </a:p>
        <a:p>
          <a:r>
            <a:rPr lang="en-US" sz="1400" b="1" i="0" baseline="0">
              <a:solidFill>
                <a:schemeClr val="dk1"/>
              </a:solidFill>
              <a:effectLst/>
              <a:latin typeface="+mn-lt"/>
              <a:ea typeface="+mn-ea"/>
              <a:cs typeface="+mn-cs"/>
            </a:rPr>
            <a:t>1. Create separate worksheets for this projects and do the whole project there only</a:t>
          </a:r>
          <a:endParaRPr lang="en-US" sz="1400" b="1">
            <a:effectLst/>
          </a:endParaRP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5"/>
  <sheetViews>
    <sheetView topLeftCell="A424" workbookViewId="0">
      <selection activeCell="A12" sqref="A12"/>
    </sheetView>
  </sheetViews>
  <sheetFormatPr defaultRowHeight="15" x14ac:dyDescent="0.25"/>
  <sheetData>
    <row r="15" spans="7:7" x14ac:dyDescent="0.25">
      <c r="G15">
        <f ca="1">G8:H15</f>
        <v>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4"/>
  <sheetViews>
    <sheetView tabSelected="1" workbookViewId="0">
      <selection activeCell="B7" sqref="B7:C7"/>
    </sheetView>
  </sheetViews>
  <sheetFormatPr defaultRowHeight="15" x14ac:dyDescent="0.25"/>
  <cols>
    <col min="2" max="2" width="23.7109375" customWidth="1"/>
    <col min="3" max="3" width="17.28515625" customWidth="1"/>
    <col min="4" max="4" width="22.140625" customWidth="1"/>
    <col min="5" max="5" width="10.5703125" bestFit="1" customWidth="1"/>
    <col min="6" max="6" width="20.7109375" customWidth="1"/>
    <col min="7" max="7" width="17" customWidth="1"/>
    <col min="8" max="8" width="13.85546875" customWidth="1"/>
    <col min="9" max="9" width="19.85546875" customWidth="1"/>
    <col min="10" max="10" width="12.7109375" customWidth="1"/>
  </cols>
  <sheetData>
    <row r="1" spans="2:7" ht="22.5" x14ac:dyDescent="0.3">
      <c r="B1" s="32" t="s">
        <v>48</v>
      </c>
      <c r="C1" s="33"/>
      <c r="D1" s="33"/>
      <c r="E1" s="33"/>
      <c r="F1" s="33"/>
    </row>
    <row r="3" spans="2:7" x14ac:dyDescent="0.25">
      <c r="B3" s="27" t="s">
        <v>0</v>
      </c>
      <c r="C3" s="10">
        <v>32000</v>
      </c>
    </row>
    <row r="4" spans="2:7" x14ac:dyDescent="0.25">
      <c r="B4" s="27" t="s">
        <v>1</v>
      </c>
      <c r="C4" s="10">
        <v>0.13</v>
      </c>
    </row>
    <row r="5" spans="2:7" x14ac:dyDescent="0.25">
      <c r="B5" s="27" t="s">
        <v>2</v>
      </c>
      <c r="C5" s="10">
        <v>8</v>
      </c>
    </row>
    <row r="6" spans="2:7" x14ac:dyDescent="0.25">
      <c r="B6" s="27" t="s">
        <v>3</v>
      </c>
      <c r="C6" s="10">
        <v>-6000</v>
      </c>
    </row>
    <row r="7" spans="2:7" x14ac:dyDescent="0.25">
      <c r="B7" s="28" t="s">
        <v>49</v>
      </c>
      <c r="C7" s="28"/>
    </row>
    <row r="8" spans="2:7" x14ac:dyDescent="0.25">
      <c r="B8" s="27" t="s">
        <v>4</v>
      </c>
      <c r="C8" s="25">
        <f>PV(C4,C5,C6)</f>
        <v>28792.621766665405</v>
      </c>
    </row>
    <row r="9" spans="2:7" x14ac:dyDescent="0.25">
      <c r="B9" s="27" t="s">
        <v>0</v>
      </c>
      <c r="C9" s="10">
        <v>32000</v>
      </c>
    </row>
    <row r="10" spans="2:7" x14ac:dyDescent="0.25">
      <c r="B10" s="27" t="s">
        <v>1</v>
      </c>
      <c r="C10" s="10">
        <v>0.13</v>
      </c>
    </row>
    <row r="11" spans="2:7" x14ac:dyDescent="0.25">
      <c r="B11" s="27" t="s">
        <v>2</v>
      </c>
      <c r="C11" s="10">
        <v>8</v>
      </c>
    </row>
    <row r="12" spans="2:7" x14ac:dyDescent="0.25">
      <c r="B12" s="27" t="s">
        <v>3</v>
      </c>
      <c r="C12" s="10">
        <v>-6000</v>
      </c>
    </row>
    <row r="13" spans="2:7" x14ac:dyDescent="0.25">
      <c r="B13" s="28" t="s">
        <v>5</v>
      </c>
      <c r="C13" s="28"/>
    </row>
    <row r="14" spans="2:7" x14ac:dyDescent="0.25">
      <c r="B14" s="10" t="s">
        <v>4</v>
      </c>
      <c r="C14" s="26">
        <f>PV(C10,C11,C12,,1)</f>
        <v>32535.662596331898</v>
      </c>
    </row>
    <row r="15" spans="2:7" x14ac:dyDescent="0.25">
      <c r="C15" s="1"/>
    </row>
    <row r="16" spans="2:7" ht="44.25" customHeight="1" x14ac:dyDescent="0.25">
      <c r="B16" s="28" t="s">
        <v>14</v>
      </c>
      <c r="C16" s="28"/>
      <c r="D16" s="9" t="s">
        <v>28</v>
      </c>
      <c r="E16" s="2"/>
      <c r="F16" s="10"/>
      <c r="G16" s="34" t="s">
        <v>20</v>
      </c>
    </row>
    <row r="17" spans="2:7" x14ac:dyDescent="0.25">
      <c r="B17" s="3" t="s">
        <v>6</v>
      </c>
      <c r="C17" s="10">
        <v>0.12</v>
      </c>
      <c r="D17" s="10">
        <v>0.16</v>
      </c>
      <c r="F17" s="10"/>
      <c r="G17" s="34"/>
    </row>
    <row r="18" spans="2:7" x14ac:dyDescent="0.25">
      <c r="B18" s="3" t="s">
        <v>7</v>
      </c>
      <c r="C18" s="10">
        <f>C17/12</f>
        <v>0.01</v>
      </c>
      <c r="D18" s="10">
        <f>C17/12</f>
        <v>0.01</v>
      </c>
      <c r="F18" s="10">
        <v>1.2999999999999999E-2</v>
      </c>
      <c r="G18" s="34"/>
    </row>
    <row r="19" spans="2:7" x14ac:dyDescent="0.25">
      <c r="B19" s="3" t="s">
        <v>8</v>
      </c>
      <c r="C19" s="10">
        <v>25</v>
      </c>
      <c r="D19" s="10"/>
      <c r="F19" s="10"/>
      <c r="G19" s="10"/>
    </row>
    <row r="20" spans="2:7" x14ac:dyDescent="0.25">
      <c r="B20" s="3" t="s">
        <v>9</v>
      </c>
      <c r="C20" s="10">
        <f>C19*12</f>
        <v>300</v>
      </c>
      <c r="D20" s="10">
        <v>8</v>
      </c>
      <c r="F20" s="10">
        <v>8</v>
      </c>
      <c r="G20" s="10">
        <f>-CUMIPMT(F18,F20,F21,2,3,F23)</f>
        <v>2132.2333374657865</v>
      </c>
    </row>
    <row r="21" spans="2:7" x14ac:dyDescent="0.25">
      <c r="B21" s="3" t="s">
        <v>10</v>
      </c>
      <c r="C21" s="10">
        <v>5000000</v>
      </c>
      <c r="D21" s="10">
        <v>100000</v>
      </c>
      <c r="F21" s="10">
        <v>100000</v>
      </c>
      <c r="G21" s="22">
        <f>E28+E29</f>
        <v>2132.2333374657851</v>
      </c>
    </row>
    <row r="22" spans="2:7" ht="15" customHeight="1" x14ac:dyDescent="0.25">
      <c r="B22" s="3" t="s">
        <v>11</v>
      </c>
      <c r="C22" s="10">
        <v>0</v>
      </c>
      <c r="D22" s="10">
        <v>0</v>
      </c>
      <c r="F22" s="10">
        <v>0</v>
      </c>
      <c r="G22" s="12" t="s">
        <v>21</v>
      </c>
    </row>
    <row r="23" spans="2:7" x14ac:dyDescent="0.25">
      <c r="B23" s="3" t="s">
        <v>12</v>
      </c>
      <c r="C23" s="10">
        <v>1</v>
      </c>
      <c r="D23" s="10">
        <v>0</v>
      </c>
      <c r="F23" s="10">
        <v>0</v>
      </c>
      <c r="G23" s="12">
        <f>-CUMPRINC(F18,F20,F21,2,3,F23)</f>
        <v>24352.300989895884</v>
      </c>
    </row>
    <row r="24" spans="2:7" x14ac:dyDescent="0.25">
      <c r="B24" s="3" t="s">
        <v>13</v>
      </c>
      <c r="C24" s="16">
        <f>PMT(C18,C20,C21,C22,C23)</f>
        <v>-52139.809019684551</v>
      </c>
      <c r="D24" s="16">
        <f>PMT(D18,D20,D21,D22,D23)</f>
        <v>-13069.029204331537</v>
      </c>
      <c r="F24" s="22">
        <f>PMT(F18,F20,F21,F22,F23)</f>
        <v>-13242.267163680835</v>
      </c>
      <c r="G24" s="24">
        <f>F28+F29</f>
        <v>24352.300989895884</v>
      </c>
    </row>
    <row r="26" spans="2:7" x14ac:dyDescent="0.25">
      <c r="B26" s="3" t="s">
        <v>15</v>
      </c>
      <c r="C26" s="10" t="s">
        <v>16</v>
      </c>
      <c r="D26" s="10" t="s">
        <v>13</v>
      </c>
      <c r="E26" s="10" t="s">
        <v>17</v>
      </c>
      <c r="F26" s="10" t="s">
        <v>18</v>
      </c>
      <c r="G26" s="10" t="s">
        <v>19</v>
      </c>
    </row>
    <row r="27" spans="2:7" x14ac:dyDescent="0.25">
      <c r="B27" s="5">
        <v>1</v>
      </c>
      <c r="C27" s="10">
        <f>F21</f>
        <v>100000</v>
      </c>
      <c r="D27" s="22">
        <f>-$F$24</f>
        <v>13242.267163680835</v>
      </c>
      <c r="E27" s="22">
        <f>-IPMT($F$18,B27,$F$20,$F$21,,$F$23)</f>
        <v>1300</v>
      </c>
      <c r="F27" s="22">
        <f>-PPMT($F$18,B27,$F$20,$F$21,,$F$23)</f>
        <v>11942.267163680835</v>
      </c>
      <c r="G27" s="22">
        <f>C27-F27</f>
        <v>88057.732836319163</v>
      </c>
    </row>
    <row r="28" spans="2:7" x14ac:dyDescent="0.25">
      <c r="B28" s="5">
        <v>2</v>
      </c>
      <c r="C28" s="22">
        <f t="shared" ref="C28:C34" si="0">G27</f>
        <v>88057.732836319163</v>
      </c>
      <c r="D28" s="22">
        <f>-$F$24</f>
        <v>13242.267163680835</v>
      </c>
      <c r="E28" s="22">
        <f t="shared" ref="E28:E34" si="1">-IPMT($F$18,B28,$F$20,$F$21,,$F$23)</f>
        <v>1144.7505268721491</v>
      </c>
      <c r="F28" s="22">
        <f>-PPMT($F$18,B28,$F$20,$F$21,,$F$23)</f>
        <v>12097.516636808687</v>
      </c>
      <c r="G28" s="22">
        <f>C28-F28</f>
        <v>75960.216199510469</v>
      </c>
    </row>
    <row r="29" spans="2:7" x14ac:dyDescent="0.25">
      <c r="B29" s="5">
        <v>3</v>
      </c>
      <c r="C29" s="22">
        <f t="shared" si="0"/>
        <v>75960.216199510469</v>
      </c>
      <c r="D29" s="22">
        <f t="shared" ref="D29:D34" si="2">-$F$24</f>
        <v>13242.267163680835</v>
      </c>
      <c r="E29" s="22">
        <f t="shared" si="1"/>
        <v>987.48281059363603</v>
      </c>
      <c r="F29" s="22">
        <f t="shared" ref="F29:F34" si="3">-PPMT($F$18,B29,$F$20,$F$21,,$F$23)</f>
        <v>12254.7843530872</v>
      </c>
      <c r="G29" s="22">
        <f t="shared" ref="G29:G34" si="4">C29-F29</f>
        <v>63705.431846423271</v>
      </c>
    </row>
    <row r="30" spans="2:7" x14ac:dyDescent="0.25">
      <c r="B30" s="5">
        <v>4</v>
      </c>
      <c r="C30" s="22">
        <f t="shared" si="0"/>
        <v>63705.431846423271</v>
      </c>
      <c r="D30" s="22">
        <f t="shared" si="2"/>
        <v>13242.267163680835</v>
      </c>
      <c r="E30" s="22">
        <f t="shared" si="1"/>
        <v>828.17061400350269</v>
      </c>
      <c r="F30" s="22">
        <f t="shared" si="3"/>
        <v>12414.096549677333</v>
      </c>
      <c r="G30" s="22">
        <f t="shared" si="4"/>
        <v>51291.335296745936</v>
      </c>
    </row>
    <row r="31" spans="2:7" x14ac:dyDescent="0.25">
      <c r="B31" s="5">
        <v>5</v>
      </c>
      <c r="C31" s="22">
        <f t="shared" si="0"/>
        <v>51291.335296745936</v>
      </c>
      <c r="D31" s="22">
        <f t="shared" si="2"/>
        <v>13242.267163680835</v>
      </c>
      <c r="E31" s="22">
        <f t="shared" si="1"/>
        <v>666.78735885769731</v>
      </c>
      <c r="F31" s="22">
        <f t="shared" si="3"/>
        <v>12575.479804823137</v>
      </c>
      <c r="G31" s="22">
        <f t="shared" si="4"/>
        <v>38715.855491922797</v>
      </c>
    </row>
    <row r="32" spans="2:7" x14ac:dyDescent="0.25">
      <c r="B32" s="5">
        <v>6</v>
      </c>
      <c r="C32" s="22">
        <f t="shared" si="0"/>
        <v>38715.855491922797</v>
      </c>
      <c r="D32" s="22">
        <f t="shared" si="2"/>
        <v>13242.267163680835</v>
      </c>
      <c r="E32" s="22">
        <f t="shared" si="1"/>
        <v>503.30612139499652</v>
      </c>
      <c r="F32" s="22">
        <f t="shared" si="3"/>
        <v>12738.961042285839</v>
      </c>
      <c r="G32" s="22">
        <f t="shared" si="4"/>
        <v>25976.894449636959</v>
      </c>
    </row>
    <row r="33" spans="2:10" x14ac:dyDescent="0.25">
      <c r="B33" s="5">
        <v>7</v>
      </c>
      <c r="C33" s="22">
        <f t="shared" si="0"/>
        <v>25976.894449636959</v>
      </c>
      <c r="D33" s="22">
        <f t="shared" si="2"/>
        <v>13242.267163680835</v>
      </c>
      <c r="E33" s="22">
        <f t="shared" si="1"/>
        <v>337.69962784528065</v>
      </c>
      <c r="F33" s="22">
        <f t="shared" si="3"/>
        <v>12904.567535835553</v>
      </c>
      <c r="G33" s="22">
        <f t="shared" si="4"/>
        <v>13072.326913801406</v>
      </c>
    </row>
    <row r="34" spans="2:10" x14ac:dyDescent="0.25">
      <c r="B34" s="5">
        <v>8</v>
      </c>
      <c r="C34" s="22">
        <f t="shared" si="0"/>
        <v>13072.326913801406</v>
      </c>
      <c r="D34" s="22">
        <f t="shared" si="2"/>
        <v>13242.267163680835</v>
      </c>
      <c r="E34" s="22">
        <f t="shared" si="1"/>
        <v>169.94024987941845</v>
      </c>
      <c r="F34" s="22">
        <f t="shared" si="3"/>
        <v>13072.326913801417</v>
      </c>
      <c r="G34" s="22">
        <f t="shared" si="4"/>
        <v>0</v>
      </c>
    </row>
    <row r="36" spans="2:10" x14ac:dyDescent="0.25">
      <c r="B36" s="29" t="s">
        <v>1</v>
      </c>
      <c r="C36" s="30"/>
      <c r="D36" s="28" t="s">
        <v>23</v>
      </c>
      <c r="E36" s="28"/>
    </row>
    <row r="37" spans="2:10" x14ac:dyDescent="0.25">
      <c r="B37" s="3" t="s">
        <v>22</v>
      </c>
      <c r="C37" s="3">
        <v>100000</v>
      </c>
      <c r="D37" s="3" t="s">
        <v>22</v>
      </c>
      <c r="E37" s="3">
        <v>100000</v>
      </c>
    </row>
    <row r="38" spans="2:10" x14ac:dyDescent="0.25">
      <c r="B38" s="3" t="s">
        <v>9</v>
      </c>
      <c r="C38" s="3">
        <v>15</v>
      </c>
      <c r="D38" s="3" t="s">
        <v>17</v>
      </c>
      <c r="E38" s="6">
        <v>0.1</v>
      </c>
    </row>
    <row r="39" spans="2:10" x14ac:dyDescent="0.25">
      <c r="B39" s="3" t="s">
        <v>13</v>
      </c>
      <c r="C39" s="3">
        <v>-12000</v>
      </c>
      <c r="D39" s="3" t="s">
        <v>13</v>
      </c>
      <c r="E39" s="3">
        <v>-15000</v>
      </c>
    </row>
    <row r="40" spans="2:10" x14ac:dyDescent="0.25">
      <c r="B40" s="3" t="s">
        <v>17</v>
      </c>
      <c r="C40" s="6">
        <f>RATE(C38,C39,C37,,0,)</f>
        <v>8.4417979849311348E-2</v>
      </c>
      <c r="D40" s="3" t="s">
        <v>9</v>
      </c>
      <c r="E40" s="3">
        <v>12</v>
      </c>
    </row>
    <row r="42" spans="2:10" x14ac:dyDescent="0.25">
      <c r="B42" s="10" t="s">
        <v>1</v>
      </c>
      <c r="C42" s="10">
        <v>0.2</v>
      </c>
      <c r="D42" s="10"/>
      <c r="F42" s="31" t="s">
        <v>33</v>
      </c>
      <c r="G42" s="31"/>
      <c r="I42" s="28" t="s">
        <v>33</v>
      </c>
      <c r="J42" s="28"/>
    </row>
    <row r="43" spans="2:10" x14ac:dyDescent="0.25">
      <c r="B43" s="10"/>
      <c r="C43" s="28" t="s">
        <v>24</v>
      </c>
      <c r="D43" s="28"/>
      <c r="F43" s="10" t="s">
        <v>1</v>
      </c>
      <c r="G43" s="10">
        <v>0.2</v>
      </c>
      <c r="I43" s="3" t="s">
        <v>1</v>
      </c>
      <c r="J43" s="3">
        <v>0.2</v>
      </c>
    </row>
    <row r="44" spans="2:10" x14ac:dyDescent="0.25">
      <c r="B44" s="10" t="s">
        <v>25</v>
      </c>
      <c r="C44" s="10" t="s">
        <v>26</v>
      </c>
      <c r="D44" s="10" t="s">
        <v>27</v>
      </c>
      <c r="F44" s="10" t="s">
        <v>34</v>
      </c>
      <c r="G44" s="8" t="s">
        <v>24</v>
      </c>
      <c r="H44" s="7"/>
      <c r="I44" s="10" t="s">
        <v>34</v>
      </c>
      <c r="J44" s="10" t="s">
        <v>24</v>
      </c>
    </row>
    <row r="45" spans="2:10" x14ac:dyDescent="0.25">
      <c r="B45" s="10">
        <v>1</v>
      </c>
      <c r="C45" s="10">
        <v>-10000</v>
      </c>
      <c r="D45" s="10">
        <v>-5000</v>
      </c>
      <c r="F45" s="17">
        <v>42536</v>
      </c>
      <c r="G45" s="10">
        <v>5000</v>
      </c>
      <c r="I45" s="17">
        <v>42078</v>
      </c>
      <c r="J45" s="10">
        <v>0</v>
      </c>
    </row>
    <row r="46" spans="2:10" x14ac:dyDescent="0.25">
      <c r="B46" s="10">
        <v>2</v>
      </c>
      <c r="C46" s="10">
        <v>25000</v>
      </c>
      <c r="D46" s="10">
        <v>20000</v>
      </c>
      <c r="F46" s="17">
        <v>42657</v>
      </c>
      <c r="G46" s="10">
        <v>5143</v>
      </c>
      <c r="I46" s="17">
        <v>42536</v>
      </c>
      <c r="J46" s="10">
        <v>5000</v>
      </c>
    </row>
    <row r="47" spans="2:10" x14ac:dyDescent="0.25">
      <c r="B47" s="10">
        <v>3</v>
      </c>
      <c r="C47" s="10">
        <v>-7000</v>
      </c>
      <c r="D47" s="10">
        <v>-8000</v>
      </c>
      <c r="F47" s="17">
        <v>42855</v>
      </c>
      <c r="G47" s="10">
        <v>8838</v>
      </c>
      <c r="I47" s="17">
        <v>42657</v>
      </c>
      <c r="J47" s="10">
        <v>5143</v>
      </c>
    </row>
    <row r="48" spans="2:10" x14ac:dyDescent="0.25">
      <c r="B48" s="10" t="s">
        <v>29</v>
      </c>
      <c r="C48" s="10">
        <f>SUM(C45:C47)</f>
        <v>8000</v>
      </c>
      <c r="D48" s="10">
        <f>SUM(D45:D47)</f>
        <v>7000</v>
      </c>
      <c r="F48" s="17">
        <v>42684</v>
      </c>
      <c r="G48" s="10">
        <v>-4893</v>
      </c>
      <c r="I48" s="17">
        <v>42855</v>
      </c>
      <c r="J48" s="10">
        <v>8838</v>
      </c>
    </row>
    <row r="49" spans="2:10" x14ac:dyDescent="0.25">
      <c r="B49" s="10"/>
      <c r="C49" s="10"/>
      <c r="D49" s="10"/>
      <c r="F49" s="17">
        <v>42629</v>
      </c>
      <c r="G49" s="10">
        <v>-2134</v>
      </c>
      <c r="I49" s="17">
        <v>42684</v>
      </c>
      <c r="J49" s="10">
        <v>-4893</v>
      </c>
    </row>
    <row r="50" spans="2:10" x14ac:dyDescent="0.25">
      <c r="B50" s="10" t="s">
        <v>30</v>
      </c>
      <c r="C50" s="22">
        <f>NPV(C42,C45:C47)</f>
        <v>4976.851851851854</v>
      </c>
      <c r="D50" s="22">
        <f>NPV(C42,D45:D47)</f>
        <v>5092.592592592594</v>
      </c>
      <c r="F50" s="17">
        <v>42843</v>
      </c>
      <c r="G50" s="10">
        <v>8047</v>
      </c>
      <c r="I50" s="17">
        <v>42629</v>
      </c>
      <c r="J50" s="10">
        <v>-2134</v>
      </c>
    </row>
    <row r="51" spans="2:10" x14ac:dyDescent="0.25">
      <c r="B51" s="10"/>
      <c r="C51" s="10"/>
      <c r="D51" s="10"/>
      <c r="F51" s="17">
        <v>42609</v>
      </c>
      <c r="G51" s="10">
        <v>3908</v>
      </c>
      <c r="I51" s="17">
        <v>42843</v>
      </c>
      <c r="J51" s="10">
        <v>8047</v>
      </c>
    </row>
    <row r="52" spans="2:10" x14ac:dyDescent="0.25">
      <c r="B52" s="10" t="s">
        <v>31</v>
      </c>
      <c r="C52" s="22">
        <f>C45+NPV(C42,C46:C47)</f>
        <v>5972.2222222222208</v>
      </c>
      <c r="D52" s="22">
        <f>D45+NPV(C42,D46:D47)</f>
        <v>6111.1111111111113</v>
      </c>
      <c r="F52" s="17">
        <v>42568</v>
      </c>
      <c r="G52" s="10">
        <v>-4007</v>
      </c>
      <c r="I52" s="17">
        <v>42609</v>
      </c>
      <c r="J52" s="10">
        <v>3908</v>
      </c>
    </row>
    <row r="53" spans="2:10" x14ac:dyDescent="0.25">
      <c r="B53" s="10"/>
      <c r="C53" s="10"/>
      <c r="D53" s="10"/>
      <c r="F53" s="8"/>
      <c r="G53" s="8"/>
      <c r="I53" s="17">
        <v>42568</v>
      </c>
      <c r="J53" s="10">
        <v>-4007</v>
      </c>
    </row>
    <row r="54" spans="2:10" x14ac:dyDescent="0.25">
      <c r="B54" s="10" t="s">
        <v>32</v>
      </c>
      <c r="C54" s="22">
        <f>SQRT(1+C42)*C50</f>
        <v>5451.8680492412386</v>
      </c>
      <c r="D54" s="22">
        <f>SQRT(1+C42)*D50</f>
        <v>5578.6556782933594</v>
      </c>
      <c r="F54" s="8" t="s">
        <v>35</v>
      </c>
      <c r="G54" s="23">
        <f>XNPV(G43,G45:G52,F45:F52)</f>
        <v>17523.654500894841</v>
      </c>
      <c r="I54" s="3" t="s">
        <v>35</v>
      </c>
      <c r="J54" s="4">
        <f>XNPV(J43,J45:J53,I45:I53)</f>
        <v>13940.183426721771</v>
      </c>
    </row>
    <row r="56" spans="2:10" x14ac:dyDescent="0.25">
      <c r="B56" s="10" t="s">
        <v>24</v>
      </c>
      <c r="C56" s="10" t="s">
        <v>1</v>
      </c>
      <c r="D56" s="11" t="s">
        <v>36</v>
      </c>
      <c r="E56" s="18" t="s">
        <v>38</v>
      </c>
      <c r="F56" s="18" t="s">
        <v>37</v>
      </c>
    </row>
    <row r="57" spans="2:10" x14ac:dyDescent="0.25">
      <c r="B57" s="10">
        <v>10000</v>
      </c>
      <c r="C57" s="19">
        <v>0.08</v>
      </c>
      <c r="D57" s="20">
        <f>NPV('Project Worksheets'!C57,'Project Worksheets'!B57:B60)</f>
        <v>-304.94918532819202</v>
      </c>
      <c r="E57" s="10"/>
      <c r="F57" s="15">
        <f>IRR(B57:B61)</f>
        <v>0.1053100591867342</v>
      </c>
      <c r="G57" s="13"/>
    </row>
    <row r="58" spans="2:10" x14ac:dyDescent="0.25">
      <c r="B58" s="10">
        <v>-5000</v>
      </c>
      <c r="C58" s="19">
        <v>8.5000000000000006E-2</v>
      </c>
      <c r="D58" s="20">
        <f>NPV(C58,B57:B60)</f>
        <v>-242.25684036084584</v>
      </c>
      <c r="E58" s="10">
        <v>0.05</v>
      </c>
      <c r="F58" s="15">
        <f>IRR($B$57:$B$60,E58)</f>
        <v>0.10531005918673531</v>
      </c>
      <c r="G58" s="13"/>
    </row>
    <row r="59" spans="2:10" x14ac:dyDescent="0.25">
      <c r="B59" s="10">
        <v>-8500</v>
      </c>
      <c r="C59" s="19">
        <v>0.09</v>
      </c>
      <c r="D59" s="20">
        <f>NPV(C59,B57:B60)</f>
        <v>-180.79719811594737</v>
      </c>
      <c r="E59" s="10">
        <v>0.15</v>
      </c>
      <c r="F59" s="15">
        <f>IRR($B$57:$B$60,E59)</f>
        <v>0.10531005918673553</v>
      </c>
    </row>
    <row r="60" spans="2:10" x14ac:dyDescent="0.25">
      <c r="B60" s="10">
        <v>2000</v>
      </c>
      <c r="C60" s="19">
        <v>9.5000000000000001E-2</v>
      </c>
      <c r="D60" s="20">
        <f>NPV(C60,B57:B60)</f>
        <v>-120.54389452858119</v>
      </c>
      <c r="E60" s="10">
        <v>0.2</v>
      </c>
      <c r="F60" s="15">
        <f t="shared" ref="F60:F67" si="5">IRR($B$57:$B$60,E60)</f>
        <v>0.10531005918672065</v>
      </c>
    </row>
    <row r="61" spans="2:10" x14ac:dyDescent="0.25">
      <c r="B61" s="10"/>
      <c r="C61" s="19">
        <v>0.1</v>
      </c>
      <c r="D61" s="20">
        <f>NPV(C61,B57:B60)</f>
        <v>-61.471210982855276</v>
      </c>
      <c r="E61" s="10">
        <v>0.25</v>
      </c>
      <c r="F61" s="15">
        <f t="shared" si="5"/>
        <v>0.10531005918632652</v>
      </c>
    </row>
    <row r="62" spans="2:10" x14ac:dyDescent="0.25">
      <c r="B62" s="10"/>
      <c r="C62" s="19">
        <v>0.1053</v>
      </c>
      <c r="D62" s="20">
        <f>NPV(C62,B57:B60)</f>
        <v>-0.11523532268666639</v>
      </c>
      <c r="E62" s="10">
        <v>0.3</v>
      </c>
      <c r="F62" s="15">
        <f t="shared" si="5"/>
        <v>0.10531005918673553</v>
      </c>
    </row>
    <row r="63" spans="2:10" x14ac:dyDescent="0.25">
      <c r="B63" s="10"/>
      <c r="C63" s="19">
        <v>0.11</v>
      </c>
      <c r="D63" s="20">
        <f>NPV(C63,B57:B60)</f>
        <v>53.232050020658598</v>
      </c>
      <c r="E63" s="10">
        <v>0.35</v>
      </c>
      <c r="F63" s="15">
        <f t="shared" si="5"/>
        <v>0.10531005918673553</v>
      </c>
    </row>
    <row r="64" spans="2:10" x14ac:dyDescent="0.25">
      <c r="B64" s="10"/>
      <c r="C64" s="19">
        <v>0.115</v>
      </c>
      <c r="D64" s="20">
        <f>NPV(C64,B57:B60)</f>
        <v>108.91099578129308</v>
      </c>
      <c r="E64" s="10">
        <v>0.4</v>
      </c>
      <c r="F64" s="15">
        <f t="shared" si="5"/>
        <v>0.10531005918673553</v>
      </c>
    </row>
    <row r="65" spans="2:7" x14ac:dyDescent="0.25">
      <c r="B65" s="10"/>
      <c r="C65" s="19">
        <v>0.12</v>
      </c>
      <c r="D65" s="20">
        <f>NPV(C65,B57:B60)</f>
        <v>163.50609121199599</v>
      </c>
      <c r="E65" s="10">
        <v>0.45</v>
      </c>
      <c r="F65" s="15">
        <f t="shared" si="5"/>
        <v>0.10531005918673575</v>
      </c>
    </row>
    <row r="66" spans="2:7" x14ac:dyDescent="0.25">
      <c r="B66" s="3"/>
      <c r="C66" s="10" t="s">
        <v>37</v>
      </c>
      <c r="D66" s="21">
        <f>IRR(B57:B60)</f>
        <v>0.1053100591867342</v>
      </c>
      <c r="E66" s="10">
        <v>0.5</v>
      </c>
      <c r="F66" s="15">
        <f>IRR($B$57:$B$60,E66)</f>
        <v>0.10531005918673619</v>
      </c>
    </row>
    <row r="67" spans="2:7" x14ac:dyDescent="0.25">
      <c r="C67" s="14"/>
      <c r="D67" s="14"/>
      <c r="E67" s="10">
        <v>0.55000000000000004</v>
      </c>
      <c r="F67" s="15">
        <f t="shared" si="5"/>
        <v>0.1053100591867373</v>
      </c>
    </row>
    <row r="69" spans="2:7" x14ac:dyDescent="0.25">
      <c r="B69" s="10" t="s">
        <v>24</v>
      </c>
      <c r="C69" s="18" t="s">
        <v>38</v>
      </c>
      <c r="D69" s="18" t="s">
        <v>37</v>
      </c>
    </row>
    <row r="70" spans="2:7" x14ac:dyDescent="0.25">
      <c r="B70" s="10">
        <v>-20000</v>
      </c>
      <c r="C70" s="10"/>
      <c r="D70" s="15">
        <f>IRR(B70:B73)</f>
        <v>-9.5909414154996986E-2</v>
      </c>
    </row>
    <row r="71" spans="2:7" x14ac:dyDescent="0.25">
      <c r="B71" s="10">
        <v>82000</v>
      </c>
      <c r="C71" s="10">
        <v>0.15</v>
      </c>
      <c r="D71" s="15">
        <f>IRR($B$70:$B$73,C71)</f>
        <v>-9.5909414155059047E-2</v>
      </c>
    </row>
    <row r="72" spans="2:7" x14ac:dyDescent="0.25">
      <c r="B72" s="10">
        <v>-60000</v>
      </c>
      <c r="C72" s="10">
        <v>0.2</v>
      </c>
      <c r="D72" s="15">
        <f t="shared" ref="D72:D80" si="6">IRR($B$70:$B$73,C72)</f>
        <v>-9.5909414154996986E-2</v>
      </c>
      <c r="E72" s="14"/>
      <c r="F72" s="14"/>
      <c r="G72" s="14"/>
    </row>
    <row r="73" spans="2:7" x14ac:dyDescent="0.25">
      <c r="B73" s="10">
        <v>2000</v>
      </c>
      <c r="C73" s="10">
        <v>0.25</v>
      </c>
      <c r="D73" s="15">
        <f t="shared" si="6"/>
        <v>-9.5909414153667494E-2</v>
      </c>
      <c r="E73" s="10" t="s">
        <v>37</v>
      </c>
      <c r="F73" s="10" t="s">
        <v>36</v>
      </c>
      <c r="G73" s="14"/>
    </row>
    <row r="74" spans="2:7" x14ac:dyDescent="0.25">
      <c r="B74" s="10"/>
      <c r="C74" s="10">
        <v>0.3</v>
      </c>
      <c r="D74" s="15">
        <f t="shared" si="6"/>
        <v>-9.590941415486065E-2</v>
      </c>
      <c r="E74" s="15">
        <v>-0.1</v>
      </c>
      <c r="F74" s="16">
        <v>0</v>
      </c>
      <c r="G74" s="14"/>
    </row>
    <row r="75" spans="2:7" x14ac:dyDescent="0.25">
      <c r="B75" s="10"/>
      <c r="C75" s="10">
        <v>0.35</v>
      </c>
      <c r="D75" s="15">
        <f t="shared" si="6"/>
        <v>-9.5909414154996986E-2</v>
      </c>
      <c r="E75" s="15">
        <v>2.16</v>
      </c>
      <c r="F75" s="16">
        <v>0</v>
      </c>
      <c r="G75" s="14"/>
    </row>
    <row r="76" spans="2:7" x14ac:dyDescent="0.25">
      <c r="B76" s="10"/>
      <c r="C76" s="10">
        <v>0.4</v>
      </c>
      <c r="D76" s="15">
        <f t="shared" si="6"/>
        <v>-9.5909414154997874E-2</v>
      </c>
    </row>
    <row r="77" spans="2:7" x14ac:dyDescent="0.25">
      <c r="B77" s="10"/>
      <c r="C77" s="10">
        <v>0.45</v>
      </c>
      <c r="D77" s="15">
        <f t="shared" si="6"/>
        <v>2.160916914048538</v>
      </c>
    </row>
    <row r="78" spans="2:7" x14ac:dyDescent="0.25">
      <c r="B78" s="10"/>
      <c r="C78" s="10">
        <v>0.5</v>
      </c>
      <c r="D78" s="15">
        <f t="shared" si="6"/>
        <v>2.1609169140534945</v>
      </c>
    </row>
    <row r="79" spans="2:7" x14ac:dyDescent="0.25">
      <c r="B79" s="10"/>
      <c r="C79" s="10">
        <v>0.55000000000000004</v>
      </c>
      <c r="D79" s="15">
        <f t="shared" si="6"/>
        <v>2.1609169140387743</v>
      </c>
    </row>
    <row r="80" spans="2:7" x14ac:dyDescent="0.25">
      <c r="B80" s="14"/>
      <c r="C80" s="10">
        <v>0.6</v>
      </c>
      <c r="D80" s="15">
        <f t="shared" si="6"/>
        <v>2.1609169140492739</v>
      </c>
    </row>
    <row r="82" spans="2:7" x14ac:dyDescent="0.25">
      <c r="B82" s="3"/>
      <c r="C82" s="10" t="s">
        <v>39</v>
      </c>
      <c r="D82" s="10" t="s">
        <v>37</v>
      </c>
    </row>
    <row r="83" spans="2:7" x14ac:dyDescent="0.25">
      <c r="B83" s="10" t="s">
        <v>40</v>
      </c>
      <c r="C83" s="10">
        <v>1000</v>
      </c>
      <c r="D83" s="15">
        <v>0.1</v>
      </c>
    </row>
    <row r="84" spans="2:7" x14ac:dyDescent="0.25">
      <c r="B84" s="10" t="s">
        <v>41</v>
      </c>
      <c r="C84" s="10">
        <v>100</v>
      </c>
      <c r="D84" s="15">
        <v>0.5</v>
      </c>
    </row>
    <row r="86" spans="2:7" x14ac:dyDescent="0.25">
      <c r="B86" s="10" t="s">
        <v>42</v>
      </c>
      <c r="C86" s="10" t="s">
        <v>40</v>
      </c>
      <c r="D86" s="10" t="s">
        <v>41</v>
      </c>
      <c r="F86" s="10" t="s">
        <v>34</v>
      </c>
      <c r="G86" s="10" t="s">
        <v>43</v>
      </c>
    </row>
    <row r="87" spans="2:7" x14ac:dyDescent="0.25">
      <c r="B87" s="10">
        <v>0</v>
      </c>
      <c r="C87" s="10">
        <v>-1000</v>
      </c>
      <c r="D87" s="10">
        <v>-1000</v>
      </c>
      <c r="F87" s="17">
        <v>42102</v>
      </c>
      <c r="G87" s="10">
        <v>-10000</v>
      </c>
    </row>
    <row r="88" spans="2:7" x14ac:dyDescent="0.25">
      <c r="B88" s="10">
        <v>1</v>
      </c>
      <c r="C88" s="10">
        <v>0</v>
      </c>
      <c r="D88" s="10">
        <v>400</v>
      </c>
      <c r="F88" s="17">
        <v>42231</v>
      </c>
      <c r="G88" s="10">
        <v>4000</v>
      </c>
    </row>
    <row r="89" spans="2:7" x14ac:dyDescent="0.25">
      <c r="B89" s="10">
        <v>2</v>
      </c>
      <c r="C89" s="10">
        <v>200</v>
      </c>
      <c r="D89" s="10">
        <v>400</v>
      </c>
      <c r="F89" s="17">
        <v>46096</v>
      </c>
      <c r="G89" s="10">
        <v>3000</v>
      </c>
    </row>
    <row r="90" spans="2:7" x14ac:dyDescent="0.25">
      <c r="B90" s="10">
        <v>3</v>
      </c>
      <c r="C90" s="10">
        <v>300</v>
      </c>
      <c r="D90" s="10">
        <v>300</v>
      </c>
      <c r="F90" s="17">
        <v>42485</v>
      </c>
      <c r="G90" s="10">
        <v>5000</v>
      </c>
    </row>
    <row r="91" spans="2:7" x14ac:dyDescent="0.25">
      <c r="B91" s="10">
        <v>4</v>
      </c>
      <c r="C91" s="10">
        <v>500</v>
      </c>
      <c r="D91" s="10">
        <v>300</v>
      </c>
      <c r="F91" s="10" t="s">
        <v>44</v>
      </c>
      <c r="G91" s="10">
        <f>XIRR(G87:G90,F87:F90)</f>
        <v>6.9690719246864333E-2</v>
      </c>
    </row>
    <row r="92" spans="2:7" x14ac:dyDescent="0.25">
      <c r="B92" s="10">
        <v>5</v>
      </c>
      <c r="C92" s="10">
        <v>900</v>
      </c>
      <c r="D92" s="10">
        <v>200</v>
      </c>
    </row>
    <row r="93" spans="2:7" x14ac:dyDescent="0.25">
      <c r="B93" s="10" t="s">
        <v>37</v>
      </c>
      <c r="C93" s="15">
        <f>IRR(C87:C92)</f>
        <v>0.17318426166949052</v>
      </c>
      <c r="D93" s="15">
        <v>0.2</v>
      </c>
    </row>
    <row r="94" spans="2:7" x14ac:dyDescent="0.25">
      <c r="B94" s="10" t="s">
        <v>36</v>
      </c>
      <c r="C94" s="16">
        <v>815.89</v>
      </c>
      <c r="D94" s="16">
        <v>552.4</v>
      </c>
    </row>
    <row r="96" spans="2:7" x14ac:dyDescent="0.25">
      <c r="B96" s="3" t="s">
        <v>45</v>
      </c>
      <c r="C96" s="6">
        <v>0.1</v>
      </c>
    </row>
    <row r="97" spans="2:5" x14ac:dyDescent="0.25">
      <c r="B97" s="3" t="s">
        <v>46</v>
      </c>
      <c r="C97" s="6">
        <v>0.12</v>
      </c>
    </row>
    <row r="99" spans="2:5" x14ac:dyDescent="0.25">
      <c r="B99" s="10" t="s">
        <v>42</v>
      </c>
      <c r="C99" s="11" t="s">
        <v>43</v>
      </c>
      <c r="D99" s="10" t="s">
        <v>47</v>
      </c>
      <c r="E99" s="10" t="s">
        <v>36</v>
      </c>
    </row>
    <row r="100" spans="2:5" x14ac:dyDescent="0.25">
      <c r="B100" s="10">
        <v>0</v>
      </c>
      <c r="C100" s="11">
        <v>-1.6</v>
      </c>
      <c r="D100" s="15">
        <v>0.1</v>
      </c>
      <c r="E100" s="16">
        <f>NPV(D100,C100:C102)</f>
        <v>-0.70323065364387649</v>
      </c>
    </row>
    <row r="101" spans="2:5" x14ac:dyDescent="0.25">
      <c r="B101" s="10">
        <v>1</v>
      </c>
      <c r="C101" s="11">
        <v>10</v>
      </c>
      <c r="D101" s="15">
        <v>0.25</v>
      </c>
      <c r="E101" s="16">
        <f>NPV(D101,$C$100:$C$102)</f>
        <v>0</v>
      </c>
    </row>
    <row r="102" spans="2:5" x14ac:dyDescent="0.25">
      <c r="B102" s="10">
        <v>2</v>
      </c>
      <c r="C102" s="11">
        <v>-10</v>
      </c>
      <c r="D102" s="15">
        <v>1.1000000000000001</v>
      </c>
      <c r="E102" s="16">
        <f t="shared" ref="E102:E103" si="7">NPV(D102,$C$100:$C$102)</f>
        <v>0.42587193607601764</v>
      </c>
    </row>
    <row r="103" spans="2:5" x14ac:dyDescent="0.25">
      <c r="C103" s="14"/>
      <c r="D103" s="15">
        <v>4</v>
      </c>
      <c r="E103" s="16">
        <f t="shared" si="7"/>
        <v>-2.2204460492503132E-17</v>
      </c>
    </row>
    <row r="104" spans="2:5" x14ac:dyDescent="0.25">
      <c r="C104" s="14"/>
      <c r="D104" s="15">
        <v>50</v>
      </c>
      <c r="E104" s="16">
        <f>NPV(D104,$C$100:$C$102)</f>
        <v>-2.7603259681419665E-2</v>
      </c>
    </row>
  </sheetData>
  <mergeCells count="10">
    <mergeCell ref="I42:J42"/>
    <mergeCell ref="D36:E36"/>
    <mergeCell ref="C43:D43"/>
    <mergeCell ref="B36:C36"/>
    <mergeCell ref="F42:G42"/>
    <mergeCell ref="B1:F1"/>
    <mergeCell ref="B7:C7"/>
    <mergeCell ref="B13:C13"/>
    <mergeCell ref="B16:C16"/>
    <mergeCell ref="G16:G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Windows User</cp:lastModifiedBy>
  <dcterms:created xsi:type="dcterms:W3CDTF">2023-06-15T04:20:27Z</dcterms:created>
  <dcterms:modified xsi:type="dcterms:W3CDTF">2023-12-15T03:33:07Z</dcterms:modified>
</cp:coreProperties>
</file>