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5719B467-DE68-4249-B706-0E81AD001AB4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5" i="4"/>
  <c r="F4" i="4"/>
  <c r="AF31" i="1"/>
  <c r="AG24" i="1"/>
  <c r="AF24" i="1"/>
  <c r="AG35" i="1"/>
  <c r="AF35" i="1"/>
  <c r="AG33" i="1"/>
  <c r="AF18" i="1"/>
  <c r="AG37" i="1"/>
  <c r="AF45" i="1"/>
  <c r="AH37" i="1"/>
  <c r="AG34" i="1"/>
  <c r="AH39" i="1"/>
  <c r="AG39" i="1"/>
  <c r="AF9" i="1"/>
  <c r="AF17" i="1"/>
  <c r="AF27" i="1"/>
  <c r="AF44" i="1"/>
  <c r="X29" i="1"/>
  <c r="Y29" i="1"/>
  <c r="Z29" i="1"/>
  <c r="AA29" i="1"/>
  <c r="AB29" i="1"/>
  <c r="AF43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50" i="1"/>
  <c r="AD50" i="1"/>
  <c r="AF49" i="1"/>
  <c r="AD49" i="1"/>
  <c r="AC49" i="1"/>
  <c r="AD48" i="1"/>
  <c r="AF47" i="1"/>
  <c r="AD47" i="1"/>
  <c r="AF46" i="1"/>
  <c r="AD46" i="1"/>
  <c r="AC46" i="1"/>
  <c r="AD45" i="1"/>
  <c r="AD44" i="1"/>
  <c r="AD43" i="1"/>
  <c r="AC43" i="1"/>
  <c r="AD42" i="1"/>
  <c r="AC42" i="1"/>
  <c r="AF41" i="1"/>
  <c r="AD39" i="1"/>
  <c r="AF38" i="1"/>
  <c r="AD38" i="1"/>
  <c r="AF37" i="1"/>
  <c r="AD37" i="1"/>
  <c r="AF36" i="1"/>
  <c r="AD35" i="1"/>
  <c r="AF34" i="1"/>
  <c r="AD34" i="1"/>
  <c r="AF32" i="1"/>
  <c r="AD32" i="1"/>
  <c r="AD31" i="1"/>
  <c r="AF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E27" i="1"/>
  <c r="AD27" i="1"/>
  <c r="AE26" i="1"/>
  <c r="AD26" i="1"/>
  <c r="AC26" i="1"/>
  <c r="AE25" i="1"/>
  <c r="AD25" i="1"/>
  <c r="AC25" i="1"/>
  <c r="AE24" i="1"/>
  <c r="AD24" i="1"/>
  <c r="AC24" i="1"/>
  <c r="AF23" i="1"/>
  <c r="AE23" i="1"/>
  <c r="AD23" i="1"/>
  <c r="AC23" i="1"/>
  <c r="AF22" i="1"/>
  <c r="AE22" i="1"/>
  <c r="AD22" i="1"/>
  <c r="AC22" i="1"/>
  <c r="AE21" i="1"/>
  <c r="AD21" i="1"/>
  <c r="AC21" i="1"/>
  <c r="AF20" i="1"/>
  <c r="AE20" i="1"/>
  <c r="AD20" i="1"/>
  <c r="AE19" i="1"/>
  <c r="AD19" i="1"/>
  <c r="AC19" i="1"/>
  <c r="AE18" i="1"/>
  <c r="AD18" i="1"/>
  <c r="AE17" i="1"/>
  <c r="AD17" i="1"/>
  <c r="AE16" i="1"/>
  <c r="AD16" i="1"/>
  <c r="AC16" i="1"/>
  <c r="AE15" i="1"/>
  <c r="AD15" i="1"/>
  <c r="AC15" i="1"/>
  <c r="AE14" i="1"/>
  <c r="AD14" i="1"/>
  <c r="AC14" i="1"/>
  <c r="AF13" i="1"/>
  <c r="AE13" i="1"/>
  <c r="AD13" i="1"/>
  <c r="AC13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O3" i="1" s="1"/>
  <c r="AO1" i="1"/>
  <c r="AO46" i="1" l="1"/>
  <c r="AO31" i="1"/>
  <c r="AO26" i="1"/>
  <c r="AO22" i="1"/>
  <c r="AO43" i="1"/>
  <c r="AO7" i="1"/>
  <c r="AO11" i="1"/>
  <c r="AO40" i="1"/>
  <c r="AO47" i="1"/>
  <c r="AO6" i="1"/>
  <c r="AO14" i="1"/>
  <c r="AO33" i="1"/>
  <c r="AO12" i="1"/>
  <c r="AO5" i="1"/>
  <c r="AO30" i="1"/>
  <c r="AO41" i="1"/>
  <c r="AO44" i="1"/>
  <c r="AO8" i="1"/>
  <c r="AO50" i="1"/>
  <c r="AO37" i="1"/>
  <c r="AO4" i="1"/>
  <c r="AO16" i="1"/>
  <c r="AO45" i="1"/>
  <c r="AO17" i="1"/>
  <c r="AO24" i="1"/>
  <c r="AO10" i="1"/>
  <c r="AO18" i="1"/>
  <c r="AO20" i="1"/>
  <c r="AO32" i="1"/>
  <c r="AO36" i="1"/>
  <c r="AO39" i="1"/>
  <c r="AO49" i="1"/>
  <c r="AO9" i="1"/>
  <c r="AO19" i="1"/>
  <c r="AO21" i="1"/>
  <c r="AO34" i="1"/>
  <c r="AO48" i="1"/>
  <c r="AO13" i="1"/>
  <c r="AO15" i="1"/>
  <c r="AO23" i="1"/>
  <c r="AO25" i="1"/>
  <c r="AO27" i="1"/>
  <c r="AO35" i="1"/>
  <c r="AO38" i="1"/>
  <c r="AO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<sst xmlns="http://schemas.openxmlformats.org/spreadsheetml/2006/main" count="356" uniqueCount="324">
  <si>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</si>
  <si>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</si>
  <si>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</si>
  <si>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</si>
  <si>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</si>
  <si>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</si>
  <si>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</si>
  <si>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</si>
  <si>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</si>
  <si>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</si>
  <si>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</si>
  <si>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</si>
  <si>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</si>
  <si>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</si>
  <si>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</si>
  <si>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</si>
  <si>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</si>
  <si>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</si>
  <si>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</si>
  <si>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</si>
  <si>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</si>
  <si>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</si>
  <si>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</si>
  <si>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</si>
  <si>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</si>
  <si>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</si>
  <si>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</si>
  <si>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</si>
  <si>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</si>
  <si>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</si>
  <si>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</si>
  <si>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</si>
  <si>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</si>
  <si>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</si>
  <si>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</si>
  <si>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</si>
  <si>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</si>
  <si>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</si>
  <si>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</si>
  <si>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</si>
  <si>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</si>
  <si>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</si>
  <si>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</si>
  <si>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</si>
  <si>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</si>
  <si>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</si>
  <si>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</si>
  <si>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</si>
  <si>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</si>
  <si>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</si>
  <si>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</si>
  <si>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</si>
  <si>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</si>
  <si>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</si>
  <si>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</si>
  <si>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</si>
  <si>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</si>
  <si>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</si>
  <si>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</si>
  <si>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</si>
  <si>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</si>
  <si>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</si>
  <si>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</si>
  <si>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</si>
  <si>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</si>
  <si>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</si>
  <si>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</si>
  <si>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</si>
  <si>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</si>
  <si>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</si>
  <si>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</si>
  <si>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</si>
  <si>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</si>
  <si>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</si>
  <si>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</si>
  <si>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</si>
  <si>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</si>
  <si>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</si>
  <si>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</si>
  <si>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</si>
  <si>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</si>
  <si>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</si>
  <si>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</si>
  <si>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</si>
  <si>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</si>
  <si>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</si>
  <si>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</si>
  <si>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</si>
  <si>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</si>
  <si>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</si>
  <si>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</si>
  <si>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</si>
  <si>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</si>
  <si>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</si>
  <si>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</si>
  <si>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</si>
  <si>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</si>
  <si>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</si>
  <si>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</si>
  <si>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</si>
  <si>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</si>
  <si>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</si>
  <si>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</si>
  <si>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</si>
  <si>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</si>
  <si>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</si>
  <si>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</si>
  <si>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</si>
  <si>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</si>
  <si>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</si>
  <si>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</si>
  <si>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</si>
  <si>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</si>
  <si>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</si>
  <si>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</si>
  <si>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</si>
  <si>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</si>
  <si>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</si>
  <si>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</si>
  <si>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</si>
  <si>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</si>
  <si>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</si>
  <si>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</si>
  <si>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</si>
  <si>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</si>
  <si>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</si>
  <si>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</si>
  <si>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</si>
  <si>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</si>
  <si>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</si>
  <si>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</si>
  <si>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</si>
  <si>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</si>
  <si>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</si>
  <si>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</si>
  <si>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</si>
  <si>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</si>
  <si>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</si>
  <si>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</si>
  <si>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</si>
  <si>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</si>
  <si>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</si>
  <si>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</si>
  <si>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</si>
  <si>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</si>
  <si>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</si>
  <si>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</si>
  <si>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</si>
  <si>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</si>
  <si>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</si>
  <si>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</si>
  <si>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</si>
  <si>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</si>
  <si>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</si>
  <si>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</si>
  <si>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</si>
  <si>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</si>
  <si>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</si>
  <si>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</si>
  <si>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</si>
  <si>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</si>
  <si>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</si>
  <si>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</si>
  <si>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</si>
  <si>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</si>
  <si>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</si>
  <si>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</si>
  <si>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</si>
  <si>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</si>
  <si>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</si>
  <si>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</si>
  <si>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</si>
  <si>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</si>
  <si>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Боровецкий Иван.Я.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</si>
  <si>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</si>
  <si>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</si>
  <si>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</si>
  <si>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</si>
  <si>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</si>
  <si>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</si>
  <si>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</si>
  <si>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</si>
  <si>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</si>
  <si>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</si>
  <si>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</si>
  <si>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</si>
  <si>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Цыренов Чингиз.Х.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</si>
  <si>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</si>
  <si>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</si>
  <si>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</si>
  <si>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</si>
  <si>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</si>
  <si>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</si>
  <si>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</si>
  <si>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</si>
  <si>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</si>
  <si>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</si>
  <si>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</si>
  <si>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</si>
  <si>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</si>
  <si>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</si>
  <si>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</si>
  <si>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</si>
  <si>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</si>
  <si>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</si>
  <si>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</si>
  <si>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</si>
  <si>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</si>
  <si>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</si>
  <si>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</si>
  <si>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</si>
  <si>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</si>
  <si>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</si>
  <si>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</si>
  <si>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</si>
  <si>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</si>
  <si>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</si>
  <si>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</si>
  <si>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</si>
  <si>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</si>
  <si>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</si>
  <si>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</si>
  <si>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</si>
  <si>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</si>
  <si>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</si>
  <si>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</si>
  <si>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</si>
  <si>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</si>
  <si>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</si>
  <si>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</si>
  <si>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</si>
  <si>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</si>
  <si>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</si>
  <si>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</si>
  <si>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</si>
  <si>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</si>
  <si>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</si>
  <si>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</si>
  <si>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</si>
  <si>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</si>
  <si>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</si>
  <si>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</si>
  <si>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</si>
  <si>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</si>
  <si>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</si>
  <si>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</si>
  <si>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</si>
  <si>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</si>
  <si>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</si>
  <si>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</si>
  <si>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</si>
  <si>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</si>
  <si>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</si>
  <si>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</si>
  <si>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</si>
  <si>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</si>
  <si>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</si>
  <si>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</si>
  <si>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https://github.com/TheR1nkro/Visual</t>
  </si>
  <si>
    <t>https://github.com/NikitaMakarov393/android-project</t>
  </si>
  <si>
    <t>https://github.com/BlexArown/Visual-programming</t>
  </si>
  <si>
    <t>https://github.com/Gmmba/Visual_Programming</t>
  </si>
  <si>
    <t>https://github.com/Tesayaa/programming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</si>
  <si>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</si>
  <si>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</si>
  <si>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</si>
  <si>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</si>
  <si>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</si>
  <si>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</si>
  <si>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</si>
  <si>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</si>
  <si>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</si>
  <si>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ПР0. Git</t>
  </si>
  <si>
    <t>ПР1. Class</t>
  </si>
  <si>
    <t>ПР2. Наследование. Threads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</si>
  <si>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</si>
  <si>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</si>
  <si>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</si>
  <si>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</si>
  <si>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</si>
  <si>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</si>
  <si>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</si>
  <si>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</si>
  <si>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</si>
  <si>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</si>
  <si>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</si>
  <si>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https://github.com/iken4ik/Oop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</si>
  <si>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</si>
  <si>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</si>
  <si>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</si>
  <si>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</si>
  <si>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</si>
  <si>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</si>
  <si>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</si>
  <si>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</si>
  <si>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</si>
  <si>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ПР.1 Основы ООП.</t>
  </si>
  <si>
    <t>Global List</t>
  </si>
  <si>
    <t>Visual Programming</t>
  </si>
  <si>
    <t>ПР1. Основы ООП.</t>
  </si>
  <si>
    <t>ПР2. Наследование. Thread.</t>
  </si>
  <si>
    <t>ПР3. Интерфейсы.</t>
  </si>
  <si>
    <t>ПР4. Android. Основы.</t>
  </si>
  <si>
    <t>ПР5. Android. Виджеты.</t>
  </si>
  <si>
    <t>ПР6. Android. Калькулятор.</t>
  </si>
  <si>
    <t>Пр7. Android. МедиаПлеер.</t>
  </si>
  <si>
    <t>ПР0. Git.</t>
  </si>
  <si>
    <t>ПР8. Android. Json.</t>
  </si>
  <si>
    <t>ПР9. Android. Местоположение Телефона</t>
  </si>
  <si>
    <t>ПР10. Android. Информация о 2\3\4\5G.</t>
  </si>
  <si>
    <t>ПР11. Android. Сокеты.</t>
  </si>
  <si>
    <t>ПР12. Desktop. Python. Сокеты</t>
  </si>
  <si>
    <t>ПР13. Desktop. База данных.</t>
  </si>
  <si>
    <t>Богатырев Юрий А.</t>
  </si>
  <si>
    <t>Заров Иван А.</t>
  </si>
  <si>
    <t>калькулятор сдал</t>
  </si>
  <si>
    <t>https://github.com/CodebyTecs/visual-programming</t>
  </si>
  <si>
    <t>https://github.com/Nimda3/Visual-programming</t>
  </si>
  <si>
    <t>https://github.com/mitsum551/Android</t>
  </si>
  <si>
    <t>УСПЕВАЕМОСТЬ</t>
  </si>
  <si>
    <t xml:space="preserve">ПР.2 </t>
  </si>
  <si>
    <t>https://github.com/AntonIsov/</t>
  </si>
  <si>
    <t>ПР1. Human</t>
  </si>
  <si>
    <t>ПР2. Интерфейсы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</si>
</sst>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1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2F0D9"/>
      </patternFill>
    </fill>
    <fill>
      <patternFill patternType="solid">
        <fgColor theme="1"/>
        <bgColor rgb="FFC000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3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2" fillId="9" borderId="10" xfId="3" applyFont="1" applyFill="1" applyBorder="1"/>
    <xf numFmtId="2" fontId="0" fillId="10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1" borderId="9" xfId="3" applyFont="1" applyFill="1" applyBorder="1"/>
    <xf numFmtId="2" fontId="5" fillId="10" borderId="9" xfId="0" applyNumberFormat="1" applyFont="1" applyFill="1" applyBorder="1"/>
    <xf numFmtId="2" fontId="0" fillId="10" borderId="9" xfId="0" applyNumberFormat="1" applyFill="1" applyBorder="1"/>
    <xf numFmtId="2" fontId="2" fillId="10" borderId="9" xfId="0" applyNumberFormat="1" applyFont="1" applyFill="1" applyBorder="1"/>
    <xf numFmtId="2" fontId="5" fillId="10" borderId="10" xfId="0" applyNumberFormat="1" applyFont="1" applyFill="1" applyBorder="1"/>
    <xf numFmtId="2" fontId="2" fillId="10" borderId="10" xfId="0" applyNumberFormat="1" applyFont="1" applyFill="1" applyBorder="1"/>
    <xf numFmtId="2" fontId="5" fillId="12" borderId="10" xfId="0" applyNumberFormat="1" applyFont="1" applyFill="1" applyBorder="1"/>
    <xf numFmtId="0" fontId="2" fillId="14" borderId="10" xfId="3" applyFont="1" applyFill="1" applyBorder="1"/>
    <xf numFmtId="2" fontId="0" fillId="12" borderId="10" xfId="0" applyNumberFormat="1" applyFill="1" applyBorder="1"/>
    <xf numFmtId="2" fontId="2" fillId="15" borderId="10" xfId="0" applyNumberFormat="1" applyFont="1" applyFill="1" applyBorder="1"/>
    <xf numFmtId="0" fontId="11" fillId="13" borderId="10" xfId="0" applyFont="1" applyFill="1" applyBorder="1"/>
    <xf numFmtId="0" fontId="0" fillId="13" borderId="10" xfId="0" applyFill="1" applyBorder="1"/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2" fontId="0" fillId="13" borderId="19" xfId="0" applyNumberFormat="1" applyFill="1" applyBorder="1"/>
    <xf numFmtId="2" fontId="0" fillId="13" borderId="12" xfId="0" applyNumberFormat="1" applyFill="1" applyBorder="1"/>
    <xf numFmtId="2" fontId="0" fillId="13" borderId="10" xfId="0" applyNumberFormat="1" applyFill="1" applyBorder="1"/>
    <xf numFmtId="2" fontId="5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/>
    <xf numFmtId="0" fontId="0" fillId="13" borderId="0" xfId="0" applyFill="1"/>
    <xf numFmtId="0" fontId="12" fillId="13" borderId="21" xfId="0" applyFont="1" applyFill="1" applyBorder="1" applyAlignment="1">
      <alignment wrapText="1"/>
    </xf>
    <xf numFmtId="0" fontId="11" fillId="9" borderId="10" xfId="0" applyFont="1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1" xfId="0" applyNumberFormat="1" applyFill="1" applyBorder="1"/>
    <xf numFmtId="2" fontId="0" fillId="9" borderId="9" xfId="0" applyNumberFormat="1" applyFill="1" applyBorder="1"/>
    <xf numFmtId="2" fontId="5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/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0" fillId="16" borderId="0" xfId="0" applyFill="1" applyBorder="1"/>
    <xf numFmtId="0" fontId="11" fillId="17" borderId="10" xfId="0" applyFont="1" applyFill="1" applyBorder="1"/>
    <xf numFmtId="0" fontId="0" fillId="17" borderId="10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12" fillId="17" borderId="21" xfId="0" applyFont="1" applyFill="1" applyBorder="1" applyAlignment="1">
      <alignment wrapText="1"/>
    </xf>
    <xf numFmtId="0" fontId="0" fillId="18" borderId="1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2" fontId="0" fillId="18" borderId="19" xfId="0" applyNumberFormat="1" applyFill="1" applyBorder="1"/>
    <xf numFmtId="2" fontId="0" fillId="18" borderId="12" xfId="0" applyNumberFormat="1" applyFill="1" applyBorder="1"/>
    <xf numFmtId="2" fontId="0" fillId="18" borderId="10" xfId="0" applyNumberFormat="1" applyFill="1" applyBorder="1"/>
    <xf numFmtId="2" fontId="5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/>
    <xf numFmtId="0" fontId="0" fillId="17" borderId="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0" xfId="0" applyFill="1"/>
    <xf numFmtId="0" fontId="0" fillId="9" borderId="10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19" borderId="10" xfId="0" applyFill="1" applyBorder="1"/>
    <xf numFmtId="0" fontId="0" fillId="19" borderId="1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2" fontId="0" fillId="19" borderId="12" xfId="0" applyNumberFormat="1" applyFill="1" applyBorder="1"/>
    <xf numFmtId="2" fontId="0" fillId="19" borderId="10" xfId="0" applyNumberFormat="1" applyFill="1" applyBorder="1"/>
    <xf numFmtId="2" fontId="5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/>
    <xf numFmtId="0" fontId="0" fillId="19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12" fillId="9" borderId="20" xfId="0" applyFont="1" applyFill="1" applyBorder="1" applyAlignment="1">
      <alignment wrapText="1"/>
    </xf>
    <xf numFmtId="0" fontId="12" fillId="16" borderId="21" xfId="0" applyFont="1" applyFill="1" applyBorder="1" applyAlignment="1">
      <alignment wrapText="1"/>
    </xf>
    <xf numFmtId="2" fontId="0" fillId="19" borderId="19" xfId="0" applyNumberFormat="1" applyFill="1" applyBorder="1"/>
    <xf numFmtId="0" fontId="12" fillId="9" borderId="21" xfId="0" applyFont="1" applyFill="1" applyBorder="1" applyAlignment="1">
      <alignment wrapText="1"/>
    </xf>
    <xf numFmtId="2" fontId="2" fillId="20" borderId="10" xfId="0" applyNumberFormat="1" applyFont="1" applyFill="1" applyBorder="1"/>
    <xf numFmtId="0" fontId="5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20" borderId="10" xfId="0" applyFont="1" applyFill="1" applyBorder="1"/>
    <xf numFmtId="0" fontId="2" fillId="9" borderId="10" xfId="0" applyFont="1" applyFill="1" applyBorder="1"/>
    <xf numFmtId="2" fontId="2" fillId="12" borderId="10" xfId="0" applyNumberFormat="1" applyFont="1" applyFill="1" applyBorder="1"/>
    <xf numFmtId="2" fontId="0" fillId="21" borderId="11" xfId="0" applyNumberFormat="1" applyFill="1" applyBorder="1"/>
    <xf numFmtId="2" fontId="0" fillId="21" borderId="12" xfId="0" applyNumberFormat="1" applyFill="1" applyBorder="1"/>
    <xf numFmtId="0" fontId="2" fillId="22" borderId="10" xfId="3" applyFont="1" applyFill="1" applyBorder="1"/>
    <xf numFmtId="0" fontId="2" fillId="11" borderId="10" xfId="3" applyFont="1" applyFill="1" applyBorder="1"/>
    <xf numFmtId="0" fontId="2" fillId="23" borderId="10" xfId="3" applyFont="1" applyFill="1" applyBorder="1"/>
    <xf numFmtId="0" fontId="2" fillId="24" borderId="10" xfId="3" applyFont="1" applyFill="1" applyBorder="1"/>
    <xf numFmtId="2" fontId="5" fillId="18" borderId="10" xfId="0" applyNumberFormat="1" applyFont="1" applyFill="1" applyBorder="1"/>
    <xf numFmtId="2" fontId="5" fillId="17" borderId="10" xfId="0" applyNumberFormat="1" applyFont="1" applyFill="1" applyBorder="1"/>
    <xf numFmtId="2" fontId="5" fillId="17" borderId="9" xfId="0" applyNumberFormat="1" applyFont="1" applyFill="1" applyBorder="1"/>
    <xf numFmtId="2" fontId="2" fillId="17" borderId="9" xfId="0" applyNumberFormat="1" applyFont="1" applyFill="1" applyBorder="1"/>
    <xf numFmtId="0" fontId="2" fillId="17" borderId="10" xfId="3" applyFont="1" applyFill="1" applyBorder="1"/>
    <xf numFmtId="0" fontId="2" fillId="25" borderId="10" xfId="3" applyFont="1" applyFill="1" applyBorder="1"/>
    <xf numFmtId="0" fontId="2" fillId="26" borderId="10" xfId="3" applyFont="1" applyFill="1" applyBorder="1"/>
    <xf numFmtId="0" fontId="2" fillId="27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3" xfId="0" applyFont="1" applyBorder="1" applyAlignment="1">
      <alignment horizontal="center"/>
    </xf>
    <xf numFmtId="0" fontId="17" fillId="0" borderId="10" xfId="0" applyFont="1" applyBorder="1"/>
    <xf numFmtId="0" fontId="2" fillId="28" borderId="10" xfId="3" applyFont="1" applyFill="1" applyBorder="1"/>
    <xf numFmtId="0" fontId="0" fillId="29" borderId="10" xfId="0" applyFill="1" applyBorder="1"/>
    <xf numFmtId="0" fontId="0" fillId="28" borderId="10" xfId="0" applyFill="1" applyBorder="1"/>
    <xf numFmtId="0" fontId="2" fillId="28" borderId="10" xfId="3" applyFill="1" applyBorder="1" applyAlignment="1">
      <alignment horizontal="center"/>
    </xf>
    <xf numFmtId="0" fontId="0" fillId="28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2" fontId="0" fillId="28" borderId="9" xfId="0" applyNumberFormat="1" applyFill="1" applyBorder="1" applyAlignment="1">
      <alignment horizontal="center" vertical="center"/>
    </xf>
    <xf numFmtId="2" fontId="0" fillId="28" borderId="10" xfId="0" applyNumberFormat="1" applyFont="1" applyFill="1" applyBorder="1" applyAlignment="1">
      <alignment horizontal="center" vertical="center"/>
    </xf>
    <xf numFmtId="2" fontId="0" fillId="28" borderId="10" xfId="0" applyNumberFormat="1" applyFill="1" applyBorder="1" applyAlignment="1">
      <alignment horizontal="center"/>
    </xf>
    <xf numFmtId="2" fontId="0" fillId="30" borderId="12" xfId="0" applyNumberFormat="1" applyFill="1" applyBorder="1"/>
    <xf numFmtId="2" fontId="0" fillId="30" borderId="11" xfId="0" applyNumberFormat="1" applyFill="1" applyBorder="1"/>
    <xf numFmtId="2" fontId="0" fillId="28" borderId="10" xfId="0" applyNumberFormat="1" applyFill="1" applyBorder="1"/>
    <xf numFmtId="2" fontId="5" fillId="28" borderId="10" xfId="0" applyNumberFormat="1" applyFont="1" applyFill="1" applyBorder="1"/>
    <xf numFmtId="2" fontId="2" fillId="28" borderId="10" xfId="0" applyNumberFormat="1" applyFont="1" applyFill="1" applyBorder="1"/>
    <xf numFmtId="2" fontId="0" fillId="28" borderId="9" xfId="0" applyNumberFormat="1" applyFill="1" applyBorder="1"/>
    <xf numFmtId="0" fontId="0" fillId="28" borderId="0" xfId="0" applyFill="1"/>
    <xf numFmtId="0" fontId="2" fillId="31" borderId="10" xfId="3" applyFont="1" applyFill="1" applyBorder="1"/>
    <xf numFmtId="0" fontId="2" fillId="32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1" fontId="20" fillId="0" borderId="10" xfId="2" applyNumberFormat="1" applyFont="1" applyBorder="1" applyAlignment="1" applyProtection="1">
      <alignment horizontal="center"/>
    </xf>
    <xf numFmtId="0" fontId="17" fillId="0" borderId="15" xfId="0" applyFont="1" applyBorder="1"/>
    <xf numFmtId="0" fontId="17" fillId="0" borderId="10" xfId="0" applyFont="1" applyBorder="1" applyAlignment="1">
      <alignment vertical="center"/>
    </xf>
    <xf numFmtId="0" fontId="17" fillId="9" borderId="10" xfId="0" applyFont="1" applyFill="1" applyBorder="1" applyAlignment="1">
      <alignment vertical="center"/>
    </xf>
    <xf numFmtId="0" fontId="17" fillId="13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164" fontId="17" fillId="0" borderId="22" xfId="0" applyNumberFormat="1" applyFont="1" applyBorder="1"/>
    <xf numFmtId="0" fontId="17" fillId="0" borderId="22" xfId="0" applyFont="1" applyBorder="1"/>
    <xf numFmtId="0" fontId="0" fillId="0" borderId="22" xfId="0" applyBorder="1"/>
    <xf numFmtId="0" fontId="0" fillId="0" borderId="23" xfId="0" applyBorder="1"/>
    <xf numFmtId="1" fontId="20" fillId="0" borderId="9" xfId="3" applyNumberFormat="1" applyFont="1" applyBorder="1" applyAlignment="1">
      <alignment horizont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9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22" xfId="0" applyNumberFormat="1" applyBorder="1"/>
    <xf numFmtId="164" fontId="0" fillId="0" borderId="3" xfId="0" applyNumberFormat="1" applyBorder="1"/>
    <xf numFmtId="0" fontId="17" fillId="28" borderId="10" xfId="0" applyFont="1" applyFill="1" applyBorder="1" applyAlignment="1">
      <alignment vertical="center"/>
    </xf>
    <xf numFmtId="0" fontId="17" fillId="28" borderId="10" xfId="0" applyFont="1" applyFill="1" applyBorder="1"/>
    <xf numFmtId="0" fontId="17" fillId="33" borderId="10" xfId="0" applyFont="1" applyFill="1" applyBorder="1" applyAlignment="1">
      <alignment vertical="center"/>
    </xf>
    <xf numFmtId="0" fontId="17" fillId="33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7" fillId="26" borderId="10" xfId="0" applyFont="1" applyFill="1" applyBorder="1"/>
    <xf numFmtId="0" fontId="19" fillId="24" borderId="22" xfId="0" applyFont="1" applyFill="1" applyBorder="1"/>
    <xf numFmtId="0" fontId="17" fillId="13" borderId="24" xfId="0" applyFont="1" applyFill="1" applyBorder="1"/>
    <xf numFmtId="0" fontId="19" fillId="0" borderId="3" xfId="0" applyFont="1" applyBorder="1" applyAlignment="1">
      <alignment horizontal="center"/>
    </xf>
    <xf numFmtId="14" fontId="19" fillId="24" borderId="3" xfId="0" applyNumberFormat="1" applyFont="1" applyFill="1" applyBorder="1"/>
    <xf numFmtId="0" fontId="19" fillId="24" borderId="3" xfId="0" applyFont="1" applyFill="1" applyBorder="1"/>
    <xf numFmtId="0" fontId="17" fillId="0" borderId="4" xfId="0" applyFont="1" applyBorder="1"/>
    <xf numFmtId="0" fontId="17" fillId="13" borderId="25" xfId="0" applyFont="1" applyFill="1" applyBorder="1"/>
    <xf numFmtId="0" fontId="17" fillId="13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8" borderId="10" xfId="0" applyNumberFormat="1" applyFont="1" applyFill="1" applyBorder="1"/>
    <xf numFmtId="1" fontId="17" fillId="26" borderId="9" xfId="0" applyNumberFormat="1" applyFont="1" applyFill="1" applyBorder="1" applyAlignment="1">
      <alignment vertical="center"/>
    </xf>
    <xf numFmtId="1" fontId="17" fillId="26" borderId="10" xfId="0" applyNumberFormat="1" applyFont="1" applyFill="1" applyBorder="1" applyAlignment="1">
      <alignment vertical="center"/>
    </xf>
    <xf numFmtId="0" fontId="2" fillId="34" borderId="10" xfId="3" applyFont="1" applyFill="1" applyBorder="1"/>
    <xf numFmtId="0" fontId="2" fillId="34" borderId="9" xfId="3" applyFon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SilverPulse/Android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larke4/android/tree/main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WillzKing/VPaHMD.git" TargetMode="External"/><Relationship Id="rId20" Type="http://schemas.openxmlformats.org/officeDocument/2006/relationships/hyperlink" Target="https://github.com/qwertynhappy-del/Visual_p_Brovchenko" TargetMode="External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Qreuff/android_projec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thausoma/mobiledev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iken4ik/O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lexArown/Visual-programming" TargetMode="External"/><Relationship Id="rId13" Type="http://schemas.openxmlformats.org/officeDocument/2006/relationships/hyperlink" Target="https://github.com/KBACokk/Android_programm" TargetMode="External"/><Relationship Id="rId18" Type="http://schemas.openxmlformats.org/officeDocument/2006/relationships/hyperlink" Target="https://github.com/lolokeyt/Android--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NikitaMakarov393/android-project" TargetMode="External"/><Relationship Id="rId12" Type="http://schemas.openxmlformats.org/officeDocument/2006/relationships/hyperlink" Target="https://github.com/kirill2068/vizualnoe-progr" TargetMode="External"/><Relationship Id="rId17" Type="http://schemas.openxmlformats.org/officeDocument/2006/relationships/hyperlink" Target="https://github.com/FacelessProfile/VProg" TargetMode="External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Vapr2610/android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TheR1nkro/Visual" TargetMode="External"/><Relationship Id="rId11" Type="http://schemas.openxmlformats.org/officeDocument/2006/relationships/hyperlink" Target="https://github.com/saliyvlad/Android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nevertoomuch/AndroidProject/tree/main" TargetMode="External"/><Relationship Id="rId10" Type="http://schemas.openxmlformats.org/officeDocument/2006/relationships/hyperlink" Target="https://github.com/Tesayaa/programming" TargetMode="External"/><Relationship Id="rId19" Type="http://schemas.openxmlformats.org/officeDocument/2006/relationships/hyperlink" Target="https://github.com/Nikitulka0120/Android-project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Gmmba/Visual_Programming" TargetMode="External"/><Relationship Id="rId14" Type="http://schemas.openxmlformats.org/officeDocument/2006/relationships/hyperlink" Target="https://github.com/MissViktoria/Visua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hyperlink" Target="https://github.com/mitsum551/Android" TargetMode="External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Nimda3/Visual-programming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2:X37"/>
  <sheetViews>
    <sheetView workbookViewId="0">
      <selection activeCell="H5" sqref="H5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8" customWidth="1"/>
    <col min="8" max="8" width="16.28515625" customWidth="1"/>
  </cols>
  <sheetData>
    <row r="2" spans="1:24" ht="15.75" thickBot="1" x14ac:dyDescent="0.3"/>
    <row r="3" spans="1:24" ht="16.5" thickBot="1" x14ac:dyDescent="0.3">
      <c r="A3" s="256"/>
      <c r="B3" s="280" t="s">
        <v>170</v>
      </c>
      <c r="C3" s="315"/>
      <c r="D3" s="279">
        <v>3</v>
      </c>
      <c r="E3" s="279"/>
      <c r="F3" s="114">
        <v>2</v>
      </c>
      <c r="G3" s="11"/>
    </row>
    <row r="4" spans="1:24" ht="16.5" thickBot="1" x14ac:dyDescent="0.3">
      <c r="A4" s="256"/>
      <c r="B4" s="318" t="s">
        <v>1</v>
      </c>
      <c r="C4" s="319" t="s">
        <v>319</v>
      </c>
      <c r="D4" s="313" t="s">
        <v>169</v>
      </c>
      <c r="E4" s="296" t="s">
        <v>4</v>
      </c>
      <c r="F4" s="304" t="str">
        <f>CONST!C3</f>
        <v>ПР0. Git.</v>
      </c>
      <c r="G4" s="305" t="s">
        <v>296</v>
      </c>
      <c r="H4" s="299" t="s">
        <v>320</v>
      </c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300"/>
    </row>
    <row r="5" spans="1:24" ht="15.75" x14ac:dyDescent="0.25">
      <c r="A5" s="256">
        <v>1</v>
      </c>
      <c r="B5" s="259" t="s">
        <v>168</v>
      </c>
      <c r="C5" s="321">
        <f>((D5/$D$3)*100 + F5 + G5)/($F$3+1)</f>
        <v>11.111111111111109</v>
      </c>
      <c r="D5" s="322">
        <v>1</v>
      </c>
      <c r="E5" s="281" t="s">
        <v>275</v>
      </c>
      <c r="F5" s="301">
        <v>0</v>
      </c>
      <c r="G5" s="302">
        <v>0</v>
      </c>
      <c r="H5" s="303"/>
      <c r="I5" s="303"/>
      <c r="J5" s="303"/>
      <c r="K5" s="303"/>
      <c r="L5" s="303"/>
      <c r="M5" s="303"/>
      <c r="N5" s="303"/>
      <c r="O5" s="285"/>
      <c r="P5" s="285"/>
      <c r="Q5" s="285"/>
      <c r="R5" s="285"/>
      <c r="S5" s="285"/>
      <c r="T5" s="285"/>
      <c r="U5" s="286"/>
      <c r="V5" s="286"/>
      <c r="W5" s="1"/>
      <c r="X5" s="1"/>
    </row>
    <row r="6" spans="1:24" ht="15.75" x14ac:dyDescent="0.25">
      <c r="A6" s="256">
        <v>2</v>
      </c>
      <c r="B6" s="259" t="s">
        <v>167</v>
      </c>
      <c r="C6" s="321">
        <f t="shared" ref="C6:C28" si="0">((D6/$D$3)*100 + F6 + G6)/($F$3+1)</f>
        <v>66.666666666666671</v>
      </c>
      <c r="D6" s="323">
        <v>3</v>
      </c>
      <c r="E6" s="281" t="s">
        <v>276</v>
      </c>
      <c r="F6" s="287">
        <v>100</v>
      </c>
      <c r="G6" s="282">
        <v>0</v>
      </c>
      <c r="H6" s="284"/>
      <c r="I6" s="284"/>
      <c r="J6" s="284"/>
      <c r="K6" s="284"/>
      <c r="L6" s="284"/>
      <c r="M6" s="284"/>
      <c r="N6" s="284"/>
      <c r="O6" s="285"/>
      <c r="P6" s="285"/>
      <c r="Q6" s="285"/>
      <c r="R6" s="285"/>
      <c r="S6" s="285"/>
      <c r="T6" s="285"/>
      <c r="U6" s="286"/>
      <c r="V6" s="286"/>
      <c r="W6" s="1"/>
      <c r="X6" s="1"/>
    </row>
    <row r="7" spans="1:24" ht="15.75" x14ac:dyDescent="0.25">
      <c r="A7" s="256">
        <v>3</v>
      </c>
      <c r="B7" s="259" t="s">
        <v>166</v>
      </c>
      <c r="C7" s="321">
        <f t="shared" si="0"/>
        <v>100</v>
      </c>
      <c r="D7" s="323">
        <v>3</v>
      </c>
      <c r="E7" s="281" t="s">
        <v>277</v>
      </c>
      <c r="F7" s="288">
        <v>100</v>
      </c>
      <c r="G7" s="282">
        <v>100</v>
      </c>
      <c r="H7" s="284"/>
      <c r="I7" s="284"/>
      <c r="J7" s="284"/>
      <c r="K7" s="284"/>
      <c r="L7" s="284"/>
      <c r="M7" s="284"/>
      <c r="N7" s="284"/>
      <c r="O7" s="285"/>
      <c r="P7" s="285"/>
      <c r="Q7" s="285"/>
      <c r="R7" s="285"/>
      <c r="S7" s="285"/>
      <c r="T7" s="285"/>
      <c r="U7" s="286"/>
      <c r="V7" s="286"/>
      <c r="W7" s="1"/>
      <c r="X7" s="1"/>
    </row>
    <row r="8" spans="1:24" ht="15.75" x14ac:dyDescent="0.25">
      <c r="A8" s="256">
        <v>4</v>
      </c>
      <c r="B8" s="259" t="s">
        <v>165</v>
      </c>
      <c r="C8" s="321">
        <f t="shared" si="0"/>
        <v>22.222222222222218</v>
      </c>
      <c r="D8" s="321">
        <v>2</v>
      </c>
      <c r="E8" s="281" t="s">
        <v>278</v>
      </c>
      <c r="F8" s="284">
        <v>0</v>
      </c>
      <c r="G8" s="284">
        <v>0</v>
      </c>
      <c r="H8" s="284"/>
      <c r="I8" s="284"/>
      <c r="J8" s="284"/>
      <c r="K8" s="284"/>
      <c r="L8" s="284"/>
      <c r="M8" s="284"/>
      <c r="N8" s="284"/>
      <c r="O8" s="285"/>
      <c r="P8" s="285"/>
      <c r="Q8" s="285"/>
      <c r="R8" s="285"/>
      <c r="S8" s="285"/>
      <c r="T8" s="285"/>
      <c r="U8" s="286"/>
      <c r="V8" s="286"/>
      <c r="W8" s="1"/>
      <c r="X8" s="1"/>
    </row>
    <row r="9" spans="1:24" ht="15.75" x14ac:dyDescent="0.25">
      <c r="A9" s="256">
        <v>5</v>
      </c>
      <c r="B9" s="259" t="s">
        <v>164</v>
      </c>
      <c r="C9" s="321">
        <f t="shared" si="0"/>
        <v>100</v>
      </c>
      <c r="D9" s="321">
        <v>3</v>
      </c>
      <c r="E9" s="281" t="s">
        <v>279</v>
      </c>
      <c r="F9" s="284">
        <v>100</v>
      </c>
      <c r="G9" s="284">
        <v>100</v>
      </c>
      <c r="H9" s="284"/>
      <c r="I9" s="284"/>
      <c r="J9" s="284"/>
      <c r="K9" s="284"/>
      <c r="L9" s="284"/>
      <c r="M9" s="284"/>
      <c r="N9" s="284"/>
      <c r="O9" s="285"/>
      <c r="P9" s="285"/>
      <c r="Q9" s="285"/>
      <c r="R9" s="285"/>
      <c r="S9" s="285"/>
      <c r="T9" s="285"/>
      <c r="U9" s="286"/>
      <c r="V9" s="286"/>
      <c r="W9" s="1"/>
      <c r="X9" s="1"/>
    </row>
    <row r="10" spans="1:24" ht="15.75" x14ac:dyDescent="0.25">
      <c r="A10" s="256">
        <v>6</v>
      </c>
      <c r="B10" s="259" t="s">
        <v>163</v>
      </c>
      <c r="C10" s="321">
        <f t="shared" si="0"/>
        <v>96.666666666666671</v>
      </c>
      <c r="D10" s="321">
        <v>3</v>
      </c>
      <c r="E10" s="281" t="s">
        <v>280</v>
      </c>
      <c r="F10" s="284">
        <v>100</v>
      </c>
      <c r="G10" s="284">
        <v>90</v>
      </c>
      <c r="H10" s="284"/>
      <c r="I10" s="284"/>
      <c r="J10" s="284"/>
      <c r="K10" s="284"/>
      <c r="L10" s="284"/>
      <c r="M10" s="284"/>
      <c r="N10" s="284"/>
      <c r="O10" s="285"/>
      <c r="P10" s="285"/>
      <c r="Q10" s="285"/>
      <c r="R10" s="285"/>
      <c r="S10" s="285"/>
      <c r="T10" s="285"/>
      <c r="U10" s="286"/>
      <c r="V10" s="286"/>
      <c r="W10" s="1"/>
      <c r="X10" s="1"/>
    </row>
    <row r="11" spans="1:24" ht="15.75" x14ac:dyDescent="0.25">
      <c r="A11" s="256">
        <v>7</v>
      </c>
      <c r="B11" s="259" t="s">
        <v>162</v>
      </c>
      <c r="C11" s="321">
        <f t="shared" si="0"/>
        <v>100</v>
      </c>
      <c r="D11" s="321">
        <v>3</v>
      </c>
      <c r="E11" s="281" t="s">
        <v>281</v>
      </c>
      <c r="F11" s="284">
        <v>100</v>
      </c>
      <c r="G11" s="284">
        <v>100</v>
      </c>
      <c r="H11" s="284"/>
      <c r="I11" s="284"/>
      <c r="J11" s="284"/>
      <c r="K11" s="284"/>
      <c r="L11" s="284"/>
      <c r="M11" s="284"/>
      <c r="N11" s="284"/>
      <c r="O11" s="285"/>
      <c r="P11" s="285"/>
      <c r="Q11" s="285"/>
      <c r="R11" s="285"/>
      <c r="S11" s="285"/>
      <c r="T11" s="285"/>
      <c r="U11" s="286"/>
      <c r="V11" s="286"/>
      <c r="W11" s="1"/>
      <c r="X11" s="1"/>
    </row>
    <row r="12" spans="1:24" ht="15.75" x14ac:dyDescent="0.25">
      <c r="A12" s="256">
        <v>8</v>
      </c>
      <c r="B12" s="259" t="s">
        <v>161</v>
      </c>
      <c r="C12" s="321">
        <f t="shared" si="0"/>
        <v>0</v>
      </c>
      <c r="D12" s="321">
        <v>0</v>
      </c>
      <c r="E12">
        <v>0</v>
      </c>
      <c r="F12" s="284">
        <v>0</v>
      </c>
      <c r="G12" s="284">
        <v>0</v>
      </c>
      <c r="H12" s="284"/>
      <c r="I12" s="284"/>
      <c r="J12" s="284"/>
      <c r="K12" s="284"/>
      <c r="L12" s="284"/>
      <c r="M12" s="284"/>
      <c r="N12" s="284"/>
      <c r="O12" s="285"/>
      <c r="P12" s="285"/>
      <c r="Q12" s="285"/>
      <c r="R12" s="285"/>
      <c r="S12" s="285"/>
      <c r="T12" s="285"/>
      <c r="U12" s="286"/>
      <c r="V12" s="286"/>
      <c r="W12" s="1"/>
      <c r="X12" s="1"/>
    </row>
    <row r="13" spans="1:24" ht="15.75" x14ac:dyDescent="0.25">
      <c r="A13" s="256">
        <v>9</v>
      </c>
      <c r="B13" s="259" t="s">
        <v>160</v>
      </c>
      <c r="C13" s="321">
        <f t="shared" si="0"/>
        <v>100</v>
      </c>
      <c r="D13" s="321">
        <v>3</v>
      </c>
      <c r="E13" s="281" t="s">
        <v>282</v>
      </c>
      <c r="F13" s="284">
        <v>100</v>
      </c>
      <c r="G13" s="284">
        <v>100</v>
      </c>
      <c r="H13" s="284"/>
      <c r="I13" s="284"/>
      <c r="J13" s="284"/>
      <c r="K13" s="284"/>
      <c r="L13" s="284"/>
      <c r="M13" s="284"/>
      <c r="N13" s="284"/>
      <c r="O13" s="285"/>
      <c r="P13" s="285"/>
      <c r="Q13" s="285"/>
      <c r="R13" s="285"/>
      <c r="S13" s="285"/>
      <c r="T13" s="285"/>
      <c r="U13" s="286"/>
      <c r="V13" s="286"/>
      <c r="W13" s="1"/>
      <c r="X13" s="1"/>
    </row>
    <row r="14" spans="1:24" ht="15.75" x14ac:dyDescent="0.25">
      <c r="A14" s="256">
        <v>10</v>
      </c>
      <c r="B14" s="320" t="s">
        <v>159</v>
      </c>
      <c r="C14" s="321">
        <f t="shared" si="0"/>
        <v>88.888888888888872</v>
      </c>
      <c r="D14" s="321">
        <v>2</v>
      </c>
      <c r="E14" s="281" t="s">
        <v>283</v>
      </c>
      <c r="F14" s="284">
        <v>100</v>
      </c>
      <c r="G14" s="284">
        <v>100</v>
      </c>
      <c r="H14" s="284"/>
      <c r="I14" s="284"/>
      <c r="J14" s="284"/>
      <c r="K14" s="284"/>
      <c r="L14" s="284"/>
      <c r="M14" s="284"/>
      <c r="N14" s="284"/>
      <c r="O14" s="285"/>
      <c r="P14" s="285"/>
      <c r="Q14" s="285"/>
      <c r="R14" s="285"/>
      <c r="S14" s="285"/>
      <c r="T14" s="285"/>
      <c r="U14" s="286"/>
      <c r="V14" s="286"/>
      <c r="W14" s="1"/>
      <c r="X14" s="1"/>
    </row>
    <row r="15" spans="1:24" ht="15.75" x14ac:dyDescent="0.25">
      <c r="A15" s="256">
        <v>11</v>
      </c>
      <c r="B15" s="259" t="s">
        <v>158</v>
      </c>
      <c r="C15" s="321">
        <f t="shared" si="0"/>
        <v>100</v>
      </c>
      <c r="D15" s="321">
        <v>3</v>
      </c>
      <c r="E15" s="281" t="s">
        <v>284</v>
      </c>
      <c r="F15" s="284">
        <v>100</v>
      </c>
      <c r="G15" s="284">
        <v>100</v>
      </c>
      <c r="H15" s="284"/>
      <c r="I15" s="284"/>
      <c r="J15" s="284"/>
      <c r="K15" s="284"/>
      <c r="L15" s="284"/>
      <c r="M15" s="284"/>
      <c r="N15" s="284"/>
      <c r="O15" s="285"/>
      <c r="P15" s="285"/>
      <c r="Q15" s="285"/>
      <c r="R15" s="285"/>
      <c r="S15" s="285"/>
      <c r="T15" s="285"/>
      <c r="U15" s="286"/>
      <c r="V15" s="286"/>
      <c r="W15" s="1"/>
      <c r="X15" s="1"/>
    </row>
    <row r="16" spans="1:24" ht="15.75" x14ac:dyDescent="0.25">
      <c r="A16" s="256">
        <v>12</v>
      </c>
      <c r="B16" s="259" t="s">
        <v>157</v>
      </c>
      <c r="C16" s="321">
        <f t="shared" si="0"/>
        <v>100</v>
      </c>
      <c r="D16" s="321">
        <v>3</v>
      </c>
      <c r="E16" s="281" t="s">
        <v>285</v>
      </c>
      <c r="F16" s="284">
        <v>100</v>
      </c>
      <c r="G16" s="284">
        <v>100</v>
      </c>
      <c r="H16" s="284"/>
      <c r="I16" s="284"/>
      <c r="J16" s="284"/>
      <c r="K16" s="284"/>
      <c r="L16" s="284"/>
      <c r="M16" s="284"/>
      <c r="N16" s="284"/>
      <c r="O16" s="285"/>
      <c r="P16" s="285"/>
      <c r="Q16" s="285"/>
      <c r="R16" s="285"/>
      <c r="S16" s="285"/>
      <c r="T16" s="285"/>
      <c r="U16" s="286"/>
      <c r="V16" s="286"/>
      <c r="W16" s="1"/>
      <c r="X16" s="1"/>
    </row>
    <row r="17" spans="1:24" ht="15.75" x14ac:dyDescent="0.25">
      <c r="A17" s="256">
        <v>13</v>
      </c>
      <c r="B17" s="259" t="s">
        <v>156</v>
      </c>
      <c r="C17" s="321">
        <f t="shared" si="0"/>
        <v>11.111111111111109</v>
      </c>
      <c r="D17" s="321">
        <v>1</v>
      </c>
      <c r="E17" s="281" t="s">
        <v>286</v>
      </c>
      <c r="F17" s="284">
        <v>0</v>
      </c>
      <c r="G17" s="284">
        <v>0</v>
      </c>
      <c r="H17" s="284"/>
      <c r="I17" s="284"/>
      <c r="J17" s="284"/>
      <c r="K17" s="284"/>
      <c r="L17" s="284"/>
      <c r="M17" s="284"/>
      <c r="N17" s="284"/>
      <c r="O17" s="285"/>
      <c r="P17" s="285"/>
      <c r="Q17" s="285"/>
      <c r="R17" s="285"/>
      <c r="S17" s="285"/>
      <c r="T17" s="285"/>
      <c r="U17" s="286"/>
      <c r="V17" s="286"/>
      <c r="W17" s="1"/>
      <c r="X17" s="1"/>
    </row>
    <row r="18" spans="1:24" ht="15.75" x14ac:dyDescent="0.25">
      <c r="A18" s="256">
        <v>14</v>
      </c>
      <c r="B18" s="259" t="s">
        <v>155</v>
      </c>
      <c r="C18" s="321">
        <f t="shared" si="0"/>
        <v>100</v>
      </c>
      <c r="D18" s="321">
        <v>3</v>
      </c>
      <c r="E18" s="281" t="s">
        <v>287</v>
      </c>
      <c r="F18" s="284">
        <v>100</v>
      </c>
      <c r="G18" s="284">
        <v>100</v>
      </c>
      <c r="H18" s="284"/>
      <c r="I18" s="284"/>
      <c r="J18" s="284"/>
      <c r="K18" s="284"/>
      <c r="L18" s="284"/>
      <c r="M18" s="284"/>
      <c r="N18" s="284"/>
      <c r="O18" s="285"/>
      <c r="P18" s="285"/>
      <c r="Q18" s="285"/>
      <c r="R18" s="285"/>
      <c r="S18" s="285"/>
      <c r="T18" s="285"/>
      <c r="U18" s="286"/>
      <c r="V18" s="286"/>
      <c r="W18" s="1"/>
      <c r="X18" s="1"/>
    </row>
    <row r="19" spans="1:24" ht="15.75" x14ac:dyDescent="0.25">
      <c r="A19" s="256">
        <v>15</v>
      </c>
      <c r="B19" s="259" t="s">
        <v>154</v>
      </c>
      <c r="C19" s="321">
        <f t="shared" si="0"/>
        <v>100</v>
      </c>
      <c r="D19" s="321">
        <v>3</v>
      </c>
      <c r="E19" s="281" t="s">
        <v>288</v>
      </c>
      <c r="F19" s="284">
        <v>100</v>
      </c>
      <c r="G19" s="284">
        <v>100</v>
      </c>
      <c r="H19" s="284"/>
      <c r="I19" s="284"/>
      <c r="J19" s="284"/>
      <c r="K19" s="284"/>
      <c r="L19" s="284"/>
      <c r="M19" s="284"/>
      <c r="N19" s="284"/>
      <c r="O19" s="285"/>
      <c r="P19" s="285"/>
      <c r="Q19" s="285"/>
      <c r="R19" s="285"/>
      <c r="S19" s="285"/>
      <c r="T19" s="285"/>
      <c r="U19" s="286"/>
      <c r="V19" s="286"/>
      <c r="W19" s="1"/>
      <c r="X19" s="1"/>
    </row>
    <row r="20" spans="1:24" ht="15.75" x14ac:dyDescent="0.25">
      <c r="A20" s="256">
        <v>16</v>
      </c>
      <c r="B20" s="259" t="s">
        <v>227</v>
      </c>
      <c r="C20" s="321">
        <f t="shared" si="0"/>
        <v>56.666666666666664</v>
      </c>
      <c r="D20" s="321">
        <v>3</v>
      </c>
      <c r="E20" s="281" t="s">
        <v>289</v>
      </c>
      <c r="F20" s="284">
        <v>70</v>
      </c>
      <c r="G20" s="284">
        <v>0</v>
      </c>
      <c r="H20" s="284"/>
      <c r="I20" s="284"/>
      <c r="J20" s="284"/>
      <c r="K20" s="284"/>
      <c r="L20" s="284"/>
      <c r="M20" s="284"/>
      <c r="N20" s="284"/>
      <c r="O20" s="285"/>
      <c r="P20" s="285"/>
      <c r="Q20" s="285"/>
      <c r="R20" s="285"/>
      <c r="S20" s="285"/>
      <c r="T20" s="285"/>
      <c r="U20" s="286"/>
      <c r="V20" s="286"/>
      <c r="W20" s="1"/>
      <c r="X20" s="1"/>
    </row>
    <row r="21" spans="1:24" ht="15.75" x14ac:dyDescent="0.25">
      <c r="A21" s="256">
        <v>17</v>
      </c>
      <c r="B21" s="259" t="s">
        <v>153</v>
      </c>
      <c r="C21" s="321">
        <f t="shared" si="0"/>
        <v>100</v>
      </c>
      <c r="D21" s="321">
        <v>3</v>
      </c>
      <c r="E21" s="281" t="s">
        <v>290</v>
      </c>
      <c r="F21" s="284">
        <v>100</v>
      </c>
      <c r="G21" s="284">
        <v>100</v>
      </c>
      <c r="H21" s="284"/>
      <c r="I21" s="284"/>
      <c r="J21" s="284"/>
      <c r="K21" s="284"/>
      <c r="L21" s="284"/>
      <c r="M21" s="284"/>
      <c r="N21" s="284"/>
      <c r="O21" s="285"/>
      <c r="P21" s="285"/>
      <c r="Q21" s="285"/>
      <c r="R21" s="285"/>
      <c r="S21" s="285"/>
      <c r="T21" s="285"/>
      <c r="U21" s="286"/>
      <c r="V21" s="286"/>
      <c r="W21" s="1"/>
      <c r="X21" s="1"/>
    </row>
    <row r="22" spans="1:24" ht="15.75" x14ac:dyDescent="0.25">
      <c r="A22" s="256">
        <v>18</v>
      </c>
      <c r="B22" s="259" t="s">
        <v>152</v>
      </c>
      <c r="C22" s="321">
        <f t="shared" si="0"/>
        <v>88.888888888888872</v>
      </c>
      <c r="D22" s="321">
        <v>2</v>
      </c>
      <c r="E22" s="281" t="s">
        <v>291</v>
      </c>
      <c r="F22" s="284">
        <v>100</v>
      </c>
      <c r="G22" s="284">
        <v>100</v>
      </c>
      <c r="H22" s="284"/>
      <c r="I22" s="284"/>
      <c r="J22" s="284"/>
      <c r="K22" s="284"/>
      <c r="L22" s="284"/>
      <c r="M22" s="284"/>
      <c r="N22" s="284"/>
      <c r="O22" s="285"/>
      <c r="P22" s="285"/>
      <c r="Q22" s="285"/>
      <c r="R22" s="285"/>
      <c r="S22" s="285"/>
      <c r="T22" s="285"/>
      <c r="U22" s="286"/>
      <c r="V22" s="286"/>
      <c r="W22" s="1"/>
      <c r="X22" s="1"/>
    </row>
    <row r="23" spans="1:24" ht="15.75" x14ac:dyDescent="0.25">
      <c r="A23" s="256">
        <v>19</v>
      </c>
      <c r="B23" s="259" t="s">
        <v>151</v>
      </c>
      <c r="C23" s="321">
        <f t="shared" si="0"/>
        <v>100</v>
      </c>
      <c r="D23" s="321">
        <v>3</v>
      </c>
      <c r="E23" s="281" t="s">
        <v>292</v>
      </c>
      <c r="F23" s="284">
        <v>100</v>
      </c>
      <c r="G23" s="284">
        <v>100</v>
      </c>
      <c r="H23" s="284"/>
      <c r="I23" s="284"/>
      <c r="J23" s="284"/>
      <c r="K23" s="284"/>
      <c r="L23" s="284"/>
      <c r="M23" s="284"/>
      <c r="N23" s="284"/>
      <c r="O23" s="285"/>
      <c r="P23" s="285"/>
      <c r="Q23" s="285"/>
      <c r="R23" s="285"/>
      <c r="S23" s="285"/>
      <c r="T23" s="285"/>
      <c r="U23" s="286"/>
      <c r="V23" s="286"/>
      <c r="W23" s="1"/>
      <c r="X23" s="1"/>
    </row>
    <row r="24" spans="1:24" ht="15.75" x14ac:dyDescent="0.25">
      <c r="A24" s="256">
        <v>20</v>
      </c>
      <c r="B24" s="259" t="s">
        <v>150</v>
      </c>
      <c r="C24" s="321">
        <f t="shared" si="0"/>
        <v>100</v>
      </c>
      <c r="D24" s="321">
        <v>3</v>
      </c>
      <c r="E24" s="281" t="s">
        <v>293</v>
      </c>
      <c r="F24" s="284">
        <v>100</v>
      </c>
      <c r="G24" s="284">
        <v>100</v>
      </c>
      <c r="H24" s="284"/>
      <c r="I24" s="284"/>
      <c r="J24" s="284"/>
      <c r="K24" s="284"/>
      <c r="L24" s="284"/>
      <c r="M24" s="284"/>
      <c r="N24" s="284"/>
      <c r="O24" s="285"/>
      <c r="P24" s="285"/>
      <c r="Q24" s="285"/>
      <c r="R24" s="285"/>
      <c r="S24" s="285"/>
      <c r="T24" s="285"/>
      <c r="U24" s="286"/>
      <c r="V24" s="286"/>
      <c r="W24" s="1"/>
      <c r="X24" s="1"/>
    </row>
    <row r="25" spans="1:24" ht="15.75" x14ac:dyDescent="0.25">
      <c r="A25" s="256">
        <v>21</v>
      </c>
      <c r="B25" s="259" t="s">
        <v>149</v>
      </c>
      <c r="C25" s="321">
        <f t="shared" si="0"/>
        <v>0</v>
      </c>
      <c r="D25" s="321">
        <v>0</v>
      </c>
      <c r="E25">
        <v>0</v>
      </c>
      <c r="F25" s="284">
        <v>0</v>
      </c>
      <c r="G25" s="284">
        <v>0</v>
      </c>
      <c r="H25" s="284"/>
      <c r="I25" s="284"/>
      <c r="J25" s="284"/>
      <c r="K25" s="284"/>
      <c r="L25" s="284"/>
      <c r="M25" s="284"/>
      <c r="N25" s="284"/>
      <c r="O25" s="285"/>
      <c r="P25" s="285"/>
      <c r="Q25" s="285"/>
      <c r="R25" s="285"/>
      <c r="S25" s="285"/>
      <c r="T25" s="285"/>
      <c r="U25" s="286"/>
      <c r="V25" s="286"/>
      <c r="W25" s="1"/>
      <c r="X25" s="1"/>
    </row>
    <row r="26" spans="1:24" ht="15.75" x14ac:dyDescent="0.25">
      <c r="A26" s="256">
        <v>22</v>
      </c>
      <c r="B26" s="259" t="s">
        <v>294</v>
      </c>
      <c r="C26" s="321">
        <f t="shared" si="0"/>
        <v>11.111111111111109</v>
      </c>
      <c r="D26" s="321">
        <v>1</v>
      </c>
      <c r="E26" s="281" t="s">
        <v>295</v>
      </c>
      <c r="F26" s="284">
        <v>0</v>
      </c>
      <c r="G26" s="284">
        <v>0</v>
      </c>
      <c r="H26" s="284"/>
      <c r="I26" s="284"/>
      <c r="J26" s="284"/>
      <c r="K26" s="284"/>
      <c r="L26" s="284"/>
      <c r="M26" s="284"/>
      <c r="N26" s="284"/>
      <c r="O26" s="285"/>
      <c r="P26" s="285"/>
      <c r="Q26" s="285"/>
      <c r="R26" s="285"/>
      <c r="S26" s="285"/>
      <c r="T26" s="285"/>
      <c r="U26" s="286"/>
      <c r="V26" s="286"/>
      <c r="W26" s="1"/>
      <c r="X26" s="1"/>
    </row>
    <row r="27" spans="1:24" ht="15.75" x14ac:dyDescent="0.25">
      <c r="A27" s="256">
        <v>23</v>
      </c>
      <c r="B27" s="259" t="s">
        <v>313</v>
      </c>
      <c r="C27" s="321">
        <f t="shared" si="0"/>
        <v>0</v>
      </c>
      <c r="D27" s="321">
        <v>0</v>
      </c>
      <c r="E27" s="26"/>
      <c r="F27" s="284">
        <v>0</v>
      </c>
      <c r="G27" s="284">
        <v>0</v>
      </c>
      <c r="H27" s="284"/>
      <c r="I27" s="284"/>
      <c r="J27" s="284"/>
      <c r="K27" s="284"/>
      <c r="L27" s="284"/>
      <c r="M27" s="284"/>
      <c r="N27" s="284"/>
      <c r="O27" s="285"/>
      <c r="P27" s="285"/>
      <c r="Q27" s="285"/>
      <c r="R27" s="285"/>
      <c r="S27" s="285"/>
      <c r="T27" s="285"/>
      <c r="U27" s="286"/>
      <c r="V27" s="286"/>
      <c r="W27" s="1"/>
      <c r="X27" s="1"/>
    </row>
    <row r="28" spans="1:24" ht="15.75" x14ac:dyDescent="0.25">
      <c r="A28" s="256">
        <v>24</v>
      </c>
      <c r="B28" s="259" t="s">
        <v>314</v>
      </c>
      <c r="C28" s="321">
        <f t="shared" si="0"/>
        <v>0</v>
      </c>
      <c r="D28" s="321">
        <v>0</v>
      </c>
      <c r="E28" s="26"/>
      <c r="F28" s="284">
        <v>0</v>
      </c>
      <c r="G28" s="284">
        <v>0</v>
      </c>
      <c r="H28" s="284"/>
      <c r="I28" s="284"/>
      <c r="J28" s="284"/>
      <c r="K28" s="284"/>
      <c r="L28" s="284"/>
      <c r="M28" s="284"/>
      <c r="N28" s="284"/>
      <c r="O28" s="285"/>
      <c r="P28" s="285"/>
      <c r="Q28" s="285"/>
      <c r="R28" s="285"/>
      <c r="S28" s="285"/>
      <c r="T28" s="285"/>
      <c r="U28" s="286"/>
      <c r="V28" s="286"/>
      <c r="W28" s="1"/>
      <c r="X28" s="1"/>
    </row>
    <row r="34" spans="2:3" ht="18.75" x14ac:dyDescent="0.3">
      <c r="B34" s="257" t="s">
        <v>218</v>
      </c>
      <c r="C34" s="257"/>
    </row>
    <row r="35" spans="2:3" ht="18.75" x14ac:dyDescent="0.3">
      <c r="B35" s="257" t="s">
        <v>219</v>
      </c>
      <c r="C35" s="257"/>
    </row>
    <row r="36" spans="2:3" ht="18.75" x14ac:dyDescent="0.3">
      <c r="B36" s="257" t="s">
        <v>216</v>
      </c>
      <c r="C36" s="257"/>
    </row>
    <row r="37" spans="2:3" ht="18.75" x14ac:dyDescent="0.3">
      <c r="B37" s="257" t="s">
        <v>217</v>
      </c>
      <c r="C37" s="257"/>
    </row>
  </sheetData>
  <hyperlinks>
    <hyperlink ref="E6" r:id="rId1" xr:uid="{4465A7BA-0A60-4856-A192-53666DFC598C}"/>
    <hyperlink ref="E7" r:id="rId2" xr:uid="{B88B1819-D74D-4525-9C23-64EF1FA59B9A}"/>
    <hyperlink ref="E8" r:id="rId3" xr:uid="{999A75C5-570C-4159-8C1B-8497D937A254}"/>
    <hyperlink ref="E19" r:id="rId4" xr:uid="{1B568726-0B54-496A-95E7-55277168022F}"/>
    <hyperlink ref="E22" r:id="rId5" xr:uid="{25880CEC-1834-4C25-8577-4B1A2336E35F}"/>
    <hyperlink ref="E15" r:id="rId6" xr:uid="{918D6868-F4A5-4195-9600-219F97ECD7FE}"/>
    <hyperlink ref="E5" r:id="rId7" xr:uid="{D8EC3E77-02EF-4728-B9E6-55355B90D4FE}"/>
    <hyperlink ref="E10" r:id="rId8" xr:uid="{D3E822BB-CED0-4E5F-94BA-77B9FF9E4B86}"/>
    <hyperlink ref="E11" r:id="rId9" xr:uid="{F9D3A8F7-AD97-4A14-923F-240B7D1537E2}"/>
    <hyperlink ref="E9" r:id="rId10" xr:uid="{14C0A389-C375-469D-A68D-C8FFF6B89859}"/>
    <hyperlink ref="E13" r:id="rId11" xr:uid="{30B128E1-0910-4C9F-B972-CFA730448FA6}"/>
    <hyperlink ref="E14" r:id="rId12" xr:uid="{76EF706F-C4F7-448C-BDF1-93DCAF15FC7A}"/>
    <hyperlink ref="E16" r:id="rId13" xr:uid="{E9537228-D47C-4C70-9C98-BF3B91095510}"/>
    <hyperlink ref="E17" r:id="rId14" xr:uid="{5CC09A73-81B7-49E0-A2C0-DFF436F14274}"/>
    <hyperlink ref="E18" r:id="rId15" xr:uid="{74133A5C-74EE-4043-A5BF-ED4569C22305}"/>
    <hyperlink ref="E20" r:id="rId16" xr:uid="{BF746EEF-332F-4301-91BD-72B56229B7C4}"/>
    <hyperlink ref="E21" r:id="rId17" xr:uid="{7992B8D8-C241-4C51-80E0-A3836DAF783A}"/>
    <hyperlink ref="E23" r:id="rId18" xr:uid="{CE73B5BE-F526-4A0F-8EA2-B91B9C7D762C}"/>
    <hyperlink ref="E24" r:id="rId19" xr:uid="{F0EE29BA-7AD7-4853-A58E-30ADC4429E5F}"/>
    <hyperlink ref="E26" r:id="rId20" xr:uid="{740E61FA-303F-4BB2-9328-4D80629BB4C6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2:V25"/>
  <sheetViews>
    <sheetView workbookViewId="0">
      <selection activeCell="J15" sqref="J15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</cols>
  <sheetData>
    <row r="2" spans="1:22" ht="15.75" thickBot="1" x14ac:dyDescent="0.3"/>
    <row r="3" spans="1:22" ht="16.5" thickBot="1" x14ac:dyDescent="0.3">
      <c r="A3" s="256"/>
      <c r="B3" s="278" t="s">
        <v>190</v>
      </c>
      <c r="C3" s="311"/>
      <c r="D3" s="256">
        <v>3</v>
      </c>
      <c r="E3" s="256"/>
      <c r="F3" s="256">
        <v>2</v>
      </c>
      <c r="G3" s="256"/>
      <c r="H3" s="256"/>
      <c r="I3" s="256"/>
      <c r="J3" s="256"/>
      <c r="K3" s="256"/>
      <c r="L3" s="256"/>
      <c r="M3" s="256"/>
      <c r="N3" s="256"/>
      <c r="O3" s="256"/>
    </row>
    <row r="4" spans="1:22" ht="16.5" thickBot="1" x14ac:dyDescent="0.3">
      <c r="A4" s="256"/>
      <c r="B4" s="295" t="s">
        <v>1</v>
      </c>
      <c r="C4" s="314" t="s">
        <v>319</v>
      </c>
      <c r="D4" s="313" t="s">
        <v>169</v>
      </c>
      <c r="E4" s="296" t="s">
        <v>4</v>
      </c>
      <c r="F4" s="296" t="s">
        <v>272</v>
      </c>
      <c r="G4" s="297" t="s">
        <v>273</v>
      </c>
      <c r="H4" s="298" t="s">
        <v>274</v>
      </c>
      <c r="I4" s="298"/>
      <c r="J4" s="298"/>
      <c r="K4" s="298"/>
      <c r="L4" s="298"/>
      <c r="M4" s="298"/>
      <c r="N4" s="298"/>
      <c r="O4" s="298"/>
      <c r="P4" s="299"/>
      <c r="Q4" s="299"/>
      <c r="R4" s="299"/>
      <c r="S4" s="299"/>
      <c r="T4" s="299"/>
      <c r="U4" s="299"/>
      <c r="V4" s="300"/>
    </row>
    <row r="5" spans="1:22" ht="15.75" x14ac:dyDescent="0.25">
      <c r="A5" s="256">
        <v>1</v>
      </c>
      <c r="B5" s="310" t="s">
        <v>171</v>
      </c>
      <c r="C5" s="328">
        <f>( (D5/$D$3)*100 + F5 + G5)/($F$3+1)</f>
        <v>100</v>
      </c>
      <c r="D5" s="293">
        <v>3</v>
      </c>
      <c r="E5" s="294" t="s">
        <v>253</v>
      </c>
      <c r="F5" s="324">
        <v>100</v>
      </c>
      <c r="G5" s="324">
        <v>100</v>
      </c>
      <c r="H5" s="324">
        <v>100</v>
      </c>
      <c r="I5" s="324"/>
      <c r="J5" s="324"/>
      <c r="K5" s="324"/>
      <c r="L5" s="324"/>
      <c r="M5" s="324"/>
      <c r="N5" s="324"/>
      <c r="O5" s="324"/>
      <c r="P5" s="325"/>
      <c r="Q5" s="325"/>
      <c r="R5" s="325"/>
      <c r="S5" s="325"/>
      <c r="T5" s="325"/>
      <c r="U5" s="325"/>
      <c r="V5" s="325"/>
    </row>
    <row r="6" spans="1:22" ht="15.75" x14ac:dyDescent="0.25">
      <c r="A6" s="256">
        <v>2</v>
      </c>
      <c r="B6" s="290" t="s">
        <v>172</v>
      </c>
      <c r="C6" s="328">
        <f t="shared" ref="C6:C25" si="0">( (D6/$D$3)*100 + F6 + G6)/($F$3+1)</f>
        <v>38.888888888888886</v>
      </c>
      <c r="D6" s="259">
        <v>2</v>
      </c>
      <c r="E6" s="136" t="s">
        <v>254</v>
      </c>
      <c r="F6" s="321">
        <v>50</v>
      </c>
      <c r="G6" s="321">
        <v>0</v>
      </c>
      <c r="H6" s="321"/>
      <c r="I6" s="321"/>
      <c r="J6" s="321"/>
      <c r="K6" s="321"/>
      <c r="L6" s="321"/>
      <c r="M6" s="321"/>
      <c r="N6" s="321"/>
      <c r="O6" s="321"/>
      <c r="P6" s="326"/>
      <c r="Q6" s="326"/>
      <c r="R6" s="326"/>
      <c r="S6" s="326"/>
      <c r="T6" s="326"/>
      <c r="U6" s="326"/>
      <c r="V6" s="326"/>
    </row>
    <row r="7" spans="1:22" ht="15.75" x14ac:dyDescent="0.25">
      <c r="A7" s="256">
        <v>3</v>
      </c>
      <c r="B7" s="307" t="s">
        <v>173</v>
      </c>
      <c r="C7" s="328">
        <f t="shared" si="0"/>
        <v>0</v>
      </c>
      <c r="D7" s="308">
        <v>0</v>
      </c>
      <c r="E7" s="308">
        <v>0</v>
      </c>
      <c r="F7" s="327">
        <v>0</v>
      </c>
      <c r="G7" s="327">
        <v>0</v>
      </c>
      <c r="H7" s="321"/>
      <c r="I7" s="321"/>
      <c r="J7" s="321"/>
      <c r="K7" s="321"/>
      <c r="L7" s="321"/>
      <c r="M7" s="321"/>
      <c r="N7" s="321"/>
      <c r="O7" s="321"/>
      <c r="P7" s="326"/>
      <c r="Q7" s="326"/>
      <c r="R7" s="326"/>
      <c r="S7" s="326"/>
      <c r="T7" s="326"/>
      <c r="U7" s="326"/>
      <c r="V7" s="326"/>
    </row>
    <row r="8" spans="1:22" ht="15.75" x14ac:dyDescent="0.25">
      <c r="A8" s="256">
        <v>4</v>
      </c>
      <c r="B8" s="290" t="s">
        <v>174</v>
      </c>
      <c r="C8" s="328">
        <f t="shared" si="0"/>
        <v>100</v>
      </c>
      <c r="D8" s="259">
        <v>3</v>
      </c>
      <c r="E8" s="136" t="s">
        <v>255</v>
      </c>
      <c r="F8" s="321">
        <v>100</v>
      </c>
      <c r="G8" s="321">
        <v>100</v>
      </c>
      <c r="H8" s="321"/>
      <c r="I8" s="321"/>
      <c r="J8" s="321"/>
      <c r="K8" s="321"/>
      <c r="L8" s="321"/>
      <c r="M8" s="321"/>
      <c r="N8" s="321"/>
      <c r="O8" s="321"/>
      <c r="P8" s="326"/>
      <c r="Q8" s="326"/>
      <c r="R8" s="326"/>
      <c r="S8" s="326"/>
      <c r="T8" s="326"/>
      <c r="U8" s="326"/>
      <c r="V8" s="326"/>
    </row>
    <row r="9" spans="1:22" ht="15.75" x14ac:dyDescent="0.25">
      <c r="A9" s="256">
        <v>5</v>
      </c>
      <c r="B9" s="290" t="s">
        <v>175</v>
      </c>
      <c r="C9" s="328">
        <f t="shared" si="0"/>
        <v>100</v>
      </c>
      <c r="D9" s="259">
        <v>3</v>
      </c>
      <c r="E9" s="136" t="s">
        <v>256</v>
      </c>
      <c r="F9" s="321">
        <v>100</v>
      </c>
      <c r="G9" s="321">
        <v>100</v>
      </c>
      <c r="H9" s="321"/>
      <c r="I9" s="321"/>
      <c r="J9" s="321"/>
      <c r="K9" s="321"/>
      <c r="L9" s="321"/>
      <c r="M9" s="321"/>
      <c r="N9" s="321"/>
      <c r="O9" s="321"/>
      <c r="P9" s="326"/>
      <c r="Q9" s="326"/>
      <c r="R9" s="326"/>
      <c r="S9" s="326"/>
      <c r="T9" s="326"/>
      <c r="U9" s="326"/>
      <c r="V9" s="326"/>
    </row>
    <row r="10" spans="1:22" ht="15.75" x14ac:dyDescent="0.25">
      <c r="A10" s="256">
        <v>6</v>
      </c>
      <c r="B10" s="290" t="s">
        <v>176</v>
      </c>
      <c r="C10" s="328">
        <f t="shared" si="0"/>
        <v>96.666666666666671</v>
      </c>
      <c r="D10" s="259">
        <v>3</v>
      </c>
      <c r="E10" s="136" t="s">
        <v>257</v>
      </c>
      <c r="F10" s="321">
        <v>100</v>
      </c>
      <c r="G10" s="321">
        <v>90</v>
      </c>
      <c r="H10" s="321"/>
      <c r="I10" s="321"/>
      <c r="J10" s="321"/>
      <c r="K10" s="321"/>
      <c r="L10" s="321"/>
      <c r="M10" s="321"/>
      <c r="N10" s="321"/>
      <c r="O10" s="321"/>
      <c r="P10" s="326"/>
      <c r="Q10" s="326"/>
      <c r="R10" s="326"/>
      <c r="S10" s="326"/>
      <c r="T10" s="326"/>
      <c r="U10" s="326"/>
      <c r="V10" s="326"/>
    </row>
    <row r="11" spans="1:22" ht="15.75" x14ac:dyDescent="0.25">
      <c r="A11" s="256">
        <v>7</v>
      </c>
      <c r="B11" s="290" t="s">
        <v>177</v>
      </c>
      <c r="C11" s="328">
        <f t="shared" si="0"/>
        <v>11.111111111111109</v>
      </c>
      <c r="D11" s="259">
        <v>1</v>
      </c>
      <c r="E11" s="136" t="s">
        <v>258</v>
      </c>
      <c r="F11" s="321">
        <v>0</v>
      </c>
      <c r="G11" s="321">
        <v>0</v>
      </c>
      <c r="H11" s="321"/>
      <c r="I11" s="321"/>
      <c r="J11" s="321"/>
      <c r="K11" s="321"/>
      <c r="L11" s="321"/>
      <c r="M11" s="321"/>
      <c r="N11" s="321"/>
      <c r="O11" s="321"/>
      <c r="P11" s="326"/>
      <c r="Q11" s="326"/>
      <c r="R11" s="326"/>
      <c r="S11" s="326"/>
      <c r="T11" s="326"/>
      <c r="U11" s="326"/>
      <c r="V11" s="326"/>
    </row>
    <row r="12" spans="1:22" ht="15.75" x14ac:dyDescent="0.25">
      <c r="A12" s="256">
        <v>8</v>
      </c>
      <c r="B12" s="290" t="s">
        <v>178</v>
      </c>
      <c r="C12" s="328">
        <f t="shared" si="0"/>
        <v>0</v>
      </c>
      <c r="D12" s="259">
        <v>0</v>
      </c>
      <c r="E12" s="136" t="s">
        <v>259</v>
      </c>
      <c r="F12" s="321">
        <v>0</v>
      </c>
      <c r="G12" s="321">
        <v>0</v>
      </c>
      <c r="H12" s="321"/>
      <c r="I12" s="321"/>
      <c r="J12" s="321"/>
      <c r="K12" s="321"/>
      <c r="L12" s="321"/>
      <c r="M12" s="321"/>
      <c r="N12" s="321"/>
      <c r="O12" s="321"/>
      <c r="P12" s="326"/>
      <c r="Q12" s="326"/>
      <c r="R12" s="326"/>
      <c r="S12" s="326"/>
      <c r="T12" s="326"/>
      <c r="U12" s="326"/>
      <c r="V12" s="326"/>
    </row>
    <row r="13" spans="1:22" ht="15.75" x14ac:dyDescent="0.25">
      <c r="A13" s="256">
        <v>9</v>
      </c>
      <c r="B13" s="292" t="s">
        <v>179</v>
      </c>
      <c r="C13" s="328">
        <f t="shared" si="0"/>
        <v>44.444444444444436</v>
      </c>
      <c r="D13" s="259">
        <v>1</v>
      </c>
      <c r="E13" s="136" t="s">
        <v>260</v>
      </c>
      <c r="F13" s="321">
        <v>100</v>
      </c>
      <c r="G13" s="321">
        <v>0</v>
      </c>
      <c r="H13" s="321"/>
      <c r="I13" s="321"/>
      <c r="J13" s="321"/>
      <c r="K13" s="321"/>
      <c r="L13" s="321"/>
      <c r="M13" s="321"/>
      <c r="N13" s="321"/>
      <c r="O13" s="321"/>
      <c r="P13" s="326"/>
      <c r="Q13" s="326"/>
      <c r="R13" s="326"/>
      <c r="S13" s="326"/>
      <c r="T13" s="326"/>
      <c r="U13" s="326"/>
      <c r="V13" s="326"/>
    </row>
    <row r="14" spans="1:22" ht="15.75" x14ac:dyDescent="0.25">
      <c r="A14" s="256">
        <v>10</v>
      </c>
      <c r="B14" s="290" t="s">
        <v>180</v>
      </c>
      <c r="C14" s="328">
        <f t="shared" si="0"/>
        <v>88.888888888888872</v>
      </c>
      <c r="D14" s="259">
        <v>2</v>
      </c>
      <c r="E14" s="136" t="s">
        <v>261</v>
      </c>
      <c r="F14" s="321">
        <v>100</v>
      </c>
      <c r="G14" s="321">
        <v>100</v>
      </c>
      <c r="H14" s="321"/>
      <c r="I14" s="321"/>
      <c r="J14" s="321"/>
      <c r="K14" s="321"/>
      <c r="L14" s="321"/>
      <c r="M14" s="321"/>
      <c r="N14" s="321"/>
      <c r="O14" s="321"/>
      <c r="P14" s="326"/>
      <c r="Q14" s="326"/>
      <c r="R14" s="326"/>
      <c r="S14" s="326"/>
      <c r="T14" s="326"/>
      <c r="U14" s="326"/>
      <c r="V14" s="326"/>
    </row>
    <row r="15" spans="1:22" ht="15.75" x14ac:dyDescent="0.25">
      <c r="A15" s="256">
        <v>11</v>
      </c>
      <c r="B15" s="290" t="s">
        <v>181</v>
      </c>
      <c r="C15" s="328">
        <f t="shared" si="0"/>
        <v>0</v>
      </c>
      <c r="D15" s="259">
        <v>0</v>
      </c>
      <c r="E15" s="136" t="s">
        <v>262</v>
      </c>
      <c r="F15" s="321">
        <v>0</v>
      </c>
      <c r="G15" s="321">
        <v>0</v>
      </c>
      <c r="H15" s="321"/>
      <c r="I15" s="321"/>
      <c r="J15" s="321"/>
      <c r="K15" s="321"/>
      <c r="L15" s="321"/>
      <c r="M15" s="321"/>
      <c r="N15" s="321"/>
      <c r="O15" s="321"/>
      <c r="P15" s="326"/>
      <c r="Q15" s="326"/>
      <c r="R15" s="326"/>
      <c r="S15" s="326"/>
      <c r="T15" s="326"/>
      <c r="U15" s="326"/>
      <c r="V15" s="326"/>
    </row>
    <row r="16" spans="1:22" ht="15.75" x14ac:dyDescent="0.25">
      <c r="A16" s="256">
        <v>12</v>
      </c>
      <c r="B16" s="290" t="s">
        <v>182</v>
      </c>
      <c r="C16" s="328">
        <f t="shared" si="0"/>
        <v>33.333333333333336</v>
      </c>
      <c r="D16" s="259">
        <v>0</v>
      </c>
      <c r="E16" s="136" t="s">
        <v>263</v>
      </c>
      <c r="F16" s="321">
        <v>100</v>
      </c>
      <c r="G16" s="321">
        <v>0</v>
      </c>
      <c r="H16" s="321"/>
      <c r="I16" s="321"/>
      <c r="J16" s="321"/>
      <c r="K16" s="321"/>
      <c r="L16" s="321"/>
      <c r="M16" s="321"/>
      <c r="N16" s="321"/>
      <c r="O16" s="321"/>
      <c r="P16" s="326"/>
      <c r="Q16" s="326"/>
      <c r="R16" s="326"/>
      <c r="S16" s="326"/>
      <c r="T16" s="326"/>
      <c r="U16" s="326"/>
      <c r="V16" s="326"/>
    </row>
    <row r="17" spans="1:22" ht="15.75" x14ac:dyDescent="0.25">
      <c r="A17" s="256">
        <v>13</v>
      </c>
      <c r="B17" s="290" t="s">
        <v>225</v>
      </c>
      <c r="C17" s="328">
        <f t="shared" si="0"/>
        <v>22.222222222222218</v>
      </c>
      <c r="D17" s="259">
        <v>2</v>
      </c>
      <c r="E17" s="136" t="s">
        <v>264</v>
      </c>
      <c r="F17" s="321">
        <v>0</v>
      </c>
      <c r="G17" s="321">
        <v>0</v>
      </c>
      <c r="H17" s="321"/>
      <c r="I17" s="321"/>
      <c r="J17" s="321"/>
      <c r="K17" s="321"/>
      <c r="L17" s="321"/>
      <c r="M17" s="321"/>
      <c r="N17" s="321"/>
      <c r="O17" s="321"/>
      <c r="P17" s="326"/>
      <c r="Q17" s="326"/>
      <c r="R17" s="326"/>
      <c r="S17" s="326"/>
      <c r="T17" s="326"/>
      <c r="U17" s="326"/>
      <c r="V17" s="326"/>
    </row>
    <row r="18" spans="1:22" ht="15.75" x14ac:dyDescent="0.25">
      <c r="A18" s="256">
        <v>14</v>
      </c>
      <c r="B18" s="290" t="s">
        <v>183</v>
      </c>
      <c r="C18" s="328">
        <f t="shared" si="0"/>
        <v>88.888888888888872</v>
      </c>
      <c r="D18" s="259">
        <v>2</v>
      </c>
      <c r="E18" s="136" t="s">
        <v>265</v>
      </c>
      <c r="F18" s="321">
        <v>100</v>
      </c>
      <c r="G18" s="321">
        <v>100</v>
      </c>
      <c r="H18" s="321"/>
      <c r="I18" s="321"/>
      <c r="J18" s="321"/>
      <c r="K18" s="321"/>
      <c r="L18" s="321"/>
      <c r="M18" s="321"/>
      <c r="N18" s="321"/>
      <c r="O18" s="321"/>
      <c r="P18" s="326"/>
      <c r="Q18" s="326"/>
      <c r="R18" s="326"/>
      <c r="S18" s="326"/>
      <c r="T18" s="326"/>
      <c r="U18" s="326"/>
      <c r="V18" s="326"/>
    </row>
    <row r="19" spans="1:22" ht="15.75" x14ac:dyDescent="0.25">
      <c r="A19" s="256">
        <v>15</v>
      </c>
      <c r="B19" s="290" t="s">
        <v>184</v>
      </c>
      <c r="C19" s="328">
        <f t="shared" si="0"/>
        <v>88.888888888888872</v>
      </c>
      <c r="D19" s="259">
        <v>2</v>
      </c>
      <c r="E19" s="136" t="s">
        <v>266</v>
      </c>
      <c r="F19" s="321">
        <v>100</v>
      </c>
      <c r="G19" s="321">
        <v>100</v>
      </c>
      <c r="H19" s="321"/>
      <c r="I19" s="321"/>
      <c r="J19" s="321"/>
      <c r="K19" s="321"/>
      <c r="L19" s="321"/>
      <c r="M19" s="321"/>
      <c r="N19" s="321"/>
      <c r="O19" s="321"/>
      <c r="P19" s="326"/>
      <c r="Q19" s="326"/>
      <c r="R19" s="326"/>
      <c r="S19" s="326"/>
      <c r="T19" s="326"/>
      <c r="U19" s="326"/>
      <c r="V19" s="326"/>
    </row>
    <row r="20" spans="1:22" ht="15.75" x14ac:dyDescent="0.25">
      <c r="A20" s="256">
        <v>16</v>
      </c>
      <c r="B20" s="290" t="s">
        <v>185</v>
      </c>
      <c r="C20" s="328">
        <f t="shared" si="0"/>
        <v>100</v>
      </c>
      <c r="D20" s="259">
        <v>3</v>
      </c>
      <c r="E20" s="136" t="s">
        <v>267</v>
      </c>
      <c r="F20" s="321">
        <v>100</v>
      </c>
      <c r="G20" s="321">
        <v>100</v>
      </c>
      <c r="H20" s="321"/>
      <c r="I20" s="321"/>
      <c r="J20" s="321"/>
      <c r="K20" s="321"/>
      <c r="L20" s="321"/>
      <c r="M20" s="321"/>
      <c r="N20" s="321"/>
      <c r="O20" s="321"/>
      <c r="P20" s="326"/>
      <c r="Q20" s="326"/>
      <c r="R20" s="326"/>
      <c r="S20" s="326"/>
      <c r="T20" s="326"/>
      <c r="U20" s="326"/>
      <c r="V20" s="326"/>
    </row>
    <row r="21" spans="1:22" ht="15.75" x14ac:dyDescent="0.25">
      <c r="A21" s="256">
        <v>17</v>
      </c>
      <c r="B21" s="291" t="s">
        <v>186</v>
      </c>
      <c r="C21" s="328">
        <f t="shared" si="0"/>
        <v>0</v>
      </c>
      <c r="D21" s="312">
        <v>0</v>
      </c>
      <c r="E21" s="259">
        <v>0</v>
      </c>
      <c r="F21" s="321">
        <v>0</v>
      </c>
      <c r="G21" s="321">
        <v>0</v>
      </c>
      <c r="H21" s="321"/>
      <c r="I21" s="321"/>
      <c r="J21" s="321"/>
      <c r="K21" s="321"/>
      <c r="L21" s="321"/>
      <c r="M21" s="321"/>
      <c r="N21" s="321"/>
      <c r="O21" s="321"/>
      <c r="P21" s="326"/>
      <c r="Q21" s="326"/>
      <c r="R21" s="326"/>
      <c r="S21" s="326"/>
      <c r="T21" s="326"/>
      <c r="U21" s="326"/>
      <c r="V21" s="326"/>
    </row>
    <row r="22" spans="1:22" ht="15.75" x14ac:dyDescent="0.25">
      <c r="A22" s="256">
        <v>18</v>
      </c>
      <c r="B22" s="290" t="s">
        <v>187</v>
      </c>
      <c r="C22" s="328">
        <f t="shared" si="0"/>
        <v>100</v>
      </c>
      <c r="D22" s="259">
        <v>3</v>
      </c>
      <c r="E22" s="136" t="s">
        <v>269</v>
      </c>
      <c r="F22" s="321">
        <v>100</v>
      </c>
      <c r="G22" s="321">
        <v>100</v>
      </c>
      <c r="H22" s="321"/>
      <c r="I22" s="321"/>
      <c r="J22" s="321"/>
      <c r="K22" s="321"/>
      <c r="L22" s="321"/>
      <c r="M22" s="321"/>
      <c r="N22" s="321"/>
      <c r="O22" s="321"/>
      <c r="P22" s="326"/>
      <c r="Q22" s="326"/>
      <c r="R22" s="326"/>
      <c r="S22" s="326"/>
      <c r="T22" s="326"/>
      <c r="U22" s="326"/>
      <c r="V22" s="326"/>
    </row>
    <row r="23" spans="1:22" ht="15.75" x14ac:dyDescent="0.25">
      <c r="A23" s="256">
        <v>19</v>
      </c>
      <c r="B23" s="290" t="s">
        <v>188</v>
      </c>
      <c r="C23" s="328">
        <f t="shared" si="0"/>
        <v>44.444444444444436</v>
      </c>
      <c r="D23" s="259">
        <v>1</v>
      </c>
      <c r="E23" s="136" t="s">
        <v>270</v>
      </c>
      <c r="F23" s="321">
        <v>100</v>
      </c>
      <c r="G23" s="321">
        <v>0</v>
      </c>
      <c r="H23" s="321"/>
      <c r="I23" s="321"/>
      <c r="J23" s="321"/>
      <c r="K23" s="321"/>
      <c r="L23" s="321"/>
      <c r="M23" s="321"/>
      <c r="N23" s="321"/>
      <c r="O23" s="321"/>
      <c r="P23" s="326"/>
      <c r="Q23" s="326"/>
      <c r="R23" s="326"/>
      <c r="S23" s="326"/>
      <c r="T23" s="326"/>
      <c r="U23" s="326"/>
      <c r="V23" s="326"/>
    </row>
    <row r="24" spans="1:22" ht="15.75" x14ac:dyDescent="0.25">
      <c r="A24" s="256">
        <v>20</v>
      </c>
      <c r="B24" s="290" t="s">
        <v>189</v>
      </c>
      <c r="C24" s="328">
        <f t="shared" si="0"/>
        <v>100</v>
      </c>
      <c r="D24" s="259">
        <v>3</v>
      </c>
      <c r="E24" s="136" t="s">
        <v>271</v>
      </c>
      <c r="F24" s="321">
        <v>100</v>
      </c>
      <c r="G24" s="321">
        <v>100</v>
      </c>
      <c r="H24" s="321">
        <v>100</v>
      </c>
      <c r="I24" s="321"/>
      <c r="J24" s="321"/>
      <c r="K24" s="321"/>
      <c r="L24" s="321"/>
      <c r="M24" s="321"/>
      <c r="N24" s="321"/>
      <c r="O24" s="321"/>
      <c r="P24" s="326"/>
      <c r="Q24" s="326"/>
      <c r="R24" s="326"/>
      <c r="S24" s="326"/>
      <c r="T24" s="326"/>
      <c r="U24" s="326"/>
      <c r="V24" s="326"/>
    </row>
    <row r="25" spans="1:22" ht="15.75" x14ac:dyDescent="0.25">
      <c r="A25" s="256">
        <v>21</v>
      </c>
      <c r="B25" s="290" t="s">
        <v>226</v>
      </c>
      <c r="C25" s="328">
        <f t="shared" si="0"/>
        <v>100</v>
      </c>
      <c r="D25" s="259">
        <v>3</v>
      </c>
      <c r="E25" s="136" t="s">
        <v>268</v>
      </c>
      <c r="F25" s="321">
        <v>100</v>
      </c>
      <c r="G25" s="321">
        <v>100</v>
      </c>
      <c r="H25" s="321"/>
      <c r="I25" s="321"/>
      <c r="J25" s="321"/>
      <c r="K25" s="321"/>
      <c r="L25" s="321"/>
      <c r="M25" s="321"/>
      <c r="N25" s="321"/>
      <c r="O25" s="321"/>
      <c r="P25" s="326"/>
      <c r="Q25" s="326"/>
      <c r="R25" s="326"/>
      <c r="S25" s="326"/>
      <c r="T25" s="326"/>
      <c r="U25" s="326"/>
      <c r="V25" s="326"/>
    </row>
  </sheetData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8" r:id="rId3" tooltip="https://github.com/TayaVoin/VisualProg" xr:uid="{1D2799AA-E499-40B8-89E5-C0A7A8F1AF47}"/>
    <hyperlink ref="E9" r:id="rId4" tooltip="https://github.com/defutfqr/vis" xr:uid="{4FBB29C3-D83F-4580-BAA0-A80A2CE89BCE}"/>
    <hyperlink ref="E10" r:id="rId5" tooltip="https://github.com/alenkatopprogger/visual" xr:uid="{991FB422-411F-4189-9661-B8FD5D6DC65A}"/>
    <hyperlink ref="E11" r:id="rId6" tooltip="https://github.com/TheR1nkro/Visual" xr:uid="{1734F9EE-741A-451E-BCE8-05AFAF16B208}"/>
    <hyperlink ref="E12" r:id="rId7" tooltip="https://github.com/NikitaMakarov393/android-project" xr:uid="{A32B8164-0FED-440D-B5B9-379D4DC4C647}"/>
    <hyperlink ref="E13" r:id="rId8" tooltip="https://github.com/BlexArown/Visual-programming" xr:uid="{BA1B02E0-3C5A-4C8A-B7EE-41AE5AE8DD1E}"/>
    <hyperlink ref="E14" r:id="rId9" tooltip="https://github.com/Gmmba/Visual_Programming" xr:uid="{8119F31E-27BB-445A-BA7B-141FF6F1359E}"/>
    <hyperlink ref="E15" r:id="rId10" tooltip="https://github.com/Tesayaa/programming" xr:uid="{50040EBD-6A0B-4CD3-8401-4A8E7F4D1188}"/>
    <hyperlink ref="E16" r:id="rId11" tooltip="https://github.com/saliyvlad/Android" xr:uid="{A1EE1800-2BA2-4C3A-AEA0-841A4B9BC02A}"/>
    <hyperlink ref="E17" r:id="rId12" tooltip="https://github.com/kirill2068/vizualnoe-progr" xr:uid="{34B29213-E008-4BA7-8CBD-4EE79800C56C}"/>
    <hyperlink ref="E18" r:id="rId13" tooltip="https://github.com/KBACokk/Android_programm" xr:uid="{B7EBEE6D-E266-4A7F-9DE2-FD8904E20578}"/>
    <hyperlink ref="E19" r:id="rId14" tooltip="https://github.com/MissViktoria/Visual" xr:uid="{ED618DF0-9705-4049-A0F0-7701CAD07254}"/>
    <hyperlink ref="E20" r:id="rId15" tooltip="https://github.com/nevertoomuch/AndroidProject/tree/main#" display="https://github.com/nevertoomuch/AndroidProject/tree/main" xr:uid="{46D90AF5-CCD0-40E4-8E27-8E7366A6F87B}"/>
    <hyperlink ref="E25" r:id="rId16" tooltip="https://github.com/Vapr2610/android" xr:uid="{F448F92B-DE68-46A4-98AD-BFBF90F55F83}"/>
    <hyperlink ref="E22" r:id="rId17" tooltip="https://github.com/FacelessProfile/VProg" xr:uid="{7BBA00C6-B991-4E80-B556-D93A36C085EA}"/>
    <hyperlink ref="E23" r:id="rId18" tooltip="https://github.com/lolokeyt/Android--" xr:uid="{69CBE0EA-D8DD-4107-89B6-F9EEED23B9EC}"/>
    <hyperlink ref="E24" r:id="rId19" tooltip="https://github.com/Nikitulka0120/Android-project" xr:uid="{171C6333-D1EC-4200-A346-69C39273F6D0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2:Y30"/>
  <sheetViews>
    <sheetView tabSelected="1" workbookViewId="0">
      <selection activeCell="D4" sqref="D4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8" max="8" width="13.5703125" customWidth="1"/>
    <col min="9" max="9" width="17.140625" customWidth="1"/>
  </cols>
  <sheetData>
    <row r="2" spans="1:25" ht="15.75" thickBot="1" x14ac:dyDescent="0.3"/>
    <row r="3" spans="1:25" ht="16.5" thickBot="1" x14ac:dyDescent="0.3">
      <c r="A3" s="256"/>
      <c r="B3" s="278" t="s">
        <v>191</v>
      </c>
      <c r="C3" s="311"/>
      <c r="D3" s="256">
        <v>4</v>
      </c>
      <c r="E3" s="256"/>
      <c r="F3" s="256">
        <v>2</v>
      </c>
    </row>
    <row r="4" spans="1:25" ht="16.5" thickBot="1" x14ac:dyDescent="0.3">
      <c r="A4" s="256"/>
      <c r="B4" s="289" t="s">
        <v>1</v>
      </c>
      <c r="C4" s="314" t="s">
        <v>319</v>
      </c>
      <c r="D4" s="317" t="s">
        <v>169</v>
      </c>
      <c r="E4" s="316">
        <v>45918</v>
      </c>
      <c r="F4" s="258" t="s">
        <v>4</v>
      </c>
      <c r="G4" s="15" t="s">
        <v>272</v>
      </c>
      <c r="H4" s="306" t="s">
        <v>322</v>
      </c>
      <c r="I4" s="58" t="s">
        <v>323</v>
      </c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62"/>
    </row>
    <row r="5" spans="1:25" ht="15.75" x14ac:dyDescent="0.25">
      <c r="A5" s="256">
        <v>1</v>
      </c>
      <c r="B5" s="290" t="s">
        <v>192</v>
      </c>
      <c r="C5" s="329">
        <f>(D5/$D$3*100 + G5 + H5)/($F$3+1)</f>
        <v>66.666666666666671</v>
      </c>
      <c r="D5" s="259">
        <v>4</v>
      </c>
      <c r="E5" s="259">
        <v>0</v>
      </c>
      <c r="F5" s="136" t="s">
        <v>228</v>
      </c>
      <c r="G5" s="26">
        <v>100</v>
      </c>
      <c r="H5" s="26">
        <v>0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15.75" x14ac:dyDescent="0.25">
      <c r="A6" s="256">
        <v>2</v>
      </c>
      <c r="B6" s="290" t="s">
        <v>193</v>
      </c>
      <c r="C6" s="329">
        <f t="shared" ref="C6:C30" si="0">(D6/$D$3*100 + G6 + H6)/($F$3+1)</f>
        <v>100</v>
      </c>
      <c r="D6" s="259">
        <v>4</v>
      </c>
      <c r="E6" s="259">
        <v>1</v>
      </c>
      <c r="F6" s="136" t="s">
        <v>229</v>
      </c>
      <c r="G6" s="26">
        <v>100</v>
      </c>
      <c r="H6" s="26">
        <v>100</v>
      </c>
      <c r="I6" s="26">
        <v>90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56">
        <v>3</v>
      </c>
      <c r="B7" s="290" t="s">
        <v>194</v>
      </c>
      <c r="C7" s="329">
        <f t="shared" si="0"/>
        <v>91.666666666666671</v>
      </c>
      <c r="D7" s="259">
        <v>3</v>
      </c>
      <c r="E7" s="259">
        <v>1</v>
      </c>
      <c r="F7" s="136" t="s">
        <v>230</v>
      </c>
      <c r="G7" s="26">
        <v>100</v>
      </c>
      <c r="H7" s="26">
        <v>100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56">
        <v>4</v>
      </c>
      <c r="B8" s="290" t="s">
        <v>195</v>
      </c>
      <c r="C8" s="329">
        <f t="shared" si="0"/>
        <v>100</v>
      </c>
      <c r="D8" s="259">
        <v>4</v>
      </c>
      <c r="E8" s="259">
        <v>1</v>
      </c>
      <c r="F8" s="136" t="s">
        <v>231</v>
      </c>
      <c r="G8" s="26">
        <v>100</v>
      </c>
      <c r="H8" s="26">
        <v>100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56">
        <v>5</v>
      </c>
      <c r="B9" s="290" t="s">
        <v>196</v>
      </c>
      <c r="C9" s="329">
        <f t="shared" si="0"/>
        <v>100</v>
      </c>
      <c r="D9" s="259">
        <v>4</v>
      </c>
      <c r="E9" s="259">
        <v>1</v>
      </c>
      <c r="F9" s="136" t="s">
        <v>232</v>
      </c>
      <c r="G9" s="26">
        <v>100</v>
      </c>
      <c r="H9" s="26">
        <v>100</v>
      </c>
      <c r="I9" s="26">
        <v>100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56">
        <v>6</v>
      </c>
      <c r="B10" s="290" t="s">
        <v>197</v>
      </c>
      <c r="C10" s="329">
        <f t="shared" si="0"/>
        <v>100</v>
      </c>
      <c r="D10" s="259">
        <v>4</v>
      </c>
      <c r="E10" s="259">
        <v>1</v>
      </c>
      <c r="F10" s="136" t="s">
        <v>233</v>
      </c>
      <c r="G10" s="26">
        <v>100</v>
      </c>
      <c r="H10" s="26">
        <v>100</v>
      </c>
      <c r="I10" s="26">
        <v>100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56">
        <v>7</v>
      </c>
      <c r="B11" s="292" t="s">
        <v>198</v>
      </c>
      <c r="C11" s="329">
        <f t="shared" si="0"/>
        <v>100</v>
      </c>
      <c r="D11" s="259">
        <v>4</v>
      </c>
      <c r="E11" s="259">
        <v>0</v>
      </c>
      <c r="F11" s="136" t="s">
        <v>234</v>
      </c>
      <c r="G11" s="26">
        <v>100</v>
      </c>
      <c r="H11" s="26">
        <v>100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56">
        <v>8</v>
      </c>
      <c r="B12" s="290" t="s">
        <v>199</v>
      </c>
      <c r="C12" s="329">
        <f t="shared" si="0"/>
        <v>50</v>
      </c>
      <c r="D12" s="259">
        <v>2</v>
      </c>
      <c r="E12" s="259">
        <v>1</v>
      </c>
      <c r="F12" s="136" t="s">
        <v>235</v>
      </c>
      <c r="G12" s="26">
        <v>100</v>
      </c>
      <c r="H12" s="26">
        <v>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56">
        <v>9</v>
      </c>
      <c r="B13" s="290" t="s">
        <v>200</v>
      </c>
      <c r="C13" s="329">
        <f t="shared" si="0"/>
        <v>96.666666666666671</v>
      </c>
      <c r="D13" s="259">
        <v>4</v>
      </c>
      <c r="E13" s="259">
        <v>1</v>
      </c>
      <c r="F13" s="136" t="s">
        <v>236</v>
      </c>
      <c r="G13" s="26">
        <v>100</v>
      </c>
      <c r="H13" s="26">
        <v>90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56">
        <v>10</v>
      </c>
      <c r="B14" s="290" t="s">
        <v>201</v>
      </c>
      <c r="C14" s="329">
        <f t="shared" si="0"/>
        <v>40</v>
      </c>
      <c r="D14" s="259">
        <v>4</v>
      </c>
      <c r="E14" s="259">
        <v>1</v>
      </c>
      <c r="F14" s="281" t="s">
        <v>318</v>
      </c>
      <c r="G14" s="26">
        <v>20</v>
      </c>
      <c r="H14" s="26">
        <v>0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56">
        <v>11</v>
      </c>
      <c r="B15" s="290" t="s">
        <v>202</v>
      </c>
      <c r="C15" s="329">
        <f t="shared" si="0"/>
        <v>100</v>
      </c>
      <c r="D15" s="259">
        <v>4</v>
      </c>
      <c r="E15" s="259">
        <v>0</v>
      </c>
      <c r="F15" s="136" t="s">
        <v>237</v>
      </c>
      <c r="G15" s="26">
        <v>100</v>
      </c>
      <c r="H15" s="26">
        <v>100</v>
      </c>
      <c r="I15" s="26">
        <v>0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56">
        <v>12</v>
      </c>
      <c r="B16" s="290" t="s">
        <v>223</v>
      </c>
      <c r="C16" s="329">
        <f t="shared" si="0"/>
        <v>86.666666666666671</v>
      </c>
      <c r="D16" s="259">
        <v>4</v>
      </c>
      <c r="E16" s="259">
        <v>1</v>
      </c>
      <c r="F16" s="136" t="s">
        <v>238</v>
      </c>
      <c r="G16" s="26">
        <v>60</v>
      </c>
      <c r="H16" s="26">
        <v>100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56">
        <v>13</v>
      </c>
      <c r="B17" s="290" t="s">
        <v>203</v>
      </c>
      <c r="C17" s="329">
        <f t="shared" si="0"/>
        <v>100</v>
      </c>
      <c r="D17" s="259">
        <v>4</v>
      </c>
      <c r="E17" s="259">
        <v>1</v>
      </c>
      <c r="F17" s="136" t="s">
        <v>239</v>
      </c>
      <c r="G17" s="26">
        <v>100</v>
      </c>
      <c r="H17" s="26">
        <v>100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56">
        <v>14</v>
      </c>
      <c r="B18" s="290" t="s">
        <v>204</v>
      </c>
      <c r="C18" s="329">
        <f t="shared" si="0"/>
        <v>100</v>
      </c>
      <c r="D18" s="259">
        <v>4</v>
      </c>
      <c r="E18" s="259">
        <v>1</v>
      </c>
      <c r="F18" s="136" t="s">
        <v>240</v>
      </c>
      <c r="G18" s="26">
        <v>100</v>
      </c>
      <c r="H18" s="26">
        <v>100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56">
        <v>15</v>
      </c>
      <c r="B19" s="290" t="s">
        <v>205</v>
      </c>
      <c r="C19" s="329">
        <f t="shared" si="0"/>
        <v>91.666666666666671</v>
      </c>
      <c r="D19" s="259">
        <v>3</v>
      </c>
      <c r="E19" s="259">
        <v>1</v>
      </c>
      <c r="F19" s="281" t="s">
        <v>317</v>
      </c>
      <c r="G19" s="26">
        <v>100</v>
      </c>
      <c r="H19" s="26">
        <v>100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56">
        <v>16</v>
      </c>
      <c r="B20" s="290" t="s">
        <v>206</v>
      </c>
      <c r="C20" s="329">
        <f t="shared" si="0"/>
        <v>75</v>
      </c>
      <c r="D20" s="259">
        <v>1</v>
      </c>
      <c r="E20" s="259">
        <v>1</v>
      </c>
      <c r="F20" s="136" t="s">
        <v>241</v>
      </c>
      <c r="G20" s="26">
        <v>100</v>
      </c>
      <c r="H20" s="26">
        <v>100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56">
        <v>17</v>
      </c>
      <c r="B21" s="290" t="s">
        <v>207</v>
      </c>
      <c r="C21" s="329">
        <f t="shared" si="0"/>
        <v>100</v>
      </c>
      <c r="D21" s="259">
        <v>4</v>
      </c>
      <c r="E21" s="259">
        <v>1</v>
      </c>
      <c r="F21" s="136" t="s">
        <v>242</v>
      </c>
      <c r="G21" s="26">
        <v>100</v>
      </c>
      <c r="H21" s="26">
        <v>100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56">
        <v>18</v>
      </c>
      <c r="B22" s="309" t="s">
        <v>208</v>
      </c>
      <c r="C22" s="329">
        <f t="shared" si="0"/>
        <v>100</v>
      </c>
      <c r="D22" s="259">
        <v>4</v>
      </c>
      <c r="E22" s="259">
        <v>1</v>
      </c>
      <c r="F22" s="136" t="s">
        <v>243</v>
      </c>
      <c r="G22" s="26">
        <v>100</v>
      </c>
      <c r="H22" s="26">
        <v>100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56">
        <v>19</v>
      </c>
      <c r="B23" s="309" t="s">
        <v>209</v>
      </c>
      <c r="C23" s="329">
        <f t="shared" si="0"/>
        <v>93.333333333333329</v>
      </c>
      <c r="D23" s="259">
        <v>4</v>
      </c>
      <c r="E23" s="259">
        <v>1</v>
      </c>
      <c r="F23" s="136" t="s">
        <v>244</v>
      </c>
      <c r="G23" s="26">
        <v>100</v>
      </c>
      <c r="H23" s="26">
        <v>80</v>
      </c>
      <c r="I23" s="26">
        <v>100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56">
        <v>20</v>
      </c>
      <c r="B24" s="290" t="s">
        <v>210</v>
      </c>
      <c r="C24" s="329">
        <f t="shared" si="0"/>
        <v>100</v>
      </c>
      <c r="D24" s="259">
        <v>4</v>
      </c>
      <c r="E24" s="259">
        <v>1</v>
      </c>
      <c r="F24" s="136" t="s">
        <v>316</v>
      </c>
      <c r="G24" s="26">
        <v>100</v>
      </c>
      <c r="H24" s="26">
        <v>100</v>
      </c>
      <c r="I24" s="26">
        <v>0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56">
        <v>21</v>
      </c>
      <c r="B25" s="290" t="s">
        <v>211</v>
      </c>
      <c r="C25" s="329">
        <f t="shared" si="0"/>
        <v>83.333333333333329</v>
      </c>
      <c r="D25" s="259">
        <v>2</v>
      </c>
      <c r="E25" s="259">
        <v>1</v>
      </c>
      <c r="F25" s="136" t="s">
        <v>245</v>
      </c>
      <c r="G25" s="26">
        <v>100</v>
      </c>
      <c r="H25" s="26">
        <v>100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56">
        <v>22</v>
      </c>
      <c r="B26" s="290" t="s">
        <v>212</v>
      </c>
      <c r="C26" s="329">
        <f t="shared" si="0"/>
        <v>100</v>
      </c>
      <c r="D26" s="259">
        <v>4</v>
      </c>
      <c r="E26" s="259">
        <v>1</v>
      </c>
      <c r="F26" s="136" t="s">
        <v>246</v>
      </c>
      <c r="G26" s="26">
        <v>100</v>
      </c>
      <c r="H26" s="26">
        <v>100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56">
        <v>23</v>
      </c>
      <c r="B27" s="309" t="s">
        <v>213</v>
      </c>
      <c r="C27" s="329">
        <f t="shared" si="0"/>
        <v>100</v>
      </c>
      <c r="D27" s="259">
        <v>4</v>
      </c>
      <c r="E27" s="259">
        <v>1</v>
      </c>
      <c r="F27" s="136" t="s">
        <v>247</v>
      </c>
      <c r="G27" s="26">
        <v>100</v>
      </c>
      <c r="H27" s="26">
        <v>100</v>
      </c>
      <c r="I27" s="26">
        <v>60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56">
        <v>24</v>
      </c>
      <c r="B28" s="290" t="s">
        <v>214</v>
      </c>
      <c r="C28" s="329">
        <f t="shared" si="0"/>
        <v>100</v>
      </c>
      <c r="D28" s="259">
        <v>4</v>
      </c>
      <c r="E28" s="259">
        <v>1</v>
      </c>
      <c r="F28" s="136" t="s">
        <v>248</v>
      </c>
      <c r="G28" s="26">
        <v>100</v>
      </c>
      <c r="H28" s="26">
        <v>100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56">
        <v>25</v>
      </c>
      <c r="B29" s="290" t="s">
        <v>215</v>
      </c>
      <c r="C29" s="329">
        <f t="shared" si="0"/>
        <v>100</v>
      </c>
      <c r="D29" s="259">
        <v>4</v>
      </c>
      <c r="E29" s="259">
        <v>1</v>
      </c>
      <c r="F29" s="136" t="s">
        <v>249</v>
      </c>
      <c r="G29" s="26">
        <v>100</v>
      </c>
      <c r="H29" s="26">
        <v>100</v>
      </c>
      <c r="I29" s="26">
        <v>0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5.75" x14ac:dyDescent="0.25">
      <c r="A30" s="256">
        <v>26</v>
      </c>
      <c r="B30" s="309" t="s">
        <v>224</v>
      </c>
      <c r="C30" s="329">
        <f t="shared" si="0"/>
        <v>100</v>
      </c>
      <c r="D30" s="259">
        <v>4</v>
      </c>
      <c r="E30" s="259">
        <v>0</v>
      </c>
      <c r="F30" s="136" t="s">
        <v>250</v>
      </c>
      <c r="G30" s="26">
        <v>100</v>
      </c>
      <c r="H30" s="26">
        <v>100</v>
      </c>
      <c r="I30" s="26">
        <v>90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</sheetData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6" r:id="rId10" xr:uid="{9FC66E8A-2113-40A8-92D8-A8B2FC4688E7}"/>
    <hyperlink ref="F25" r:id="rId11" xr:uid="{F3C0E5DA-D60C-405F-B8B9-35BD94AB8AF4}"/>
    <hyperlink ref="F24" r:id="rId12" xr:uid="{E79A1098-F96D-48F1-9957-290713C03C52}"/>
    <hyperlink ref="F23" r:id="rId13" xr:uid="{B2374F8A-CBD4-4038-9107-D79F626EDBE4}"/>
    <hyperlink ref="F22" r:id="rId14" xr:uid="{FFFC6D9A-038F-46C3-9095-BB4AB622B94D}"/>
    <hyperlink ref="F16" r:id="rId15" xr:uid="{66A52F54-5ADB-4D2A-BE1B-E679F92805A7}"/>
    <hyperlink ref="F15" r:id="rId16" xr:uid="{EB085A4D-DD72-4AA6-BBB4-28C48DE00618}"/>
    <hyperlink ref="F28" r:id="rId17" xr:uid="{608DA759-EADE-4AD8-8E39-ACD47E49E99D}"/>
    <hyperlink ref="F29" r:id="rId18" xr:uid="{82A4A84B-7889-4948-A2AD-7DE3CF0A3BBF}"/>
    <hyperlink ref="F27" r:id="rId19" xr:uid="{6ABDB2BA-A86D-412D-9514-B0B5D3B91A31}"/>
    <hyperlink ref="F21" r:id="rId20" xr:uid="{A285322C-835E-4476-825F-1068E102AC45}"/>
    <hyperlink ref="F30" r:id="rId21" xr:uid="{D992D2B4-FE24-4792-BB06-9BFEF2B6A17F}"/>
    <hyperlink ref="F20" r:id="rId22" xr:uid="{89664A75-24A0-4AE9-91C9-7C847C5FCB62}"/>
    <hyperlink ref="F17" r:id="rId23" xr:uid="{64C6FB32-A74F-407A-8B86-6909164CC679}"/>
    <hyperlink ref="F18" r:id="rId24" xr:uid="{74C59837-C579-4FB8-8995-606140335EAD}"/>
    <hyperlink ref="F19" r:id="rId25" tooltip="https://github.com/Nimda3/Visual-programming" xr:uid="{442DC397-A830-45C2-8248-B84CCC0F261B}"/>
    <hyperlink ref="F14" r:id="rId26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K51"/>
  <sheetViews>
    <sheetView topLeftCell="A22" zoomScaleNormal="100" workbookViewId="0">
      <pane xSplit="1" topLeftCell="C1" activePane="topRight" state="frozen"/>
      <selection pane="topRight" activeCell="AR14" sqref="AR14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0.28515625" hidden="1" customWidth="1"/>
    <col min="35" max="35" width="15.28515625" customWidth="1"/>
    <col min="36" max="36" width="14.5703125" customWidth="1"/>
    <col min="37" max="40" width="9.140625" customWidth="1"/>
    <col min="41" max="41" width="27.42578125" customWidth="1"/>
    <col min="42" max="42" width="13.28515625" customWidth="1"/>
    <col min="43" max="43" width="17.28515625" customWidth="1"/>
  </cols>
  <sheetData>
    <row r="1" spans="1:43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11">
        <v>0</v>
      </c>
      <c r="AO1" s="4">
        <f>SUM(F1:AN1)</f>
        <v>26</v>
      </c>
    </row>
    <row r="2" spans="1:43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221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252</v>
      </c>
      <c r="AJ2" s="21" t="s">
        <v>251</v>
      </c>
      <c r="AK2" s="21" t="s">
        <v>146</v>
      </c>
      <c r="AL2" s="21" t="s">
        <v>222</v>
      </c>
      <c r="AM2" s="21"/>
      <c r="AN2" s="23"/>
      <c r="AO2" s="21" t="s">
        <v>147</v>
      </c>
      <c r="AP2" s="14" t="s">
        <v>145</v>
      </c>
    </row>
    <row r="3" spans="1:43" s="4" customFormat="1" ht="15.75" x14ac:dyDescent="0.25">
      <c r="A3" s="331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88">
        <v>-100</v>
      </c>
      <c r="AG3" s="250">
        <v>-100</v>
      </c>
      <c r="AH3" s="251">
        <v>-100</v>
      </c>
      <c r="AI3" s="95">
        <v>0</v>
      </c>
      <c r="AJ3" s="95"/>
      <c r="AK3" s="95"/>
      <c r="AL3" s="95"/>
      <c r="AM3" s="95"/>
      <c r="AN3" s="95"/>
      <c r="AO3" s="33">
        <f>SUM(100*SUM(F3:AB3),AC3:AN3)/$AO$1</f>
        <v>38.46153846153846</v>
      </c>
      <c r="AP3" s="26"/>
      <c r="AQ3" s="4" t="s">
        <v>315</v>
      </c>
    </row>
    <row r="4" spans="1:43" ht="15.75" x14ac:dyDescent="0.25">
      <c r="A4" s="254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7" si="0">I4*100</f>
        <v>100</v>
      </c>
      <c r="AF4" s="134">
        <v>60</v>
      </c>
      <c r="AG4" s="249">
        <v>-100</v>
      </c>
      <c r="AH4" s="191">
        <v>-100</v>
      </c>
      <c r="AI4" s="98">
        <v>0</v>
      </c>
      <c r="AJ4" s="98">
        <v>100</v>
      </c>
      <c r="AK4" s="98"/>
      <c r="AL4" s="98"/>
      <c r="AM4" s="98"/>
      <c r="AN4" s="98"/>
      <c r="AO4" s="33">
        <f t="shared" ref="AO4:AO27" si="1">SUM(100*SUM(F4:AB4),AC4:AN4)/$AO$1</f>
        <v>69.615384615384613</v>
      </c>
      <c r="AP4" s="26"/>
    </row>
    <row r="5" spans="1:43" ht="15.75" x14ac:dyDescent="0.25">
      <c r="A5" s="254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0"/>
        <v>100</v>
      </c>
      <c r="AF5" s="188">
        <v>-100</v>
      </c>
      <c r="AG5" s="249">
        <v>-100</v>
      </c>
      <c r="AH5" s="191">
        <v>-100</v>
      </c>
      <c r="AI5" s="98">
        <v>0</v>
      </c>
      <c r="AJ5" s="98"/>
      <c r="AK5" s="98"/>
      <c r="AL5" s="98"/>
      <c r="AM5" s="98"/>
      <c r="AN5" s="98"/>
      <c r="AO5" s="33">
        <f t="shared" si="1"/>
        <v>13.461538461538462</v>
      </c>
      <c r="AP5" s="26"/>
    </row>
    <row r="6" spans="1:43" ht="15.75" x14ac:dyDescent="0.25">
      <c r="A6" s="254" t="s">
        <v>18</v>
      </c>
      <c r="B6" s="25">
        <v>0</v>
      </c>
      <c r="C6" s="26"/>
      <c r="D6" s="26">
        <v>3</v>
      </c>
      <c r="E6" s="136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43">
        <f>-40 - 40 - 40</f>
        <v>-120</v>
      </c>
      <c r="AD6" s="42">
        <f>-50-50</f>
        <v>-100</v>
      </c>
      <c r="AE6" s="38">
        <f t="shared" si="0"/>
        <v>100</v>
      </c>
      <c r="AF6" s="134">
        <v>-100</v>
      </c>
      <c r="AG6" s="249">
        <v>-100</v>
      </c>
      <c r="AH6" s="142">
        <v>100</v>
      </c>
      <c r="AI6" s="98">
        <v>0</v>
      </c>
      <c r="AJ6" s="98"/>
      <c r="AK6" s="98"/>
      <c r="AL6" s="98"/>
      <c r="AM6" s="98"/>
      <c r="AN6" s="98"/>
      <c r="AO6" s="33">
        <f t="shared" si="1"/>
        <v>76.15384615384616</v>
      </c>
      <c r="AP6" s="26"/>
    </row>
    <row r="7" spans="1:43" ht="15.75" x14ac:dyDescent="0.25">
      <c r="A7" s="330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0"/>
        <v>-50</v>
      </c>
      <c r="AF7" s="192">
        <v>-100</v>
      </c>
      <c r="AG7" s="249">
        <v>-100</v>
      </c>
      <c r="AH7" s="191">
        <v>-100</v>
      </c>
      <c r="AI7" s="98">
        <v>0</v>
      </c>
      <c r="AJ7" s="98"/>
      <c r="AK7" s="98"/>
      <c r="AL7" s="98"/>
      <c r="AM7" s="98"/>
      <c r="AN7" s="98"/>
      <c r="AO7" s="33">
        <f t="shared" si="1"/>
        <v>31.923076923076923</v>
      </c>
      <c r="AP7" s="26"/>
    </row>
    <row r="8" spans="1:43" s="47" customFormat="1" ht="15.75" x14ac:dyDescent="0.25">
      <c r="A8" s="276" t="s">
        <v>21</v>
      </c>
      <c r="B8" s="25">
        <v>0</v>
      </c>
      <c r="C8" s="25"/>
      <c r="D8" s="25">
        <v>3</v>
      </c>
      <c r="E8" s="136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0"/>
        <v>100</v>
      </c>
      <c r="AF8" s="38">
        <v>100</v>
      </c>
      <c r="AG8" s="143">
        <v>100</v>
      </c>
      <c r="AH8" s="79">
        <v>100</v>
      </c>
      <c r="AI8" s="146">
        <v>300</v>
      </c>
      <c r="AJ8" s="113">
        <v>100</v>
      </c>
      <c r="AK8" s="241">
        <v>100</v>
      </c>
      <c r="AL8" s="113"/>
      <c r="AM8" s="113"/>
      <c r="AN8" s="113"/>
      <c r="AO8" s="33">
        <f t="shared" si="1"/>
        <v>126.92307692307692</v>
      </c>
      <c r="AP8" s="25"/>
    </row>
    <row r="9" spans="1:43" ht="15.75" x14ac:dyDescent="0.25">
      <c r="A9" s="254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0"/>
        <v>100</v>
      </c>
      <c r="AF9" s="134">
        <f>-50+70</f>
        <v>20</v>
      </c>
      <c r="AG9" s="249">
        <v>-100</v>
      </c>
      <c r="AH9" s="142">
        <v>100</v>
      </c>
      <c r="AI9" s="98">
        <v>0</v>
      </c>
      <c r="AJ9" s="98"/>
      <c r="AK9" s="98"/>
      <c r="AL9" s="98"/>
      <c r="AM9" s="98"/>
      <c r="AN9" s="98"/>
      <c r="AO9" s="33">
        <f t="shared" si="1"/>
        <v>77.692307692307693</v>
      </c>
      <c r="AP9" s="26"/>
    </row>
    <row r="10" spans="1:43" s="47" customFormat="1" ht="15.75" x14ac:dyDescent="0.25">
      <c r="A10" s="330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0"/>
        <v>100</v>
      </c>
      <c r="AF10" s="188">
        <v>-100</v>
      </c>
      <c r="AG10" s="249">
        <v>-100</v>
      </c>
      <c r="AH10" s="191">
        <v>-100</v>
      </c>
      <c r="AI10" s="113">
        <v>0</v>
      </c>
      <c r="AJ10" s="113"/>
      <c r="AK10" s="113"/>
      <c r="AL10" s="113"/>
      <c r="AM10" s="113"/>
      <c r="AN10" s="113"/>
      <c r="AO10" s="33">
        <f t="shared" si="1"/>
        <v>6.9230769230769234</v>
      </c>
      <c r="AP10" s="25"/>
    </row>
    <row r="11" spans="1:43" ht="15.75" x14ac:dyDescent="0.25">
      <c r="A11" s="254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42">
        <f>-50-50</f>
        <v>-100</v>
      </c>
      <c r="AE11" s="38">
        <f t="shared" si="0"/>
        <v>100</v>
      </c>
      <c r="AF11" s="38">
        <f>50+50</f>
        <v>100</v>
      </c>
      <c r="AG11" s="141">
        <v>60</v>
      </c>
      <c r="AH11" s="142">
        <v>100</v>
      </c>
      <c r="AI11" s="98">
        <v>0</v>
      </c>
      <c r="AJ11" s="98"/>
      <c r="AK11" s="142">
        <v>100</v>
      </c>
      <c r="AL11" s="98"/>
      <c r="AM11" s="98"/>
      <c r="AN11" s="98"/>
      <c r="AO11" s="33">
        <f t="shared" si="1"/>
        <v>95</v>
      </c>
      <c r="AP11" s="26"/>
    </row>
    <row r="12" spans="1:43" s="275" customFormat="1" ht="15.75" x14ac:dyDescent="0.25">
      <c r="A12" s="260" t="s">
        <v>29</v>
      </c>
      <c r="B12" s="261">
        <v>0</v>
      </c>
      <c r="C12" s="262"/>
      <c r="D12" s="262"/>
      <c r="E12" s="263"/>
      <c r="F12" s="264">
        <v>1</v>
      </c>
      <c r="G12" s="265">
        <v>1</v>
      </c>
      <c r="H12" s="264">
        <v>-0.5</v>
      </c>
      <c r="I12" s="266">
        <v>-0.5</v>
      </c>
      <c r="J12" s="266">
        <v>-0.5</v>
      </c>
      <c r="K12" s="267">
        <v>1</v>
      </c>
      <c r="L12" s="266">
        <v>-0.5</v>
      </c>
      <c r="M12" s="267">
        <v>-0.5</v>
      </c>
      <c r="N12" s="267">
        <v>1</v>
      </c>
      <c r="O12" s="267">
        <v>1</v>
      </c>
      <c r="P12" s="268">
        <v>-0.5</v>
      </c>
      <c r="Q12" s="267">
        <v>1</v>
      </c>
      <c r="R12" s="267" t="s">
        <v>13</v>
      </c>
      <c r="S12" s="267">
        <v>3</v>
      </c>
      <c r="T12" s="267">
        <v>1</v>
      </c>
      <c r="U12" s="267">
        <v>-1</v>
      </c>
      <c r="V12" s="266">
        <v>1</v>
      </c>
      <c r="W12" s="267">
        <v>1</v>
      </c>
      <c r="X12" s="267">
        <v>1</v>
      </c>
      <c r="Y12" s="267">
        <v>1</v>
      </c>
      <c r="Z12" s="267"/>
      <c r="AA12" s="267"/>
      <c r="AB12" s="267"/>
      <c r="AC12" s="269">
        <f>-40 - 40 - 40</f>
        <v>-120</v>
      </c>
      <c r="AD12" s="270">
        <f>-50-50</f>
        <v>-100</v>
      </c>
      <c r="AE12" s="271">
        <f t="shared" si="0"/>
        <v>-50</v>
      </c>
      <c r="AF12" s="271">
        <v>-100</v>
      </c>
      <c r="AG12" s="272">
        <v>-100</v>
      </c>
      <c r="AH12" s="273">
        <v>-100</v>
      </c>
      <c r="AI12" s="273"/>
      <c r="AJ12" s="273"/>
      <c r="AK12" s="273"/>
      <c r="AL12" s="273"/>
      <c r="AM12" s="273"/>
      <c r="AN12" s="273"/>
      <c r="AO12" s="274">
        <f t="shared" si="1"/>
        <v>16.53846153846154</v>
      </c>
      <c r="AP12" s="262"/>
    </row>
    <row r="13" spans="1:43" ht="15.75" x14ac:dyDescent="0.25">
      <c r="A13" s="254" t="s">
        <v>30</v>
      </c>
      <c r="B13" s="25">
        <v>0</v>
      </c>
      <c r="C13" s="26"/>
      <c r="D13" s="26">
        <v>3</v>
      </c>
      <c r="E13" s="136" t="s">
        <v>31</v>
      </c>
      <c r="F13" s="28">
        <v>1</v>
      </c>
      <c r="G13" s="36">
        <v>1</v>
      </c>
      <c r="H13" s="36">
        <v>1</v>
      </c>
      <c r="I13" s="29">
        <v>-0.5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3</v>
      </c>
      <c r="T13" s="30">
        <v>1</v>
      </c>
      <c r="U13" s="30">
        <v>1</v>
      </c>
      <c r="V13" s="29">
        <v>1</v>
      </c>
      <c r="W13" s="30">
        <v>1</v>
      </c>
      <c r="X13" s="30">
        <v>1</v>
      </c>
      <c r="Y13" s="30">
        <v>1</v>
      </c>
      <c r="Z13" s="30"/>
      <c r="AA13" s="30"/>
      <c r="AB13" s="30"/>
      <c r="AC13" s="37">
        <f>-40 + 100</f>
        <v>60</v>
      </c>
      <c r="AD13" s="37">
        <f>100</f>
        <v>100</v>
      </c>
      <c r="AE13" s="34">
        <f t="shared" si="0"/>
        <v>-50</v>
      </c>
      <c r="AF13" s="38">
        <f>50+50</f>
        <v>100</v>
      </c>
      <c r="AG13" s="141">
        <v>100</v>
      </c>
      <c r="AH13" s="142">
        <v>100</v>
      </c>
      <c r="AI13" s="98">
        <v>0</v>
      </c>
      <c r="AJ13" s="98">
        <v>100</v>
      </c>
      <c r="AK13" s="98"/>
      <c r="AL13" s="98"/>
      <c r="AM13" s="98"/>
      <c r="AN13" s="98"/>
      <c r="AO13" s="33">
        <f t="shared" si="1"/>
        <v>98.461538461538467</v>
      </c>
      <c r="AP13" s="26"/>
    </row>
    <row r="14" spans="1:43" s="47" customFormat="1" ht="15.75" x14ac:dyDescent="0.25">
      <c r="A14" s="254" t="s">
        <v>32</v>
      </c>
      <c r="B14" s="25">
        <v>0</v>
      </c>
      <c r="C14" s="25"/>
      <c r="D14" s="25">
        <v>2</v>
      </c>
      <c r="E14" s="49"/>
      <c r="F14" s="50">
        <v>1</v>
      </c>
      <c r="G14" s="45">
        <v>1</v>
      </c>
      <c r="H14" s="45">
        <v>1</v>
      </c>
      <c r="I14" s="46">
        <v>1</v>
      </c>
      <c r="J14" s="46">
        <v>1</v>
      </c>
      <c r="K14" s="46">
        <v>1</v>
      </c>
      <c r="L14" s="46">
        <v>1</v>
      </c>
      <c r="M14" s="46">
        <v>-0.5</v>
      </c>
      <c r="N14" s="46">
        <v>-0.5</v>
      </c>
      <c r="O14" s="46">
        <v>1</v>
      </c>
      <c r="P14" s="48">
        <v>-0.5</v>
      </c>
      <c r="Q14" s="46">
        <v>-0.5</v>
      </c>
      <c r="R14" s="30" t="s">
        <v>13</v>
      </c>
      <c r="S14" s="46">
        <v>3</v>
      </c>
      <c r="T14" s="46">
        <v>1</v>
      </c>
      <c r="U14" s="46">
        <v>-1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41">
        <f>-40 - 40 - 40</f>
        <v>-120</v>
      </c>
      <c r="AD14" s="32">
        <f>-50-50</f>
        <v>-100</v>
      </c>
      <c r="AE14" s="38">
        <f t="shared" si="0"/>
        <v>100</v>
      </c>
      <c r="AF14" s="188">
        <v>-100</v>
      </c>
      <c r="AG14" s="249">
        <v>-100</v>
      </c>
      <c r="AH14" s="191">
        <v>-100</v>
      </c>
      <c r="AI14" s="113">
        <v>0</v>
      </c>
      <c r="AJ14" s="113"/>
      <c r="AK14" s="113"/>
      <c r="AL14" s="113"/>
      <c r="AM14" s="113"/>
      <c r="AN14" s="113"/>
      <c r="AO14" s="33">
        <f t="shared" si="1"/>
        <v>26.153846153846153</v>
      </c>
      <c r="AP14" s="25"/>
    </row>
    <row r="15" spans="1:43" s="47" customFormat="1" ht="15.75" x14ac:dyDescent="0.25">
      <c r="A15" s="330" t="s">
        <v>33</v>
      </c>
      <c r="B15" s="25">
        <v>0</v>
      </c>
      <c r="C15" s="25"/>
      <c r="D15" s="25">
        <v>3</v>
      </c>
      <c r="E15" s="136" t="s">
        <v>321</v>
      </c>
      <c r="F15" s="28">
        <v>1</v>
      </c>
      <c r="G15" s="28">
        <v>-0.5</v>
      </c>
      <c r="H15" s="45">
        <v>0</v>
      </c>
      <c r="I15" s="29">
        <v>-0.5</v>
      </c>
      <c r="J15" s="29">
        <v>-0.5</v>
      </c>
      <c r="K15" s="29">
        <v>-0.5</v>
      </c>
      <c r="L15" s="46">
        <v>1</v>
      </c>
      <c r="M15" s="46">
        <v>1</v>
      </c>
      <c r="N15" s="46">
        <v>-0.5</v>
      </c>
      <c r="O15" s="46">
        <v>-0.5</v>
      </c>
      <c r="P15" s="46">
        <v>1</v>
      </c>
      <c r="Q15" s="46">
        <v>1</v>
      </c>
      <c r="R15" s="46">
        <v>1</v>
      </c>
      <c r="S15" s="46">
        <v>3</v>
      </c>
      <c r="T15" s="46">
        <v>1</v>
      </c>
      <c r="U15" s="46">
        <v>1</v>
      </c>
      <c r="V15" s="29">
        <v>1</v>
      </c>
      <c r="W15" s="46">
        <v>1</v>
      </c>
      <c r="X15" s="46">
        <v>1</v>
      </c>
      <c r="Y15" s="30">
        <v>-1</v>
      </c>
      <c r="Z15" s="46"/>
      <c r="AA15" s="46"/>
      <c r="AB15" s="46"/>
      <c r="AC15" s="51">
        <f>-40 - 40 - 40</f>
        <v>-120</v>
      </c>
      <c r="AD15" s="32">
        <f>-50 - 50 + 1</f>
        <v>-99</v>
      </c>
      <c r="AE15" s="34">
        <f t="shared" si="0"/>
        <v>-50</v>
      </c>
      <c r="AF15" s="188">
        <v>-100</v>
      </c>
      <c r="AG15" s="249">
        <v>-100</v>
      </c>
      <c r="AH15" s="191">
        <v>-100</v>
      </c>
      <c r="AI15" s="113">
        <v>0</v>
      </c>
      <c r="AJ15" s="113"/>
      <c r="AK15" s="113"/>
      <c r="AL15" s="113"/>
      <c r="AM15" s="113"/>
      <c r="AN15" s="113"/>
      <c r="AO15" s="33">
        <f t="shared" si="1"/>
        <v>16.576923076923077</v>
      </c>
      <c r="AP15" s="25"/>
    </row>
    <row r="16" spans="1:43" ht="15.75" x14ac:dyDescent="0.25">
      <c r="A16" s="330" t="s">
        <v>34</v>
      </c>
      <c r="B16" s="25">
        <v>0</v>
      </c>
      <c r="C16" s="26"/>
      <c r="D16" s="26">
        <v>3</v>
      </c>
      <c r="E16" s="39" t="s">
        <v>35</v>
      </c>
      <c r="F16" s="28">
        <v>1</v>
      </c>
      <c r="G16" s="36">
        <v>1</v>
      </c>
      <c r="H16" s="28">
        <v>-0.5</v>
      </c>
      <c r="I16" s="29">
        <v>-0.5</v>
      </c>
      <c r="J16" s="29">
        <v>-0.5</v>
      </c>
      <c r="K16" s="30">
        <v>1</v>
      </c>
      <c r="L16" s="30">
        <v>1</v>
      </c>
      <c r="M16" s="30">
        <v>-0.5</v>
      </c>
      <c r="N16" s="30">
        <v>-0.5</v>
      </c>
      <c r="O16" s="30">
        <v>1</v>
      </c>
      <c r="P16" s="48">
        <v>-0.5</v>
      </c>
      <c r="Q16" s="30">
        <v>1</v>
      </c>
      <c r="R16" s="30" t="s">
        <v>13</v>
      </c>
      <c r="S16" s="30">
        <v>3</v>
      </c>
      <c r="T16" s="30">
        <v>1</v>
      </c>
      <c r="U16" s="30">
        <v>-1</v>
      </c>
      <c r="V16" s="29">
        <v>1</v>
      </c>
      <c r="W16" s="30" t="s">
        <v>13</v>
      </c>
      <c r="X16" s="30">
        <v>1</v>
      </c>
      <c r="Y16" s="30">
        <v>-1</v>
      </c>
      <c r="Z16" s="30"/>
      <c r="AA16" s="30"/>
      <c r="AB16" s="30"/>
      <c r="AC16" s="41">
        <f>-40 - 40 - 40</f>
        <v>-120</v>
      </c>
      <c r="AD16" s="32">
        <f>-50-50</f>
        <v>-100</v>
      </c>
      <c r="AE16" s="34">
        <f t="shared" si="0"/>
        <v>-50</v>
      </c>
      <c r="AF16" s="188">
        <v>-100</v>
      </c>
      <c r="AG16" s="249">
        <v>-100</v>
      </c>
      <c r="AH16" s="191">
        <v>-100</v>
      </c>
      <c r="AI16" s="113">
        <v>0</v>
      </c>
      <c r="AJ16" s="113"/>
      <c r="AK16" s="113"/>
      <c r="AL16" s="98"/>
      <c r="AM16" s="98"/>
      <c r="AN16" s="98"/>
      <c r="AO16" s="33">
        <f t="shared" si="1"/>
        <v>5</v>
      </c>
      <c r="AP16" s="26"/>
    </row>
    <row r="17" spans="1:63" ht="15.75" x14ac:dyDescent="0.25">
      <c r="A17" s="277" t="s">
        <v>36</v>
      </c>
      <c r="B17" s="25">
        <v>0</v>
      </c>
      <c r="C17" s="26"/>
      <c r="D17" s="26">
        <v>2</v>
      </c>
      <c r="E17" s="27" t="s">
        <v>37</v>
      </c>
      <c r="F17" s="28">
        <v>1</v>
      </c>
      <c r="G17" s="36">
        <v>1</v>
      </c>
      <c r="H17" s="36">
        <v>1</v>
      </c>
      <c r="I17" s="30">
        <v>1</v>
      </c>
      <c r="J17" s="30">
        <v>1</v>
      </c>
      <c r="K17" s="30">
        <v>1</v>
      </c>
      <c r="L17" s="29">
        <v>-0.5</v>
      </c>
      <c r="M17" s="30">
        <v>-0.5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3</v>
      </c>
      <c r="T17" s="30">
        <v>1</v>
      </c>
      <c r="U17" s="30">
        <v>-1</v>
      </c>
      <c r="V17" s="29">
        <v>1</v>
      </c>
      <c r="W17" s="30">
        <v>1</v>
      </c>
      <c r="X17" s="30">
        <v>1</v>
      </c>
      <c r="Y17" s="30">
        <v>1</v>
      </c>
      <c r="Z17" s="30"/>
      <c r="AA17" s="30"/>
      <c r="AB17" s="30"/>
      <c r="AC17" s="37">
        <v>100</v>
      </c>
      <c r="AD17" s="31">
        <f>-50 + 100</f>
        <v>50</v>
      </c>
      <c r="AE17" s="38">
        <f t="shared" si="0"/>
        <v>100</v>
      </c>
      <c r="AF17" s="134">
        <f>70+30</f>
        <v>100</v>
      </c>
      <c r="AG17" s="141">
        <v>100</v>
      </c>
      <c r="AH17" s="79">
        <v>100</v>
      </c>
      <c r="AI17" s="98">
        <v>0</v>
      </c>
      <c r="AJ17" s="98">
        <v>100</v>
      </c>
      <c r="AK17" s="142">
        <v>100</v>
      </c>
      <c r="AL17" s="98"/>
      <c r="AM17" s="98"/>
      <c r="AN17" s="98"/>
      <c r="AO17" s="33">
        <f t="shared" si="1"/>
        <v>94.230769230769226</v>
      </c>
      <c r="AP17" s="26"/>
    </row>
    <row r="18" spans="1:63" s="47" customFormat="1" ht="15.75" x14ac:dyDescent="0.25">
      <c r="A18" s="276" t="s">
        <v>38</v>
      </c>
      <c r="B18" s="25">
        <v>0</v>
      </c>
      <c r="C18" s="25"/>
      <c r="D18" s="25">
        <v>1</v>
      </c>
      <c r="E18" s="27" t="s">
        <v>39</v>
      </c>
      <c r="F18" s="28">
        <v>1</v>
      </c>
      <c r="G18" s="45">
        <v>1</v>
      </c>
      <c r="H18" s="45">
        <v>1</v>
      </c>
      <c r="I18" s="46">
        <v>1</v>
      </c>
      <c r="J18" s="46">
        <v>1</v>
      </c>
      <c r="K18" s="46">
        <v>1</v>
      </c>
      <c r="L18" s="46">
        <v>1</v>
      </c>
      <c r="M18" s="46">
        <v>1</v>
      </c>
      <c r="N18" s="46">
        <v>1</v>
      </c>
      <c r="O18" s="46">
        <v>1</v>
      </c>
      <c r="P18" s="46">
        <v>1</v>
      </c>
      <c r="Q18" s="46">
        <v>-0.5</v>
      </c>
      <c r="R18" s="46">
        <v>1</v>
      </c>
      <c r="S18" s="46">
        <v>3</v>
      </c>
      <c r="T18" s="46">
        <v>1</v>
      </c>
      <c r="U18" s="46">
        <v>-1</v>
      </c>
      <c r="V18" s="29">
        <v>1</v>
      </c>
      <c r="W18" s="46">
        <v>1</v>
      </c>
      <c r="X18" s="46">
        <v>1</v>
      </c>
      <c r="Y18" s="30">
        <v>-1</v>
      </c>
      <c r="Z18" s="46"/>
      <c r="AA18" s="46"/>
      <c r="AB18" s="46"/>
      <c r="AC18" s="37">
        <v>100</v>
      </c>
      <c r="AD18" s="31">
        <f>-50 - 20 + 100</f>
        <v>30</v>
      </c>
      <c r="AE18" s="38">
        <f t="shared" si="0"/>
        <v>100</v>
      </c>
      <c r="AF18" s="134">
        <f>-50+60</f>
        <v>10</v>
      </c>
      <c r="AG18" s="141">
        <v>-100</v>
      </c>
      <c r="AH18" s="79">
        <v>100</v>
      </c>
      <c r="AI18" s="113">
        <v>0</v>
      </c>
      <c r="AJ18" s="113"/>
      <c r="AK18" s="241">
        <v>50</v>
      </c>
      <c r="AL18" s="113"/>
      <c r="AM18" s="113"/>
      <c r="AN18" s="113"/>
      <c r="AO18" s="33">
        <f t="shared" si="1"/>
        <v>74.615384615384613</v>
      </c>
      <c r="AP18" s="25"/>
    </row>
    <row r="19" spans="1:63" x14ac:dyDescent="0.25">
      <c r="A19" s="330" t="s">
        <v>40</v>
      </c>
      <c r="B19" s="25">
        <v>0</v>
      </c>
      <c r="C19" s="26"/>
      <c r="D19" s="26">
        <v>1</v>
      </c>
      <c r="E19" s="136" t="s">
        <v>41</v>
      </c>
      <c r="F19" s="28">
        <v>1</v>
      </c>
      <c r="G19" s="28">
        <v>-0.5</v>
      </c>
      <c r="H19" s="53">
        <v>1</v>
      </c>
      <c r="I19" s="29">
        <v>-0.5</v>
      </c>
      <c r="J19" s="48">
        <v>1</v>
      </c>
      <c r="K19" s="48">
        <v>1</v>
      </c>
      <c r="L19" s="29">
        <v>-0.5</v>
      </c>
      <c r="M19" s="48">
        <v>1</v>
      </c>
      <c r="N19" s="48">
        <v>-0.5</v>
      </c>
      <c r="O19" s="48">
        <v>-0.5</v>
      </c>
      <c r="P19" s="48">
        <v>-0.5</v>
      </c>
      <c r="Q19" s="48">
        <v>1</v>
      </c>
      <c r="R19" s="48">
        <v>1</v>
      </c>
      <c r="S19" s="48">
        <v>3</v>
      </c>
      <c r="T19" s="48">
        <v>1</v>
      </c>
      <c r="U19" s="48">
        <v>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f>-40 - 40 - 40</f>
        <v>-120</v>
      </c>
      <c r="AD19" s="32">
        <f>-50-50</f>
        <v>-100</v>
      </c>
      <c r="AE19" s="34">
        <f t="shared" si="0"/>
        <v>-50</v>
      </c>
      <c r="AF19" s="188">
        <v>-100</v>
      </c>
      <c r="AG19" s="191">
        <v>-100</v>
      </c>
      <c r="AH19" s="191">
        <v>-100</v>
      </c>
      <c r="AI19" s="98">
        <v>0</v>
      </c>
      <c r="AJ19" s="98"/>
      <c r="AK19" s="98"/>
      <c r="AL19" s="98"/>
      <c r="AM19" s="98"/>
      <c r="AN19" s="98"/>
      <c r="AO19" s="33">
        <f t="shared" si="1"/>
        <v>28.076923076923077</v>
      </c>
      <c r="AP19" s="26"/>
    </row>
    <row r="20" spans="1:63" x14ac:dyDescent="0.25">
      <c r="A20" s="254" t="s">
        <v>42</v>
      </c>
      <c r="B20" s="25">
        <v>0</v>
      </c>
      <c r="C20" s="26"/>
      <c r="D20" s="26">
        <v>2</v>
      </c>
      <c r="E20" s="27" t="s">
        <v>43</v>
      </c>
      <c r="F20" s="28">
        <v>1</v>
      </c>
      <c r="G20" s="53">
        <v>1</v>
      </c>
      <c r="H20" s="53">
        <v>1</v>
      </c>
      <c r="I20" s="48">
        <v>1</v>
      </c>
      <c r="J20" s="48">
        <v>1</v>
      </c>
      <c r="K20" s="48">
        <v>1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3</v>
      </c>
      <c r="T20" s="48">
        <v>1</v>
      </c>
      <c r="U20" s="48">
        <v>-1</v>
      </c>
      <c r="V20" s="29">
        <v>1</v>
      </c>
      <c r="W20" s="48">
        <v>1</v>
      </c>
      <c r="X20" s="48">
        <v>1</v>
      </c>
      <c r="Y20" s="48">
        <v>1</v>
      </c>
      <c r="Z20" s="48"/>
      <c r="AA20" s="48"/>
      <c r="AB20" s="48"/>
      <c r="AC20" s="37">
        <v>100</v>
      </c>
      <c r="AD20" s="31">
        <f>-50 - 20 + 100</f>
        <v>30</v>
      </c>
      <c r="AE20" s="38">
        <f t="shared" si="0"/>
        <v>100</v>
      </c>
      <c r="AF20" s="38">
        <f>50+50</f>
        <v>100</v>
      </c>
      <c r="AG20" s="142">
        <v>80</v>
      </c>
      <c r="AH20" s="142">
        <v>100</v>
      </c>
      <c r="AI20" s="98">
        <v>0</v>
      </c>
      <c r="AJ20" s="98"/>
      <c r="AK20" s="142">
        <v>100</v>
      </c>
      <c r="AL20" s="98"/>
      <c r="AM20" s="98"/>
      <c r="AN20" s="98"/>
      <c r="AO20" s="33">
        <f t="shared" si="1"/>
        <v>100.38461538461539</v>
      </c>
      <c r="AP20" s="26"/>
    </row>
    <row r="21" spans="1:63" x14ac:dyDescent="0.25">
      <c r="A21" s="330" t="s">
        <v>44</v>
      </c>
      <c r="B21" s="25">
        <v>0</v>
      </c>
      <c r="C21" s="26"/>
      <c r="D21" s="26">
        <v>1</v>
      </c>
      <c r="E21" s="43"/>
      <c r="F21" s="28">
        <v>1</v>
      </c>
      <c r="G21" s="28">
        <v>-0.5</v>
      </c>
      <c r="H21" s="28">
        <v>-0.5</v>
      </c>
      <c r="I21" s="29">
        <v>-0.5</v>
      </c>
      <c r="J21" s="29">
        <v>-0.5</v>
      </c>
      <c r="K21" s="29">
        <v>-0.5</v>
      </c>
      <c r="L21" s="29">
        <v>-0.5</v>
      </c>
      <c r="M21" s="48">
        <v>-0.5</v>
      </c>
      <c r="N21" s="48">
        <v>-0.5</v>
      </c>
      <c r="O21" s="48">
        <v>1</v>
      </c>
      <c r="P21" s="48">
        <v>-0.5</v>
      </c>
      <c r="Q21" s="46">
        <v>-0.5</v>
      </c>
      <c r="R21" s="30" t="s">
        <v>13</v>
      </c>
      <c r="S21" s="48">
        <v>3</v>
      </c>
      <c r="T21" s="48">
        <v>1</v>
      </c>
      <c r="U21" s="48">
        <v>-1</v>
      </c>
      <c r="V21" s="29">
        <v>1</v>
      </c>
      <c r="W21" s="30" t="s">
        <v>13</v>
      </c>
      <c r="X21" s="48">
        <v>1</v>
      </c>
      <c r="Y21" s="30">
        <v>-1</v>
      </c>
      <c r="Z21" s="48"/>
      <c r="AA21" s="48"/>
      <c r="AB21" s="48"/>
      <c r="AC21" s="41">
        <f>-40 - 40 - 40</f>
        <v>-120</v>
      </c>
      <c r="AD21" s="32">
        <f>-50-50</f>
        <v>-100</v>
      </c>
      <c r="AE21" s="34">
        <f t="shared" si="0"/>
        <v>-50</v>
      </c>
      <c r="AF21" s="188">
        <v>-100</v>
      </c>
      <c r="AG21" s="191">
        <v>-100</v>
      </c>
      <c r="AH21" s="191">
        <v>-100</v>
      </c>
      <c r="AI21" s="98">
        <v>0</v>
      </c>
      <c r="AJ21" s="98"/>
      <c r="AK21" s="98"/>
      <c r="AL21" s="98"/>
      <c r="AM21" s="98"/>
      <c r="AN21" s="98"/>
      <c r="AO21" s="33">
        <f t="shared" si="1"/>
        <v>-18.076923076923077</v>
      </c>
      <c r="AP21" s="26"/>
    </row>
    <row r="22" spans="1:63" x14ac:dyDescent="0.25">
      <c r="A22" s="144" t="s">
        <v>45</v>
      </c>
      <c r="B22" s="25">
        <v>0</v>
      </c>
      <c r="C22" s="26"/>
      <c r="D22" s="26">
        <v>3</v>
      </c>
      <c r="E22" s="39" t="s">
        <v>46</v>
      </c>
      <c r="F22" s="28">
        <v>1</v>
      </c>
      <c r="G22" s="53">
        <v>1</v>
      </c>
      <c r="H22" s="53">
        <v>1</v>
      </c>
      <c r="I22" s="48">
        <v>1</v>
      </c>
      <c r="J22" s="48">
        <v>1</v>
      </c>
      <c r="K22" s="48">
        <v>1</v>
      </c>
      <c r="L22" s="29">
        <v>-0.5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41">
        <f>-40 -40 - 40</f>
        <v>-120</v>
      </c>
      <c r="AD22" s="31">
        <f>-50 + 100</f>
        <v>50</v>
      </c>
      <c r="AE22" s="38">
        <f t="shared" si="0"/>
        <v>100</v>
      </c>
      <c r="AF22" s="38">
        <f>70+30</f>
        <v>100</v>
      </c>
      <c r="AG22" s="142">
        <v>100</v>
      </c>
      <c r="AH22" s="79">
        <v>100</v>
      </c>
      <c r="AI22" s="98">
        <v>0</v>
      </c>
      <c r="AJ22" s="98"/>
      <c r="AK22" s="98"/>
      <c r="AL22" s="98"/>
      <c r="AM22" s="98"/>
      <c r="AN22" s="98"/>
      <c r="AO22" s="33">
        <f t="shared" si="1"/>
        <v>91.538461538461533</v>
      </c>
      <c r="AP22" s="26"/>
    </row>
    <row r="23" spans="1:63" x14ac:dyDescent="0.25">
      <c r="A23" s="277" t="s">
        <v>47</v>
      </c>
      <c r="B23" s="25">
        <v>0</v>
      </c>
      <c r="C23" s="26"/>
      <c r="D23" s="26">
        <v>3</v>
      </c>
      <c r="E23" s="27" t="s">
        <v>48</v>
      </c>
      <c r="F23" s="28">
        <v>1</v>
      </c>
      <c r="G23" s="53">
        <v>1</v>
      </c>
      <c r="H23" s="53">
        <v>1</v>
      </c>
      <c r="I23" s="48">
        <v>1</v>
      </c>
      <c r="J23" s="48">
        <v>1</v>
      </c>
      <c r="K23" s="29">
        <v>-0.5</v>
      </c>
      <c r="L23" s="48">
        <v>1</v>
      </c>
      <c r="M23" s="48">
        <v>1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-1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-40 - 40 + 100</f>
        <v>20</v>
      </c>
      <c r="AD23" s="37">
        <f>-20 + 100</f>
        <v>80</v>
      </c>
      <c r="AE23" s="38">
        <f t="shared" si="0"/>
        <v>100</v>
      </c>
      <c r="AF23" s="38">
        <f>50 + 50</f>
        <v>100</v>
      </c>
      <c r="AG23" s="142">
        <v>100</v>
      </c>
      <c r="AH23" s="142">
        <v>100</v>
      </c>
      <c r="AI23" s="98">
        <v>0</v>
      </c>
      <c r="AJ23" s="98">
        <v>100</v>
      </c>
      <c r="AK23" s="142">
        <v>100</v>
      </c>
      <c r="AL23" s="98"/>
      <c r="AM23" s="98"/>
      <c r="AN23" s="98"/>
      <c r="AO23" s="33">
        <f t="shared" si="1"/>
        <v>98.07692307692308</v>
      </c>
      <c r="AP23" s="26"/>
    </row>
    <row r="24" spans="1:63" x14ac:dyDescent="0.25">
      <c r="A24" s="330" t="s">
        <v>49</v>
      </c>
      <c r="B24" s="25">
        <v>0</v>
      </c>
      <c r="C24" s="26"/>
      <c r="D24" s="26">
        <v>3</v>
      </c>
      <c r="E24" s="27" t="s">
        <v>50</v>
      </c>
      <c r="F24" s="28">
        <v>1</v>
      </c>
      <c r="G24" s="53">
        <v>1</v>
      </c>
      <c r="H24" s="53">
        <v>1</v>
      </c>
      <c r="I24" s="48">
        <v>1</v>
      </c>
      <c r="J24" s="48">
        <v>1</v>
      </c>
      <c r="K24" s="48">
        <v>1</v>
      </c>
      <c r="L24" s="48">
        <v>1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1</v>
      </c>
      <c r="V24" s="29">
        <v>1</v>
      </c>
      <c r="W24" s="48">
        <v>1</v>
      </c>
      <c r="X24" s="48">
        <v>1</v>
      </c>
      <c r="Y24" s="48">
        <v>1</v>
      </c>
      <c r="Z24" s="48"/>
      <c r="AA24" s="48"/>
      <c r="AB24" s="48"/>
      <c r="AC24" s="37">
        <f>-40 + 100</f>
        <v>60</v>
      </c>
      <c r="AD24" s="32">
        <f>-50 - 50</f>
        <v>-100</v>
      </c>
      <c r="AE24" s="38">
        <f t="shared" si="0"/>
        <v>100</v>
      </c>
      <c r="AF24" s="188">
        <f>-50-50</f>
        <v>-100</v>
      </c>
      <c r="AG24" s="191">
        <f>-50-50</f>
        <v>-100</v>
      </c>
      <c r="AH24" s="191">
        <v>-100</v>
      </c>
      <c r="AI24" s="98">
        <v>0</v>
      </c>
      <c r="AJ24" s="98"/>
      <c r="AK24" s="98"/>
      <c r="AL24" s="98"/>
      <c r="AM24" s="98"/>
      <c r="AN24" s="98"/>
      <c r="AO24" s="33">
        <f t="shared" si="1"/>
        <v>69.615384615384613</v>
      </c>
      <c r="AP24" s="26"/>
    </row>
    <row r="25" spans="1:63" x14ac:dyDescent="0.25">
      <c r="A25" s="254" t="s">
        <v>51</v>
      </c>
      <c r="B25" s="25">
        <v>0</v>
      </c>
      <c r="C25" s="26"/>
      <c r="D25" s="26">
        <v>1</v>
      </c>
      <c r="E25" s="43"/>
      <c r="F25" s="28">
        <v>1</v>
      </c>
      <c r="G25" s="53">
        <v>1</v>
      </c>
      <c r="H25" s="53">
        <v>1</v>
      </c>
      <c r="I25" s="29">
        <v>-0.5</v>
      </c>
      <c r="J25" s="48">
        <v>1</v>
      </c>
      <c r="K25" s="29">
        <v>-0.5</v>
      </c>
      <c r="L25" s="29">
        <v>-0.5</v>
      </c>
      <c r="M25" s="48">
        <v>-0.5</v>
      </c>
      <c r="N25" s="48">
        <v>1</v>
      </c>
      <c r="O25" s="48">
        <v>1</v>
      </c>
      <c r="P25" s="48">
        <v>1</v>
      </c>
      <c r="Q25" s="48">
        <v>1</v>
      </c>
      <c r="R25" s="48">
        <v>1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41">
        <f>-40 - 40 - 40</f>
        <v>-120</v>
      </c>
      <c r="AD25" s="32">
        <f>-50 - 50</f>
        <v>-100</v>
      </c>
      <c r="AE25" s="34">
        <f t="shared" si="0"/>
        <v>-50</v>
      </c>
      <c r="AF25" s="188">
        <v>-100</v>
      </c>
      <c r="AG25" s="191">
        <v>-100</v>
      </c>
      <c r="AH25" s="191">
        <v>-100</v>
      </c>
      <c r="AI25" s="98">
        <v>0</v>
      </c>
      <c r="AJ25" s="98"/>
      <c r="AK25" s="98"/>
      <c r="AL25" s="98"/>
      <c r="AM25" s="98"/>
      <c r="AN25" s="98"/>
      <c r="AO25" s="33">
        <f t="shared" si="1"/>
        <v>24.23076923076923</v>
      </c>
      <c r="AP25" s="26"/>
    </row>
    <row r="26" spans="1:63" x14ac:dyDescent="0.25">
      <c r="A26" s="254" t="s">
        <v>52</v>
      </c>
      <c r="B26" s="25">
        <v>0</v>
      </c>
      <c r="C26" s="26"/>
      <c r="D26" s="26">
        <v>2</v>
      </c>
      <c r="E26" s="39" t="s">
        <v>53</v>
      </c>
      <c r="F26" s="28">
        <v>1</v>
      </c>
      <c r="G26" s="53">
        <v>1</v>
      </c>
      <c r="H26" s="53">
        <v>1</v>
      </c>
      <c r="I26" s="29">
        <v>-0.5</v>
      </c>
      <c r="J26" s="48">
        <v>1</v>
      </c>
      <c r="K26" s="48">
        <v>1</v>
      </c>
      <c r="L26" s="48">
        <v>1</v>
      </c>
      <c r="M26" s="48">
        <v>-0.5</v>
      </c>
      <c r="N26" s="48">
        <v>1</v>
      </c>
      <c r="O26" s="48">
        <v>1</v>
      </c>
      <c r="P26" s="48">
        <v>1</v>
      </c>
      <c r="Q26" s="46">
        <v>-0.5</v>
      </c>
      <c r="R26" s="30" t="s">
        <v>13</v>
      </c>
      <c r="S26" s="48">
        <v>3</v>
      </c>
      <c r="T26" s="48">
        <v>1</v>
      </c>
      <c r="U26" s="48">
        <v>-1</v>
      </c>
      <c r="V26" s="29">
        <v>1</v>
      </c>
      <c r="W26" s="48">
        <v>1</v>
      </c>
      <c r="X26" s="48">
        <v>1</v>
      </c>
      <c r="Y26" s="30">
        <v>-1</v>
      </c>
      <c r="Z26" s="48"/>
      <c r="AA26" s="48"/>
      <c r="AB26" s="48"/>
      <c r="AC26" s="37">
        <f>-40 - 40 + 100</f>
        <v>20</v>
      </c>
      <c r="AD26" s="31">
        <f>100</f>
        <v>100</v>
      </c>
      <c r="AE26" s="34">
        <f t="shared" si="0"/>
        <v>-50</v>
      </c>
      <c r="AF26" s="134">
        <v>-100</v>
      </c>
      <c r="AG26" s="142">
        <v>80</v>
      </c>
      <c r="AH26" s="142">
        <v>80</v>
      </c>
      <c r="AI26" s="98">
        <v>0</v>
      </c>
      <c r="AJ26" s="98"/>
      <c r="AK26" s="142">
        <v>80</v>
      </c>
      <c r="AL26" s="98"/>
      <c r="AM26" s="98"/>
      <c r="AN26" s="98"/>
      <c r="AO26" s="33">
        <f t="shared" si="1"/>
        <v>56.153846153846153</v>
      </c>
      <c r="AP26" s="26"/>
    </row>
    <row r="27" spans="1:63" s="56" customFormat="1" x14ac:dyDescent="0.25">
      <c r="A27" s="247" t="s">
        <v>220</v>
      </c>
      <c r="B27" s="25">
        <v>0</v>
      </c>
      <c r="C27" s="25"/>
      <c r="D27" s="25">
        <v>3</v>
      </c>
      <c r="E27" s="35" t="s">
        <v>54</v>
      </c>
      <c r="F27" s="50">
        <v>1</v>
      </c>
      <c r="G27" s="55">
        <v>1</v>
      </c>
      <c r="H27" s="55">
        <v>1</v>
      </c>
      <c r="I27" s="40">
        <v>1</v>
      </c>
      <c r="J27" s="40">
        <v>1</v>
      </c>
      <c r="K27" s="40">
        <v>1</v>
      </c>
      <c r="L27" s="40">
        <v>1</v>
      </c>
      <c r="M27" s="40">
        <v>-0.5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3</v>
      </c>
      <c r="T27" s="40">
        <v>-0.5</v>
      </c>
      <c r="U27" s="40">
        <v>1</v>
      </c>
      <c r="V27" s="29">
        <v>1</v>
      </c>
      <c r="W27" s="40">
        <v>1</v>
      </c>
      <c r="X27" s="40">
        <v>1</v>
      </c>
      <c r="Y27" s="40">
        <v>1</v>
      </c>
      <c r="Z27" s="40"/>
      <c r="AA27" s="40"/>
      <c r="AB27" s="40"/>
      <c r="AC27" s="37">
        <v>100</v>
      </c>
      <c r="AD27" s="31">
        <f>-50 + 100</f>
        <v>50</v>
      </c>
      <c r="AE27" s="38">
        <f t="shared" si="0"/>
        <v>100</v>
      </c>
      <c r="AF27" s="145">
        <f>5+10+40</f>
        <v>55</v>
      </c>
      <c r="AG27" s="241">
        <v>100</v>
      </c>
      <c r="AH27" s="79">
        <v>100</v>
      </c>
      <c r="AI27" s="113">
        <v>0</v>
      </c>
      <c r="AJ27" s="113"/>
      <c r="AK27" s="241">
        <v>100</v>
      </c>
      <c r="AL27" s="113"/>
      <c r="AM27" s="113"/>
      <c r="AN27" s="113"/>
      <c r="AO27" s="33">
        <f t="shared" si="1"/>
        <v>96.34615384615384</v>
      </c>
      <c r="AP27" s="25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ht="33" customHeight="1" x14ac:dyDescent="0.4">
      <c r="A28" s="5" t="s">
        <v>55</v>
      </c>
      <c r="E28" s="57"/>
      <c r="F28" s="58"/>
      <c r="G28" s="15"/>
      <c r="H28" s="15"/>
      <c r="I28" s="15"/>
      <c r="J28" s="15"/>
      <c r="K28" s="58"/>
      <c r="L28" s="58"/>
      <c r="M28" s="58"/>
      <c r="N28" s="15"/>
      <c r="O28" s="15"/>
      <c r="P28" s="15"/>
      <c r="Q28" s="15"/>
      <c r="R28" s="15"/>
      <c r="S28" s="15"/>
      <c r="T28" s="15"/>
      <c r="U28" s="59"/>
      <c r="V28" s="59"/>
      <c r="W28" s="59"/>
      <c r="X28" s="59"/>
      <c r="Y28" s="59"/>
      <c r="Z28" s="59"/>
      <c r="AA28" s="59"/>
      <c r="AB28" s="59"/>
      <c r="AC28" s="60"/>
      <c r="AD28" s="58"/>
      <c r="AE28" s="58"/>
      <c r="AF28" s="58"/>
      <c r="AG28" s="61"/>
      <c r="AH28" s="58"/>
      <c r="AI28" s="58"/>
      <c r="AJ28" s="58"/>
      <c r="AK28" s="58"/>
      <c r="AL28" s="58"/>
      <c r="AM28" s="58"/>
      <c r="AN28" s="62"/>
      <c r="AO28" s="4"/>
    </row>
    <row r="29" spans="1:63" x14ac:dyDescent="0.25">
      <c r="A29" s="12" t="s">
        <v>1</v>
      </c>
      <c r="B29" s="63" t="str">
        <f t="shared" ref="B29:AB29" si="2">B2</f>
        <v>КР1</v>
      </c>
      <c r="C29" s="64" t="str">
        <f t="shared" si="2"/>
        <v>КР2</v>
      </c>
      <c r="D29" s="64"/>
      <c r="E29" s="65" t="str">
        <f t="shared" si="2"/>
        <v>Github</v>
      </c>
      <c r="F29" s="16">
        <f t="shared" si="2"/>
        <v>45691</v>
      </c>
      <c r="G29" s="18">
        <f t="shared" si="2"/>
        <v>45698</v>
      </c>
      <c r="H29" s="18">
        <f t="shared" si="2"/>
        <v>45701</v>
      </c>
      <c r="I29" s="18">
        <f t="shared" si="2"/>
        <v>45705</v>
      </c>
      <c r="J29" s="18">
        <f t="shared" si="2"/>
        <v>45712</v>
      </c>
      <c r="K29" s="16">
        <f t="shared" si="2"/>
        <v>45715</v>
      </c>
      <c r="L29" s="16">
        <f t="shared" si="2"/>
        <v>45719</v>
      </c>
      <c r="M29" s="16">
        <f t="shared" si="2"/>
        <v>45726</v>
      </c>
      <c r="N29" s="18">
        <f t="shared" si="2"/>
        <v>45729</v>
      </c>
      <c r="O29" s="18">
        <f t="shared" si="2"/>
        <v>45733</v>
      </c>
      <c r="P29" s="18">
        <f t="shared" si="2"/>
        <v>45740</v>
      </c>
      <c r="Q29" s="18">
        <f t="shared" si="2"/>
        <v>45743</v>
      </c>
      <c r="R29" s="18">
        <f t="shared" si="2"/>
        <v>45747</v>
      </c>
      <c r="S29" s="18">
        <f t="shared" si="2"/>
        <v>45754</v>
      </c>
      <c r="T29" s="18">
        <f t="shared" si="2"/>
        <v>45761</v>
      </c>
      <c r="U29" s="18">
        <f t="shared" si="2"/>
        <v>45768</v>
      </c>
      <c r="V29" s="18">
        <f t="shared" si="2"/>
        <v>45771</v>
      </c>
      <c r="W29" s="18">
        <f t="shared" si="2"/>
        <v>45775</v>
      </c>
      <c r="X29" s="18">
        <f t="shared" si="2"/>
        <v>45782</v>
      </c>
      <c r="Y29" s="18">
        <f t="shared" si="2"/>
        <v>45789</v>
      </c>
      <c r="Z29" s="18">
        <f t="shared" si="2"/>
        <v>45796</v>
      </c>
      <c r="AA29" s="18">
        <f t="shared" si="2"/>
        <v>45799</v>
      </c>
      <c r="AB29" s="18">
        <f t="shared" si="2"/>
        <v>0</v>
      </c>
      <c r="AC29" s="92" t="str">
        <f t="shared" ref="AC29:AO29" si="3">AC2</f>
        <v>ПР1 (Latex, 10.02.2025)</v>
      </c>
      <c r="AD29" s="121" t="str">
        <f t="shared" si="3"/>
        <v>ПР2(Android-калькулятор)</v>
      </c>
      <c r="AE29" s="121" t="str">
        <f t="shared" si="3"/>
        <v>кабели</v>
      </c>
      <c r="AF29" s="121" t="str">
        <f t="shared" si="3"/>
        <v>ПР3(Media-player)</v>
      </c>
      <c r="AG29" s="121" t="str">
        <f t="shared" si="3"/>
        <v>ПР4 (GPS-координаты смартфона)</v>
      </c>
      <c r="AH29" s="121" t="str">
        <f t="shared" si="3"/>
        <v>SSH</v>
      </c>
      <c r="AI29" s="121" t="str">
        <f t="shared" si="3"/>
        <v>ПР4. Telephony</v>
      </c>
      <c r="AJ29" s="121" t="str">
        <f t="shared" si="3"/>
        <v>ПР5. Сокеты</v>
      </c>
      <c r="AK29" s="121" t="str">
        <f t="shared" si="3"/>
        <v>РГР</v>
      </c>
      <c r="AL29" s="121" t="str">
        <f t="shared" si="3"/>
        <v>К\Р</v>
      </c>
      <c r="AM29" s="121">
        <f t="shared" si="3"/>
        <v>0</v>
      </c>
      <c r="AN29" s="121">
        <f t="shared" si="3"/>
        <v>0</v>
      </c>
      <c r="AO29" s="121" t="str">
        <f t="shared" si="3"/>
        <v>КАРМА=ЗАЧЕТ(или НЕЗАЧЕТ)</v>
      </c>
    </row>
    <row r="30" spans="1:63" ht="15.75" x14ac:dyDescent="0.25">
      <c r="A30" s="137" t="s">
        <v>56</v>
      </c>
      <c r="B30" s="25">
        <v>2</v>
      </c>
      <c r="C30" s="26"/>
      <c r="D30" s="26"/>
      <c r="E30" s="66" t="s">
        <v>57</v>
      </c>
      <c r="F30" s="28">
        <v>1</v>
      </c>
      <c r="G30" s="28">
        <v>1</v>
      </c>
      <c r="H30" s="28">
        <v>-0.5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0</v>
      </c>
      <c r="Q30" s="28">
        <v>1</v>
      </c>
      <c r="R30" s="67" t="s">
        <v>13</v>
      </c>
      <c r="S30" s="28">
        <v>3</v>
      </c>
      <c r="T30" s="28">
        <v>1</v>
      </c>
      <c r="U30" s="68">
        <v>1</v>
      </c>
      <c r="V30" s="69">
        <v>1</v>
      </c>
      <c r="W30" s="69">
        <v>1</v>
      </c>
      <c r="X30" s="69">
        <v>1</v>
      </c>
      <c r="Y30" s="69">
        <v>1</v>
      </c>
      <c r="Z30" s="69"/>
      <c r="AA30" s="69"/>
      <c r="AB30" s="69"/>
      <c r="AC30" s="31">
        <v>100</v>
      </c>
      <c r="AD30" s="70">
        <v>100</v>
      </c>
      <c r="AE30" s="71">
        <v>100</v>
      </c>
      <c r="AF30" s="139">
        <f>50 + 50</f>
        <v>100</v>
      </c>
      <c r="AG30" s="138">
        <v>100</v>
      </c>
      <c r="AH30" s="140">
        <v>100</v>
      </c>
      <c r="AI30" s="95"/>
      <c r="AJ30" s="95"/>
      <c r="AK30" s="140">
        <v>100</v>
      </c>
      <c r="AL30" s="95"/>
      <c r="AM30" s="95"/>
      <c r="AN30" s="95"/>
      <c r="AO30" s="33">
        <f t="shared" ref="AO30:AO49" si="4">SUM(100*SUM(F30:AB30),AC30:AN30)/$AO$1</f>
        <v>98.07692307692308</v>
      </c>
    </row>
    <row r="31" spans="1:63" ht="15.75" x14ac:dyDescent="0.25">
      <c r="A31" s="27" t="s">
        <v>58</v>
      </c>
      <c r="B31" s="25">
        <v>0</v>
      </c>
      <c r="C31" s="26"/>
      <c r="D31" s="26"/>
      <c r="E31" s="43"/>
      <c r="F31" s="28">
        <v>1</v>
      </c>
      <c r="G31" s="36">
        <v>1</v>
      </c>
      <c r="H31" s="36">
        <v>1</v>
      </c>
      <c r="I31" s="36">
        <v>1</v>
      </c>
      <c r="J31" s="28">
        <v>-0.5</v>
      </c>
      <c r="K31" s="28">
        <v>-0.5</v>
      </c>
      <c r="L31" s="28">
        <v>-0.5</v>
      </c>
      <c r="M31" s="36">
        <v>1</v>
      </c>
      <c r="N31" s="36">
        <v>1</v>
      </c>
      <c r="O31" s="36">
        <v>1</v>
      </c>
      <c r="P31" s="36">
        <v>0</v>
      </c>
      <c r="Q31" s="36">
        <v>1</v>
      </c>
      <c r="R31" s="30">
        <v>1</v>
      </c>
      <c r="S31" s="36">
        <v>3</v>
      </c>
      <c r="T31" s="36">
        <v>1</v>
      </c>
      <c r="U31" s="72">
        <v>-1</v>
      </c>
      <c r="V31" s="69">
        <v>1</v>
      </c>
      <c r="W31" s="73" t="s">
        <v>13</v>
      </c>
      <c r="X31" s="73">
        <v>1</v>
      </c>
      <c r="Y31" s="73">
        <v>-1</v>
      </c>
      <c r="Z31" s="73"/>
      <c r="AA31" s="73"/>
      <c r="AB31" s="73"/>
      <c r="AC31" s="37">
        <v>100</v>
      </c>
      <c r="AD31" s="242">
        <f>-20 - 50 - 50</f>
        <v>-120</v>
      </c>
      <c r="AE31" s="38">
        <v>100</v>
      </c>
      <c r="AF31" s="134">
        <f>-50-20 + 40</f>
        <v>-30</v>
      </c>
      <c r="AG31" s="249">
        <v>-100</v>
      </c>
      <c r="AH31" s="191">
        <v>-100</v>
      </c>
      <c r="AI31" s="98"/>
      <c r="AJ31" s="98"/>
      <c r="AK31" s="98"/>
      <c r="AL31" s="98"/>
      <c r="AM31" s="98"/>
      <c r="AN31" s="98"/>
      <c r="AO31" s="33">
        <f t="shared" si="4"/>
        <v>38.46153846153846</v>
      </c>
    </row>
    <row r="32" spans="1:63" ht="15.75" x14ac:dyDescent="0.25">
      <c r="A32" s="27" t="s">
        <v>59</v>
      </c>
      <c r="B32" s="25">
        <v>0</v>
      </c>
      <c r="C32" s="26"/>
      <c r="D32" s="26"/>
      <c r="E32" s="66" t="s">
        <v>60</v>
      </c>
      <c r="F32" s="28">
        <v>1</v>
      </c>
      <c r="G32" s="36">
        <v>1</v>
      </c>
      <c r="H32" s="36">
        <v>1</v>
      </c>
      <c r="I32" s="36">
        <v>1</v>
      </c>
      <c r="J32" s="36">
        <v>1</v>
      </c>
      <c r="K32" s="36">
        <v>1</v>
      </c>
      <c r="L32" s="28">
        <v>-0.5</v>
      </c>
      <c r="M32" s="36">
        <v>-0.5</v>
      </c>
      <c r="N32" s="36">
        <v>-0.5</v>
      </c>
      <c r="O32" s="36">
        <v>1</v>
      </c>
      <c r="P32" s="36">
        <v>1</v>
      </c>
      <c r="Q32" s="1">
        <v>1</v>
      </c>
      <c r="R32" s="30">
        <v>1</v>
      </c>
      <c r="S32" s="36">
        <v>3</v>
      </c>
      <c r="T32" s="36">
        <v>1</v>
      </c>
      <c r="U32" s="72">
        <v>-1</v>
      </c>
      <c r="V32" s="69">
        <v>1</v>
      </c>
      <c r="W32" s="73">
        <v>1</v>
      </c>
      <c r="X32" s="73">
        <v>1</v>
      </c>
      <c r="Y32" s="73">
        <v>1</v>
      </c>
      <c r="Z32" s="73"/>
      <c r="AA32" s="73"/>
      <c r="AB32" s="73"/>
      <c r="AC32" s="37">
        <v>100</v>
      </c>
      <c r="AD32" s="51">
        <f>-50 - 50</f>
        <v>-100</v>
      </c>
      <c r="AE32" s="38">
        <v>100</v>
      </c>
      <c r="AF32" s="38">
        <f>30+70</f>
        <v>100</v>
      </c>
      <c r="AG32" s="141">
        <v>60</v>
      </c>
      <c r="AH32" s="142">
        <v>100</v>
      </c>
      <c r="AI32" s="98"/>
      <c r="AJ32" s="98"/>
      <c r="AK32" s="142">
        <v>100</v>
      </c>
      <c r="AL32" s="98"/>
      <c r="AM32" s="98"/>
      <c r="AN32" s="98"/>
      <c r="AO32" s="33">
        <f t="shared" si="4"/>
        <v>77.307692307692307</v>
      </c>
    </row>
    <row r="33" spans="1:63" ht="15.75" x14ac:dyDescent="0.25">
      <c r="A33" s="244" t="s">
        <v>61</v>
      </c>
      <c r="B33" s="25">
        <v>2</v>
      </c>
      <c r="C33" s="26"/>
      <c r="D33" s="26"/>
      <c r="E33" s="136" t="s">
        <v>62</v>
      </c>
      <c r="F33" s="28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0">
        <v>1</v>
      </c>
      <c r="S33" s="36">
        <v>3</v>
      </c>
      <c r="T33" s="36">
        <v>1</v>
      </c>
      <c r="U33" s="72">
        <v>1</v>
      </c>
      <c r="V33" s="69">
        <v>1</v>
      </c>
      <c r="W33" s="73">
        <v>1</v>
      </c>
      <c r="X33" s="73">
        <v>1</v>
      </c>
      <c r="Y33" s="73">
        <v>1</v>
      </c>
      <c r="Z33" s="73"/>
      <c r="AA33" s="73"/>
      <c r="AB33" s="73"/>
      <c r="AC33" s="37">
        <v>100</v>
      </c>
      <c r="AD33" s="37">
        <v>95</v>
      </c>
      <c r="AE33" s="38">
        <v>100</v>
      </c>
      <c r="AF33" s="134">
        <v>100</v>
      </c>
      <c r="AG33" s="141">
        <f>50+30</f>
        <v>80</v>
      </c>
      <c r="AH33" s="142">
        <v>100</v>
      </c>
      <c r="AI33" s="98"/>
      <c r="AJ33" s="98"/>
      <c r="AK33" s="142">
        <v>100</v>
      </c>
      <c r="AL33" s="98"/>
      <c r="AM33" s="98"/>
      <c r="AN33" s="98"/>
      <c r="AO33" s="33">
        <f t="shared" si="4"/>
        <v>110.57692307692308</v>
      </c>
    </row>
    <row r="34" spans="1:63" ht="15.75" x14ac:dyDescent="0.25">
      <c r="A34" s="27" t="s">
        <v>63</v>
      </c>
      <c r="B34" s="25">
        <v>2</v>
      </c>
      <c r="C34" s="26"/>
      <c r="D34" s="26"/>
      <c r="E34" s="66" t="s">
        <v>64</v>
      </c>
      <c r="F34" s="28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0">
        <v>1</v>
      </c>
      <c r="S34" s="36">
        <v>3</v>
      </c>
      <c r="T34" s="36">
        <v>1</v>
      </c>
      <c r="U34" s="72">
        <v>-1</v>
      </c>
      <c r="V34" s="69">
        <v>1</v>
      </c>
      <c r="W34" s="73">
        <v>1</v>
      </c>
      <c r="X34" s="73">
        <v>1</v>
      </c>
      <c r="Y34" s="73">
        <v>1</v>
      </c>
      <c r="Z34" s="73"/>
      <c r="AA34" s="73"/>
      <c r="AB34" s="73"/>
      <c r="AC34" s="37">
        <v>80</v>
      </c>
      <c r="AD34" s="37">
        <f>70</f>
        <v>70</v>
      </c>
      <c r="AE34" s="38">
        <v>100</v>
      </c>
      <c r="AF34" s="38">
        <f>-50 + 100</f>
        <v>50</v>
      </c>
      <c r="AG34" s="135">
        <f>20</f>
        <v>20</v>
      </c>
      <c r="AH34" s="191">
        <v>-100</v>
      </c>
      <c r="AI34" s="98"/>
      <c r="AJ34" s="98"/>
      <c r="AK34" s="98"/>
      <c r="AL34" s="98"/>
      <c r="AM34" s="98"/>
      <c r="AN34" s="98"/>
      <c r="AO34" s="33">
        <f t="shared" si="4"/>
        <v>85.384615384615387</v>
      </c>
    </row>
    <row r="35" spans="1:63" ht="15.75" x14ac:dyDescent="0.25">
      <c r="A35" s="252" t="s">
        <v>65</v>
      </c>
      <c r="B35" s="25">
        <v>0</v>
      </c>
      <c r="C35" s="26"/>
      <c r="D35" s="26"/>
      <c r="E35" s="136" t="s">
        <v>148</v>
      </c>
      <c r="F35" s="28">
        <v>1</v>
      </c>
      <c r="G35" s="45">
        <v>1</v>
      </c>
      <c r="H35" s="28">
        <v>-0.5</v>
      </c>
      <c r="I35" s="28">
        <v>-0.5</v>
      </c>
      <c r="J35" s="45">
        <v>1</v>
      </c>
      <c r="K35" s="45">
        <v>1</v>
      </c>
      <c r="L35" s="28">
        <v>-0.5</v>
      </c>
      <c r="M35" s="45">
        <v>-0.5</v>
      </c>
      <c r="N35" s="45">
        <v>1</v>
      </c>
      <c r="O35" s="45">
        <v>1</v>
      </c>
      <c r="P35" s="45">
        <v>1</v>
      </c>
      <c r="Q35" s="45">
        <v>1</v>
      </c>
      <c r="R35" s="67" t="s">
        <v>13</v>
      </c>
      <c r="S35" s="45">
        <v>3</v>
      </c>
      <c r="T35" s="45">
        <v>-0.5</v>
      </c>
      <c r="U35" s="72">
        <v>-1</v>
      </c>
      <c r="V35" s="69">
        <v>1</v>
      </c>
      <c r="W35" s="73">
        <v>1</v>
      </c>
      <c r="X35" s="73">
        <v>1</v>
      </c>
      <c r="Y35" s="73">
        <v>-1</v>
      </c>
      <c r="Z35" s="73"/>
      <c r="AA35" s="73"/>
      <c r="AB35" s="73"/>
      <c r="AC35" s="37">
        <v>80</v>
      </c>
      <c r="AD35" s="243">
        <f>-50 - 50</f>
        <v>-100</v>
      </c>
      <c r="AE35" s="198">
        <v>-100</v>
      </c>
      <c r="AF35" s="188">
        <f>-50-50</f>
        <v>-100</v>
      </c>
      <c r="AG35" s="248">
        <f>-100</f>
        <v>-100</v>
      </c>
      <c r="AH35" s="201">
        <v>-100</v>
      </c>
      <c r="AI35" s="113"/>
      <c r="AJ35" s="113"/>
      <c r="AK35" s="113"/>
      <c r="AL35" s="113"/>
      <c r="AM35" s="113"/>
      <c r="AN35" s="113"/>
      <c r="AO35" s="33">
        <f t="shared" si="4"/>
        <v>20.384615384615383</v>
      </c>
    </row>
    <row r="36" spans="1:63" s="56" customFormat="1" ht="15.75" x14ac:dyDescent="0.25">
      <c r="A36" s="54" t="s">
        <v>66</v>
      </c>
      <c r="B36" s="25">
        <v>2</v>
      </c>
      <c r="C36" s="25"/>
      <c r="D36" s="25"/>
      <c r="E36" s="35" t="s">
        <v>67</v>
      </c>
      <c r="F36" s="50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6">
        <v>1</v>
      </c>
      <c r="S36" s="45">
        <v>3</v>
      </c>
      <c r="T36" s="45">
        <v>1</v>
      </c>
      <c r="U36" s="74">
        <v>1</v>
      </c>
      <c r="V36" s="69">
        <v>1</v>
      </c>
      <c r="W36" s="75">
        <v>1</v>
      </c>
      <c r="X36" s="75">
        <v>1</v>
      </c>
      <c r="Y36" s="75">
        <v>1</v>
      </c>
      <c r="Z36" s="75"/>
      <c r="AA36" s="75"/>
      <c r="AB36" s="75"/>
      <c r="AC36" s="37">
        <v>100</v>
      </c>
      <c r="AD36" s="37">
        <v>100</v>
      </c>
      <c r="AE36" s="38">
        <v>100</v>
      </c>
      <c r="AF36" s="38">
        <f>50+50</f>
        <v>100</v>
      </c>
      <c r="AG36" s="143">
        <v>80</v>
      </c>
      <c r="AH36" s="241">
        <v>100</v>
      </c>
      <c r="AI36" s="113"/>
      <c r="AJ36" s="113"/>
      <c r="AK36" s="241">
        <v>100</v>
      </c>
      <c r="AL36" s="113"/>
      <c r="AM36" s="113"/>
      <c r="AN36" s="113"/>
      <c r="AO36" s="33">
        <f t="shared" si="4"/>
        <v>110.76923076923077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3" ht="15.75" x14ac:dyDescent="0.25">
      <c r="A37" s="253" t="s">
        <v>68</v>
      </c>
      <c r="B37" s="25">
        <v>2</v>
      </c>
      <c r="C37" s="26"/>
      <c r="D37" s="26"/>
      <c r="E37" s="136" t="s">
        <v>69</v>
      </c>
      <c r="F37" s="28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6">
        <v>1</v>
      </c>
      <c r="S37" s="45">
        <v>3</v>
      </c>
      <c r="T37" s="45">
        <v>1</v>
      </c>
      <c r="U37" s="74">
        <v>1</v>
      </c>
      <c r="V37" s="69">
        <v>1</v>
      </c>
      <c r="W37" s="75">
        <v>1</v>
      </c>
      <c r="X37" s="75">
        <v>1</v>
      </c>
      <c r="Y37" s="75">
        <v>1</v>
      </c>
      <c r="Z37" s="75"/>
      <c r="AA37" s="75"/>
      <c r="AB37" s="75"/>
      <c r="AC37" s="37">
        <v>100</v>
      </c>
      <c r="AD37" s="37">
        <f>-20 - 20 + 80</f>
        <v>40</v>
      </c>
      <c r="AE37" s="38">
        <v>100</v>
      </c>
      <c r="AF37" s="76">
        <f>10 + 50</f>
        <v>60</v>
      </c>
      <c r="AG37" s="143">
        <f>100 - 100 + 50</f>
        <v>50</v>
      </c>
      <c r="AH37" s="241">
        <f>-20+80</f>
        <v>60</v>
      </c>
      <c r="AI37" s="113"/>
      <c r="AJ37" s="113"/>
      <c r="AK37" s="241">
        <v>100</v>
      </c>
      <c r="AL37" s="113"/>
      <c r="AM37" s="113"/>
      <c r="AN37" s="113"/>
      <c r="AO37" s="33">
        <f t="shared" si="4"/>
        <v>104.23076923076923</v>
      </c>
    </row>
    <row r="38" spans="1:63" ht="15.75" x14ac:dyDescent="0.25">
      <c r="A38" s="27" t="s">
        <v>70</v>
      </c>
      <c r="B38" s="25">
        <v>0</v>
      </c>
      <c r="C38" s="26"/>
      <c r="D38" s="26"/>
      <c r="E38" s="26" t="s">
        <v>71</v>
      </c>
      <c r="F38" s="28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-0.5</v>
      </c>
      <c r="N38" s="36">
        <v>1</v>
      </c>
      <c r="O38" s="36">
        <v>1</v>
      </c>
      <c r="P38" s="36">
        <v>1</v>
      </c>
      <c r="Q38" s="36">
        <v>1</v>
      </c>
      <c r="R38" s="30">
        <v>1</v>
      </c>
      <c r="S38" s="36">
        <v>3</v>
      </c>
      <c r="T38" s="36">
        <v>1</v>
      </c>
      <c r="U38" s="72">
        <v>1</v>
      </c>
      <c r="V38" s="69">
        <v>1</v>
      </c>
      <c r="W38" s="73">
        <v>1</v>
      </c>
      <c r="X38" s="73">
        <v>1</v>
      </c>
      <c r="Y38" s="73">
        <v>1</v>
      </c>
      <c r="Z38" s="73"/>
      <c r="AA38" s="73"/>
      <c r="AB38" s="73"/>
      <c r="AC38" s="37">
        <v>60</v>
      </c>
      <c r="AD38" s="37">
        <f>-50 + 30 - 50 -50</f>
        <v>-120</v>
      </c>
      <c r="AE38" s="38">
        <v>100</v>
      </c>
      <c r="AF38" s="38">
        <f>-50 + 50 + 50</f>
        <v>50</v>
      </c>
      <c r="AG38" s="141">
        <v>70</v>
      </c>
      <c r="AH38" s="142">
        <v>-100</v>
      </c>
      <c r="AI38" s="98"/>
      <c r="AJ38" s="98"/>
      <c r="AK38" s="142">
        <v>50</v>
      </c>
      <c r="AL38" s="98"/>
      <c r="AM38" s="98"/>
      <c r="AN38" s="98"/>
      <c r="AO38" s="33">
        <f t="shared" si="4"/>
        <v>83.07692307692308</v>
      </c>
    </row>
    <row r="39" spans="1:63" ht="15.75" x14ac:dyDescent="0.25">
      <c r="A39" s="52" t="s">
        <v>72</v>
      </c>
      <c r="B39" s="25">
        <v>2</v>
      </c>
      <c r="C39" s="26"/>
      <c r="D39" s="26"/>
      <c r="E39" s="136" t="s">
        <v>143</v>
      </c>
      <c r="F39" s="28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6">
        <v>1</v>
      </c>
      <c r="R39" s="30">
        <v>1</v>
      </c>
      <c r="S39" s="36">
        <v>3</v>
      </c>
      <c r="T39" s="36">
        <v>1</v>
      </c>
      <c r="U39" s="72">
        <v>1</v>
      </c>
      <c r="V39" s="69">
        <v>1</v>
      </c>
      <c r="W39" s="73">
        <v>1</v>
      </c>
      <c r="X39" s="73">
        <v>1</v>
      </c>
      <c r="Y39" s="73">
        <v>1</v>
      </c>
      <c r="Z39" s="73"/>
      <c r="AA39" s="73"/>
      <c r="AB39" s="73"/>
      <c r="AC39" s="37">
        <v>100</v>
      </c>
      <c r="AD39" s="37">
        <f>100</f>
        <v>100</v>
      </c>
      <c r="AE39" s="38">
        <v>100</v>
      </c>
      <c r="AF39" s="38">
        <v>100</v>
      </c>
      <c r="AG39" s="141">
        <f>50+30</f>
        <v>80</v>
      </c>
      <c r="AH39" s="142">
        <f>-20+100</f>
        <v>80</v>
      </c>
      <c r="AI39" s="98"/>
      <c r="AJ39" s="98"/>
      <c r="AK39" s="142">
        <v>100</v>
      </c>
      <c r="AL39" s="98"/>
      <c r="AM39" s="98"/>
      <c r="AN39" s="98"/>
      <c r="AO39" s="33">
        <f t="shared" si="4"/>
        <v>110</v>
      </c>
    </row>
    <row r="40" spans="1:63" ht="15.75" x14ac:dyDescent="0.25">
      <c r="A40" s="244" t="s">
        <v>73</v>
      </c>
      <c r="B40" s="25">
        <v>2</v>
      </c>
      <c r="C40" s="26"/>
      <c r="D40" s="26"/>
      <c r="E40" s="136" t="s">
        <v>74</v>
      </c>
      <c r="F40" s="28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0">
        <v>1</v>
      </c>
      <c r="S40" s="36">
        <v>3</v>
      </c>
      <c r="T40" s="36">
        <v>1</v>
      </c>
      <c r="U40" s="72">
        <v>1</v>
      </c>
      <c r="V40" s="69">
        <v>1</v>
      </c>
      <c r="W40" s="73">
        <v>1</v>
      </c>
      <c r="X40" s="73">
        <v>1</v>
      </c>
      <c r="Y40" s="73">
        <v>1</v>
      </c>
      <c r="Z40" s="73"/>
      <c r="AA40" s="73"/>
      <c r="AB40" s="73"/>
      <c r="AC40" s="37">
        <v>100</v>
      </c>
      <c r="AD40" s="37">
        <v>100</v>
      </c>
      <c r="AE40" s="38">
        <v>100</v>
      </c>
      <c r="AF40" s="38">
        <v>100</v>
      </c>
      <c r="AG40" s="141">
        <v>100</v>
      </c>
      <c r="AH40" s="142">
        <v>100</v>
      </c>
      <c r="AI40" s="98"/>
      <c r="AJ40" s="98"/>
      <c r="AK40" s="142">
        <v>100</v>
      </c>
      <c r="AL40" s="98"/>
      <c r="AM40" s="98"/>
      <c r="AN40" s="98"/>
      <c r="AO40" s="33">
        <f t="shared" si="4"/>
        <v>111.53846153846153</v>
      </c>
    </row>
    <row r="41" spans="1:63" ht="15.75" x14ac:dyDescent="0.25">
      <c r="A41" s="245" t="s">
        <v>75</v>
      </c>
      <c r="B41" s="25">
        <v>2</v>
      </c>
      <c r="C41" s="26"/>
      <c r="D41" s="26"/>
      <c r="E41" s="136" t="s">
        <v>76</v>
      </c>
      <c r="F41" s="28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0">
        <v>1</v>
      </c>
      <c r="S41" s="36">
        <v>3</v>
      </c>
      <c r="T41" s="36">
        <v>1</v>
      </c>
      <c r="U41" s="72">
        <v>1</v>
      </c>
      <c r="V41" s="69">
        <v>1</v>
      </c>
      <c r="W41" s="73">
        <v>1</v>
      </c>
      <c r="X41" s="73">
        <v>1</v>
      </c>
      <c r="Y41" s="73">
        <v>1</v>
      </c>
      <c r="Z41" s="73"/>
      <c r="AA41" s="73"/>
      <c r="AB41" s="73"/>
      <c r="AC41" s="37">
        <v>60</v>
      </c>
      <c r="AD41" s="37">
        <v>100</v>
      </c>
      <c r="AE41" s="38">
        <v>100</v>
      </c>
      <c r="AF41" s="38">
        <f>50 + 50</f>
        <v>100</v>
      </c>
      <c r="AG41" s="141">
        <v>100</v>
      </c>
      <c r="AH41" s="142">
        <v>100</v>
      </c>
      <c r="AI41" s="113"/>
      <c r="AJ41" s="113"/>
      <c r="AK41" s="241">
        <v>100</v>
      </c>
      <c r="AL41" s="98"/>
      <c r="AM41" s="98"/>
      <c r="AN41" s="98"/>
      <c r="AO41" s="33">
        <f t="shared" si="4"/>
        <v>110</v>
      </c>
    </row>
    <row r="42" spans="1:63" ht="15.75" x14ac:dyDescent="0.25">
      <c r="A42" s="27" t="s">
        <v>77</v>
      </c>
      <c r="B42" s="25">
        <v>2</v>
      </c>
      <c r="C42" s="26"/>
      <c r="D42" s="26"/>
      <c r="E42" s="136" t="s">
        <v>78</v>
      </c>
      <c r="F42" s="28">
        <v>1</v>
      </c>
      <c r="G42" s="28">
        <v>-0.5</v>
      </c>
      <c r="H42" s="45">
        <v>1</v>
      </c>
      <c r="I42" s="45">
        <v>1</v>
      </c>
      <c r="J42" s="45">
        <v>1</v>
      </c>
      <c r="K42" s="45">
        <v>1</v>
      </c>
      <c r="L42" s="28">
        <v>-0.5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6">
        <v>1</v>
      </c>
      <c r="S42" s="45">
        <v>3</v>
      </c>
      <c r="T42" s="45">
        <v>1</v>
      </c>
      <c r="U42" s="74">
        <v>1</v>
      </c>
      <c r="V42" s="69">
        <v>1</v>
      </c>
      <c r="W42" s="75">
        <v>1</v>
      </c>
      <c r="X42" s="75">
        <v>1</v>
      </c>
      <c r="Y42" s="75">
        <v>1</v>
      </c>
      <c r="Z42" s="75"/>
      <c r="AA42" s="75"/>
      <c r="AB42" s="75"/>
      <c r="AC42" s="37">
        <f>-40 + 100</f>
        <v>60</v>
      </c>
      <c r="AD42" s="37">
        <f>-50 + 100</f>
        <v>50</v>
      </c>
      <c r="AE42" s="38">
        <v>100</v>
      </c>
      <c r="AF42" s="38">
        <v>100</v>
      </c>
      <c r="AG42" s="143">
        <v>60</v>
      </c>
      <c r="AH42" s="241">
        <v>100</v>
      </c>
      <c r="AI42" s="113"/>
      <c r="AJ42" s="113"/>
      <c r="AK42" s="241">
        <v>100</v>
      </c>
      <c r="AL42" s="113"/>
      <c r="AM42" s="113"/>
      <c r="AN42" s="113"/>
      <c r="AO42" s="33">
        <f t="shared" si="4"/>
        <v>95</v>
      </c>
    </row>
    <row r="43" spans="1:63" ht="15.75" x14ac:dyDescent="0.25">
      <c r="A43" s="133" t="s">
        <v>79</v>
      </c>
      <c r="B43" s="25">
        <v>0</v>
      </c>
      <c r="C43" s="26"/>
      <c r="D43" s="26"/>
      <c r="E43" s="35" t="s">
        <v>80</v>
      </c>
      <c r="F43" s="28">
        <v>1</v>
      </c>
      <c r="G43" s="28">
        <v>-0.5</v>
      </c>
      <c r="H43" s="36">
        <v>1</v>
      </c>
      <c r="I43" s="28">
        <v>-0.5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0">
        <v>1</v>
      </c>
      <c r="S43" s="36">
        <v>3</v>
      </c>
      <c r="T43" s="36">
        <v>1</v>
      </c>
      <c r="U43" s="72">
        <v>1</v>
      </c>
      <c r="V43" s="69">
        <v>1</v>
      </c>
      <c r="W43" s="73">
        <v>1</v>
      </c>
      <c r="X43" s="73">
        <v>1</v>
      </c>
      <c r="Y43" s="73">
        <v>1</v>
      </c>
      <c r="Z43" s="73"/>
      <c r="AA43" s="73"/>
      <c r="AB43" s="73"/>
      <c r="AC43" s="37">
        <f>-40 - 20 + 100</f>
        <v>40</v>
      </c>
      <c r="AD43" s="243">
        <f>-50 - 50</f>
        <v>-100</v>
      </c>
      <c r="AE43" s="34">
        <v>0</v>
      </c>
      <c r="AF43" s="134">
        <f>-50 + 20 - 20+50</f>
        <v>0</v>
      </c>
      <c r="AG43" s="141">
        <v>-100</v>
      </c>
      <c r="AH43" s="142">
        <v>70</v>
      </c>
      <c r="AI43" s="113"/>
      <c r="AJ43" s="113"/>
      <c r="AK43" s="241">
        <v>100</v>
      </c>
      <c r="AL43" s="98"/>
      <c r="AM43" s="98"/>
      <c r="AN43" s="98"/>
      <c r="AO43" s="33">
        <f t="shared" si="4"/>
        <v>73.461538461538467</v>
      </c>
    </row>
    <row r="44" spans="1:63" ht="15.75" x14ac:dyDescent="0.25">
      <c r="A44" s="27" t="s">
        <v>81</v>
      </c>
      <c r="B44" s="25">
        <v>0</v>
      </c>
      <c r="E44" s="35" t="s">
        <v>82</v>
      </c>
      <c r="F44" s="28">
        <v>1</v>
      </c>
      <c r="G44" s="36">
        <v>1</v>
      </c>
      <c r="H44" s="28">
        <v>-0.5</v>
      </c>
      <c r="I44" s="28">
        <v>-0.5</v>
      </c>
      <c r="J44" s="36">
        <v>1</v>
      </c>
      <c r="K44" s="36">
        <v>1</v>
      </c>
      <c r="L44" s="36">
        <v>1</v>
      </c>
      <c r="M44" s="36">
        <v>-0.5</v>
      </c>
      <c r="N44" s="36">
        <v>1</v>
      </c>
      <c r="O44" s="36">
        <v>1</v>
      </c>
      <c r="P44" s="36">
        <v>0</v>
      </c>
      <c r="Q44" s="36">
        <v>1</v>
      </c>
      <c r="R44" s="30">
        <v>1</v>
      </c>
      <c r="S44" s="36">
        <v>3</v>
      </c>
      <c r="T44" s="36">
        <v>1</v>
      </c>
      <c r="U44" s="72">
        <v>-1</v>
      </c>
      <c r="V44" s="69">
        <v>1</v>
      </c>
      <c r="W44" s="73">
        <v>1</v>
      </c>
      <c r="X44" s="73">
        <v>1</v>
      </c>
      <c r="Y44" s="73">
        <v>1</v>
      </c>
      <c r="Z44" s="73"/>
      <c r="AA44" s="73"/>
      <c r="AB44" s="73"/>
      <c r="AC44" s="37">
        <v>100</v>
      </c>
      <c r="AD44" s="37">
        <f>-50 - 50 + 40</f>
        <v>-60</v>
      </c>
      <c r="AE44" s="34">
        <v>0</v>
      </c>
      <c r="AF44" s="134">
        <f>-50-20+100</f>
        <v>30</v>
      </c>
      <c r="AG44" s="141">
        <v>70</v>
      </c>
      <c r="AH44" s="142">
        <v>100</v>
      </c>
      <c r="AI44" s="142">
        <v>40</v>
      </c>
      <c r="AJ44" s="98"/>
      <c r="AK44" s="142">
        <v>100</v>
      </c>
      <c r="AL44" s="98"/>
      <c r="AM44" s="98"/>
      <c r="AN44" s="98"/>
      <c r="AO44" s="33">
        <f t="shared" si="4"/>
        <v>70.384615384615387</v>
      </c>
    </row>
    <row r="45" spans="1:63" x14ac:dyDescent="0.25">
      <c r="A45" s="27" t="s">
        <v>83</v>
      </c>
      <c r="B45" s="25">
        <v>0</v>
      </c>
      <c r="C45" s="26"/>
      <c r="D45" s="26"/>
      <c r="E45" s="136" t="s">
        <v>84</v>
      </c>
      <c r="F45" s="28">
        <v>1</v>
      </c>
      <c r="G45" s="53">
        <v>1</v>
      </c>
      <c r="H45" s="53">
        <v>1</v>
      </c>
      <c r="I45" s="53">
        <v>1</v>
      </c>
      <c r="J45" s="53">
        <v>1</v>
      </c>
      <c r="K45" s="53">
        <v>1</v>
      </c>
      <c r="L45" s="53">
        <v>1</v>
      </c>
      <c r="M45" s="53">
        <v>-0.5</v>
      </c>
      <c r="N45" s="53">
        <v>1</v>
      </c>
      <c r="O45" s="53">
        <v>1</v>
      </c>
      <c r="P45" s="53">
        <v>1</v>
      </c>
      <c r="Q45" s="53">
        <v>1</v>
      </c>
      <c r="R45" s="48">
        <v>1</v>
      </c>
      <c r="S45" s="53">
        <v>3</v>
      </c>
      <c r="T45" s="53">
        <v>1</v>
      </c>
      <c r="U45" s="72">
        <v>-1</v>
      </c>
      <c r="V45" s="69">
        <v>1</v>
      </c>
      <c r="W45" s="73">
        <v>1</v>
      </c>
      <c r="X45" s="73">
        <v>1</v>
      </c>
      <c r="Y45" s="73">
        <v>-1</v>
      </c>
      <c r="Z45" s="73"/>
      <c r="AA45" s="73"/>
      <c r="AB45" s="73"/>
      <c r="AC45" s="37">
        <v>100</v>
      </c>
      <c r="AD45" s="51">
        <f>-50 - 50</f>
        <v>-100</v>
      </c>
      <c r="AE45" s="38">
        <v>100</v>
      </c>
      <c r="AF45" s="134">
        <f>50</f>
        <v>50</v>
      </c>
      <c r="AG45" s="142">
        <v>40</v>
      </c>
      <c r="AH45" s="79">
        <v>100</v>
      </c>
      <c r="AI45" s="98"/>
      <c r="AJ45" s="98"/>
      <c r="AK45" s="142">
        <v>100</v>
      </c>
      <c r="AL45" s="98"/>
      <c r="AM45" s="98"/>
      <c r="AN45" s="98"/>
      <c r="AO45" s="33">
        <f t="shared" si="4"/>
        <v>78.461538461538467</v>
      </c>
    </row>
    <row r="46" spans="1:63" x14ac:dyDescent="0.25">
      <c r="A46" s="27" t="s">
        <v>85</v>
      </c>
      <c r="B46" s="25">
        <v>1</v>
      </c>
      <c r="C46" s="26"/>
      <c r="D46" s="26"/>
      <c r="E46" s="26" t="s">
        <v>86</v>
      </c>
      <c r="F46" s="28">
        <v>1</v>
      </c>
      <c r="G46" s="28">
        <v>-0.5</v>
      </c>
      <c r="H46" s="53">
        <v>1</v>
      </c>
      <c r="I46" s="53">
        <v>1</v>
      </c>
      <c r="J46" s="53">
        <v>1</v>
      </c>
      <c r="K46" s="53">
        <v>1</v>
      </c>
      <c r="L46" s="28">
        <v>-0.5</v>
      </c>
      <c r="M46" s="53">
        <v>1</v>
      </c>
      <c r="N46" s="53">
        <v>1</v>
      </c>
      <c r="O46" s="53">
        <v>1</v>
      </c>
      <c r="P46" s="53">
        <v>1</v>
      </c>
      <c r="Q46" s="53">
        <v>1</v>
      </c>
      <c r="R46" s="48">
        <v>1</v>
      </c>
      <c r="S46" s="53">
        <v>3</v>
      </c>
      <c r="T46" s="53">
        <v>1</v>
      </c>
      <c r="U46" s="77">
        <v>1</v>
      </c>
      <c r="V46" s="69">
        <v>1</v>
      </c>
      <c r="W46" s="78">
        <v>1</v>
      </c>
      <c r="X46" s="78">
        <v>1</v>
      </c>
      <c r="Y46" s="78">
        <v>1</v>
      </c>
      <c r="Z46" s="78"/>
      <c r="AA46" s="78"/>
      <c r="AB46" s="78"/>
      <c r="AC46" s="37">
        <f>-40 + 100</f>
        <v>60</v>
      </c>
      <c r="AD46" s="37">
        <f>-50 + 100</f>
        <v>50</v>
      </c>
      <c r="AE46" s="38">
        <v>100</v>
      </c>
      <c r="AF46" s="38">
        <f>-50 + 130</f>
        <v>80</v>
      </c>
      <c r="AG46" s="142">
        <v>-100</v>
      </c>
      <c r="AH46" s="142">
        <v>-100</v>
      </c>
      <c r="AI46" s="98"/>
      <c r="AJ46" s="98"/>
      <c r="AK46" s="142">
        <v>100</v>
      </c>
      <c r="AL46" s="98"/>
      <c r="AM46" s="98"/>
      <c r="AN46" s="98"/>
      <c r="AO46" s="33">
        <f t="shared" si="4"/>
        <v>80.384615384615387</v>
      </c>
    </row>
    <row r="47" spans="1:63" x14ac:dyDescent="0.25">
      <c r="A47" s="27" t="s">
        <v>87</v>
      </c>
      <c r="B47" s="25">
        <v>1</v>
      </c>
      <c r="C47" s="26"/>
      <c r="D47" s="26"/>
      <c r="E47" s="43" t="s">
        <v>88</v>
      </c>
      <c r="F47" s="28">
        <v>1</v>
      </c>
      <c r="G47" s="53">
        <v>1</v>
      </c>
      <c r="H47" s="53">
        <v>1</v>
      </c>
      <c r="I47" s="53">
        <v>1</v>
      </c>
      <c r="J47" s="28">
        <v>-0.5</v>
      </c>
      <c r="K47" s="53">
        <v>1</v>
      </c>
      <c r="L47" s="53">
        <v>1</v>
      </c>
      <c r="M47" s="53">
        <v>-0.5</v>
      </c>
      <c r="N47" s="53">
        <v>1</v>
      </c>
      <c r="O47" s="53">
        <v>1</v>
      </c>
      <c r="P47" s="53">
        <v>1</v>
      </c>
      <c r="Q47" s="53">
        <v>1</v>
      </c>
      <c r="R47" s="48">
        <v>1</v>
      </c>
      <c r="S47" s="53">
        <v>3</v>
      </c>
      <c r="T47" s="53">
        <v>1</v>
      </c>
      <c r="U47" s="77">
        <v>1</v>
      </c>
      <c r="V47" s="69">
        <v>1</v>
      </c>
      <c r="W47" s="78">
        <v>1</v>
      </c>
      <c r="X47" s="78">
        <v>1</v>
      </c>
      <c r="Y47" s="78">
        <v>1</v>
      </c>
      <c r="Z47" s="78"/>
      <c r="AA47" s="78"/>
      <c r="AB47" s="78"/>
      <c r="AC47" s="37">
        <v>100</v>
      </c>
      <c r="AD47" s="37">
        <f>-50 - 50 + 100</f>
        <v>0</v>
      </c>
      <c r="AE47" s="38">
        <v>100</v>
      </c>
      <c r="AF47" s="38">
        <f>50 + 10 + 20+20</f>
        <v>100</v>
      </c>
      <c r="AG47" s="142">
        <v>-100</v>
      </c>
      <c r="AH47" s="142">
        <v>-100</v>
      </c>
      <c r="AI47" s="98"/>
      <c r="AJ47" s="98"/>
      <c r="AK47" s="142">
        <v>1</v>
      </c>
      <c r="AL47" s="98"/>
      <c r="AM47" s="98"/>
      <c r="AN47" s="98"/>
      <c r="AO47" s="33">
        <f t="shared" si="4"/>
        <v>76.961538461538467</v>
      </c>
    </row>
    <row r="48" spans="1:63" x14ac:dyDescent="0.25">
      <c r="A48" s="255" t="s">
        <v>89</v>
      </c>
      <c r="B48" s="25">
        <v>0</v>
      </c>
      <c r="C48" s="26"/>
      <c r="D48" s="26"/>
      <c r="E48" s="26" t="s">
        <v>90</v>
      </c>
      <c r="F48" s="28">
        <v>1</v>
      </c>
      <c r="G48" s="53">
        <v>1</v>
      </c>
      <c r="H48" s="53">
        <v>1</v>
      </c>
      <c r="I48" s="53">
        <v>1</v>
      </c>
      <c r="J48" s="53">
        <v>1</v>
      </c>
      <c r="K48" s="53">
        <v>1</v>
      </c>
      <c r="L48" s="53">
        <v>1</v>
      </c>
      <c r="M48" s="53">
        <v>1</v>
      </c>
      <c r="N48" s="53">
        <v>1</v>
      </c>
      <c r="O48" s="53">
        <v>1</v>
      </c>
      <c r="P48" s="53">
        <v>1</v>
      </c>
      <c r="Q48" s="53">
        <v>1</v>
      </c>
      <c r="R48" s="48">
        <v>1</v>
      </c>
      <c r="S48" s="53">
        <v>3</v>
      </c>
      <c r="T48" s="53">
        <v>1</v>
      </c>
      <c r="U48" s="77">
        <v>1</v>
      </c>
      <c r="V48" s="69">
        <v>1</v>
      </c>
      <c r="W48" s="78">
        <v>1</v>
      </c>
      <c r="X48" s="78">
        <v>1</v>
      </c>
      <c r="Y48" s="78">
        <v>-1</v>
      </c>
      <c r="Z48" s="78"/>
      <c r="AA48" s="78"/>
      <c r="AB48" s="78"/>
      <c r="AC48" s="37">
        <v>60</v>
      </c>
      <c r="AD48" s="41">
        <f>-50 - 50</f>
        <v>-100</v>
      </c>
      <c r="AE48" s="38">
        <v>100</v>
      </c>
      <c r="AF48" s="188">
        <v>-100</v>
      </c>
      <c r="AG48" s="191">
        <v>-100</v>
      </c>
      <c r="AH48" s="191">
        <v>-100</v>
      </c>
      <c r="AI48" s="98"/>
      <c r="AJ48" s="98"/>
      <c r="AK48" s="98"/>
      <c r="AL48" s="98"/>
      <c r="AM48" s="98"/>
      <c r="AN48" s="98"/>
      <c r="AO48" s="33">
        <f t="shared" si="4"/>
        <v>67.692307692307693</v>
      </c>
    </row>
    <row r="49" spans="1:41" x14ac:dyDescent="0.25">
      <c r="A49" s="246" t="s">
        <v>91</v>
      </c>
      <c r="B49" s="25">
        <v>1</v>
      </c>
      <c r="C49" s="26"/>
      <c r="D49" s="26"/>
      <c r="E49" s="35" t="s">
        <v>92</v>
      </c>
      <c r="F49" s="28">
        <v>1</v>
      </c>
      <c r="G49" s="28">
        <v>-0.5</v>
      </c>
      <c r="H49" s="53">
        <v>1</v>
      </c>
      <c r="I49" s="28">
        <v>-0.5</v>
      </c>
      <c r="J49" s="53">
        <v>1</v>
      </c>
      <c r="K49" s="53">
        <v>1</v>
      </c>
      <c r="L49" s="53">
        <v>1</v>
      </c>
      <c r="M49" s="53">
        <v>-0.5</v>
      </c>
      <c r="N49" s="53">
        <v>1</v>
      </c>
      <c r="O49" s="53">
        <v>1</v>
      </c>
      <c r="P49" s="53">
        <v>1</v>
      </c>
      <c r="Q49" s="53">
        <v>1</v>
      </c>
      <c r="R49" s="48">
        <v>1</v>
      </c>
      <c r="S49" s="53">
        <v>3</v>
      </c>
      <c r="T49" s="53">
        <v>1</v>
      </c>
      <c r="U49" s="77">
        <v>1</v>
      </c>
      <c r="V49" s="69">
        <v>1</v>
      </c>
      <c r="W49" s="78">
        <v>1</v>
      </c>
      <c r="X49" s="78">
        <v>1</v>
      </c>
      <c r="Y49" s="78">
        <v>1</v>
      </c>
      <c r="Z49" s="78"/>
      <c r="AA49" s="78"/>
      <c r="AB49" s="78"/>
      <c r="AC49" s="37">
        <f>-40 + 100</f>
        <v>60</v>
      </c>
      <c r="AD49" s="37">
        <f>-50 - 50 + 100</f>
        <v>0</v>
      </c>
      <c r="AE49" s="34">
        <v>0</v>
      </c>
      <c r="AF49" s="79">
        <f>50 + 50</f>
        <v>100</v>
      </c>
      <c r="AG49" s="79">
        <v>100</v>
      </c>
      <c r="AH49" s="79">
        <v>100</v>
      </c>
      <c r="AI49" s="212">
        <v>40</v>
      </c>
      <c r="AJ49" s="98"/>
      <c r="AK49" s="142">
        <v>100</v>
      </c>
      <c r="AL49" s="98"/>
      <c r="AM49" s="98"/>
      <c r="AN49" s="98"/>
      <c r="AO49" s="33">
        <f t="shared" si="4"/>
        <v>86.538461538461533</v>
      </c>
    </row>
    <row r="50" spans="1:41" x14ac:dyDescent="0.25">
      <c r="A50" s="27" t="s">
        <v>93</v>
      </c>
      <c r="B50" s="25">
        <v>2</v>
      </c>
      <c r="C50" s="26"/>
      <c r="D50" s="26"/>
      <c r="E50" s="136" t="s">
        <v>94</v>
      </c>
      <c r="F50" s="28">
        <v>1</v>
      </c>
      <c r="G50" s="53">
        <v>1</v>
      </c>
      <c r="H50" s="53">
        <v>1</v>
      </c>
      <c r="I50" s="53">
        <v>1</v>
      </c>
      <c r="J50" s="53">
        <v>1</v>
      </c>
      <c r="K50" s="53">
        <v>1</v>
      </c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48">
        <v>1</v>
      </c>
      <c r="S50" s="53">
        <v>3</v>
      </c>
      <c r="T50" s="53">
        <v>1</v>
      </c>
      <c r="U50" s="72">
        <v>-1</v>
      </c>
      <c r="V50" s="69">
        <v>1</v>
      </c>
      <c r="W50" s="73">
        <v>1</v>
      </c>
      <c r="X50" s="73">
        <v>1</v>
      </c>
      <c r="Y50" s="73">
        <v>1</v>
      </c>
      <c r="Z50" s="73"/>
      <c r="AA50" s="73"/>
      <c r="AB50" s="73"/>
      <c r="AC50" s="37">
        <v>80</v>
      </c>
      <c r="AD50" s="37">
        <f>100</f>
        <v>100</v>
      </c>
      <c r="AE50" s="38">
        <v>50</v>
      </c>
      <c r="AF50" s="38">
        <f>-50 + 100</f>
        <v>50</v>
      </c>
      <c r="AG50" s="142">
        <v>60</v>
      </c>
      <c r="AH50" s="98"/>
      <c r="AI50" s="98"/>
      <c r="AJ50" s="98"/>
      <c r="AK50" s="98"/>
      <c r="AL50" s="98"/>
      <c r="AM50" s="98"/>
      <c r="AN50" s="98"/>
      <c r="AO50" s="33">
        <f>SUM(100*SUM(F50:U50),AC50:AN50)/$AO$1</f>
        <v>74.615384615384613</v>
      </c>
    </row>
    <row r="51" spans="1:41" x14ac:dyDescent="0.25">
      <c r="A51" s="27"/>
      <c r="E51" s="43"/>
      <c r="F51" s="28"/>
      <c r="G51" s="53"/>
      <c r="H51" s="53"/>
      <c r="I51" s="53"/>
      <c r="J51" s="53"/>
      <c r="K51" s="26"/>
      <c r="L51" s="26"/>
      <c r="M51" s="26"/>
      <c r="N51" s="53"/>
      <c r="O51" s="53"/>
      <c r="P51" s="53"/>
      <c r="Q51" s="53"/>
      <c r="R51" s="53"/>
      <c r="S51" s="53"/>
      <c r="T51" s="53"/>
      <c r="U51" s="80"/>
      <c r="V51" s="81"/>
      <c r="W51" s="81"/>
      <c r="X51" s="81"/>
      <c r="Y51" s="81"/>
      <c r="Z51" s="81"/>
      <c r="AA51" s="81"/>
      <c r="AB51" s="81"/>
      <c r="AC51" s="82"/>
      <c r="AD51" s="83"/>
      <c r="AE51" s="34"/>
      <c r="AF51" s="34"/>
      <c r="AG51" s="98"/>
      <c r="AH51" s="98"/>
      <c r="AI51" s="98"/>
      <c r="AJ51" s="98"/>
      <c r="AK51" s="98"/>
      <c r="AL51" s="98"/>
      <c r="AM51" s="98"/>
      <c r="AN51" s="98"/>
      <c r="AO51" s="33"/>
    </row>
  </sheetData>
  <conditionalFormatting sqref="AO3:AO27 AO30:AO51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6" r:id="rId6" xr:uid="{00000000-0004-0000-0000-000005000000}"/>
    <hyperlink ref="E22" r:id="rId7" xr:uid="{00000000-0004-0000-0000-000006000000}"/>
    <hyperlink ref="E26" r:id="rId8" xr:uid="{00000000-0004-0000-0000-000007000000}"/>
    <hyperlink ref="E27" r:id="rId9" xr:uid="{00000000-0004-0000-0000-000008000000}"/>
    <hyperlink ref="E30" r:id="rId10" xr:uid="{00000000-0004-0000-0000-000009000000}"/>
    <hyperlink ref="E32" r:id="rId11" xr:uid="{00000000-0004-0000-0000-00000A000000}"/>
    <hyperlink ref="E34" r:id="rId12" xr:uid="{00000000-0004-0000-0000-00000B000000}"/>
    <hyperlink ref="E36" r:id="rId13" xr:uid="{00000000-0004-0000-0000-00000C000000}"/>
    <hyperlink ref="E43" r:id="rId14" xr:uid="{00000000-0004-0000-0000-00000D000000}"/>
    <hyperlink ref="E44" r:id="rId15" xr:uid="{00000000-0004-0000-0000-00000E000000}"/>
    <hyperlink ref="E49" r:id="rId16" xr:uid="{00000000-0004-0000-0000-000010000000}"/>
    <hyperlink ref="E33" r:id="rId17" xr:uid="{67EA5471-6546-4126-9E11-39B09DC31004}"/>
    <hyperlink ref="E40" r:id="rId18" xr:uid="{E8DA16DC-4EEB-422A-A5EF-1EA6B58F3D5C}"/>
    <hyperlink ref="E37" r:id="rId19" xr:uid="{73BA9C18-4628-4DD0-A367-0BDCD9A81F3E}"/>
    <hyperlink ref="E39" r:id="rId20" xr:uid="{F365EEEE-5E9C-47E7-B5DE-0796F72CCF8D}"/>
    <hyperlink ref="E41" r:id="rId21" xr:uid="{A58D930D-C50C-4FB3-85A8-37E3977D845A}"/>
    <hyperlink ref="E8" r:id="rId22" xr:uid="{D3F85F3C-B34B-442B-8648-57216D58FDB6}"/>
    <hyperlink ref="E13" r:id="rId23" xr:uid="{B029B753-7C8F-4C46-A00C-546B60E50A5D}"/>
    <hyperlink ref="E50" r:id="rId24" xr:uid="{4C85CFBA-844A-4E1C-B147-6379454A5F25}"/>
    <hyperlink ref="E45" r:id="rId25" xr:uid="{170D1D12-3976-41E5-9E60-7627CA5735D1}"/>
    <hyperlink ref="E42" r:id="rId26" xr:uid="{4DA5F499-5775-4693-A29F-54E04E442965}"/>
    <hyperlink ref="E6" r:id="rId27" xr:uid="{4F97F3AB-5D74-40BD-83FF-32546801296B}"/>
    <hyperlink ref="E35" r:id="rId28" xr:uid="{044EE66C-BA42-4D19-AEBF-0477B7195099}"/>
    <hyperlink ref="E15" r:id="rId29" xr:uid="{9644EEDA-C395-4F29-B7DF-64A90A3D3E48}"/>
    <hyperlink ref="E19" r:id="rId30" xr:uid="{37893B8F-18A1-4ECD-BB36-2369A865C515}"/>
  </hyperlinks>
  <pageMargins left="0.7" right="0.7" top="0.75" bottom="0.75" header="0.511811023622047" footer="0.511811023622047"/>
  <pageSetup paperSize="9" orientation="portrait" horizontalDpi="300" verticalDpi="300"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6"/>
  <sheetViews>
    <sheetView workbookViewId="0">
      <selection activeCell="C3" sqref="C3"/>
    </sheetView>
  </sheetViews>
  <sheetFormatPr defaultRowHeight="15" x14ac:dyDescent="0.25"/>
  <cols>
    <col min="1" max="1" width="11" customWidth="1"/>
    <col min="2" max="2" width="19" bestFit="1" customWidth="1"/>
    <col min="3" max="3" width="40.28515625" bestFit="1" customWidth="1"/>
    <col min="4" max="4" width="17.85546875" bestFit="1" customWidth="1"/>
    <col min="5" max="5" width="26.85546875" bestFit="1" customWidth="1"/>
  </cols>
  <sheetData>
    <row r="2" spans="2:3" x14ac:dyDescent="0.25">
      <c r="B2" s="283" t="s">
        <v>297</v>
      </c>
    </row>
    <row r="3" spans="2:3" x14ac:dyDescent="0.25">
      <c r="B3" s="283" t="s">
        <v>298</v>
      </c>
      <c r="C3" s="283" t="s">
        <v>306</v>
      </c>
    </row>
    <row r="4" spans="2:3" x14ac:dyDescent="0.25">
      <c r="C4" s="283" t="s">
        <v>299</v>
      </c>
    </row>
    <row r="5" spans="2:3" x14ac:dyDescent="0.25">
      <c r="C5" s="283" t="s">
        <v>300</v>
      </c>
    </row>
    <row r="6" spans="2:3" x14ac:dyDescent="0.25">
      <c r="C6" s="283" t="s">
        <v>301</v>
      </c>
    </row>
    <row r="7" spans="2:3" x14ac:dyDescent="0.25">
      <c r="C7" s="283" t="s">
        <v>302</v>
      </c>
    </row>
    <row r="8" spans="2:3" x14ac:dyDescent="0.25">
      <c r="C8" s="283" t="s">
        <v>303</v>
      </c>
    </row>
    <row r="9" spans="2:3" x14ac:dyDescent="0.25">
      <c r="C9" s="283" t="s">
        <v>304</v>
      </c>
    </row>
    <row r="10" spans="2:3" x14ac:dyDescent="0.25">
      <c r="C10" s="283" t="s">
        <v>305</v>
      </c>
    </row>
    <row r="11" spans="2:3" x14ac:dyDescent="0.25">
      <c r="C11" s="283" t="s">
        <v>307</v>
      </c>
    </row>
    <row r="12" spans="2:3" x14ac:dyDescent="0.25">
      <c r="C12" s="283" t="s">
        <v>308</v>
      </c>
    </row>
    <row r="13" spans="2:3" x14ac:dyDescent="0.25">
      <c r="C13" s="283" t="s">
        <v>309</v>
      </c>
    </row>
    <row r="14" spans="2:3" x14ac:dyDescent="0.25">
      <c r="C14" s="283" t="s">
        <v>310</v>
      </c>
    </row>
    <row r="15" spans="2:3" x14ac:dyDescent="0.25">
      <c r="C15" s="283" t="s">
        <v>311</v>
      </c>
    </row>
    <row r="16" spans="2:3" x14ac:dyDescent="0.25">
      <c r="C16" s="283" t="s">
        <v>312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4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95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60"/>
      <c r="U1" s="85"/>
      <c r="V1" s="58"/>
      <c r="W1" s="86" t="s">
        <v>96</v>
      </c>
      <c r="X1" s="87"/>
      <c r="Y1" s="15"/>
      <c r="Z1" s="58"/>
      <c r="AA1" s="58"/>
      <c r="AB1" s="58"/>
      <c r="AC1" s="58"/>
      <c r="AD1" s="58"/>
      <c r="AE1" s="62"/>
    </row>
    <row r="2" spans="1:32" s="24" customFormat="1" ht="15.75" x14ac:dyDescent="0.25">
      <c r="A2" s="88" t="s">
        <v>1</v>
      </c>
      <c r="B2" s="89" t="s">
        <v>2</v>
      </c>
      <c r="C2" s="90" t="s">
        <v>3</v>
      </c>
      <c r="D2" s="16" t="s">
        <v>97</v>
      </c>
      <c r="E2" s="91" t="s">
        <v>98</v>
      </c>
      <c r="F2" s="16" t="s">
        <v>99</v>
      </c>
      <c r="G2" s="16" t="s">
        <v>100</v>
      </c>
      <c r="H2" s="16" t="s">
        <v>101</v>
      </c>
      <c r="I2" s="16" t="s">
        <v>102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103</v>
      </c>
      <c r="U2" s="92" t="s">
        <v>104</v>
      </c>
      <c r="V2" s="21" t="s">
        <v>105</v>
      </c>
      <c r="W2" s="21" t="s">
        <v>106</v>
      </c>
      <c r="X2" s="93" t="s">
        <v>107</v>
      </c>
      <c r="Y2" s="94" t="s">
        <v>108</v>
      </c>
      <c r="Z2" s="21" t="s">
        <v>109</v>
      </c>
      <c r="AA2" s="21" t="s">
        <v>110</v>
      </c>
      <c r="AB2" s="21" t="s">
        <v>144</v>
      </c>
      <c r="AC2" s="21"/>
      <c r="AD2" s="21"/>
      <c r="AE2" s="23" t="s">
        <v>145</v>
      </c>
      <c r="AF2" s="21" t="s">
        <v>111</v>
      </c>
    </row>
    <row r="3" spans="1:32" s="180" customFormat="1" ht="15.75" x14ac:dyDescent="0.25">
      <c r="A3" s="170" t="s">
        <v>112</v>
      </c>
      <c r="B3" s="171">
        <v>0</v>
      </c>
      <c r="C3" s="171"/>
      <c r="D3" s="172">
        <v>1</v>
      </c>
      <c r="E3" s="172">
        <v>1</v>
      </c>
      <c r="F3" s="172">
        <v>0</v>
      </c>
      <c r="G3" s="172">
        <v>1</v>
      </c>
      <c r="H3" s="172">
        <v>0</v>
      </c>
      <c r="I3" s="172">
        <v>1</v>
      </c>
      <c r="J3" s="172"/>
      <c r="K3" s="172"/>
      <c r="L3" s="172"/>
      <c r="M3" s="172"/>
      <c r="N3" s="172"/>
      <c r="O3" s="172"/>
      <c r="P3" s="172"/>
      <c r="Q3" s="172"/>
      <c r="R3" s="172"/>
      <c r="S3" s="173"/>
      <c r="T3" s="174">
        <f>-50+100</f>
        <v>50</v>
      </c>
      <c r="U3" s="175">
        <v>100</v>
      </c>
      <c r="V3" s="176">
        <v>100</v>
      </c>
      <c r="W3" s="176">
        <v>80</v>
      </c>
      <c r="X3" s="177">
        <v>80</v>
      </c>
      <c r="Y3" s="178">
        <v>80</v>
      </c>
      <c r="Z3" s="179">
        <v>80</v>
      </c>
      <c r="AA3" s="179">
        <v>80</v>
      </c>
      <c r="AB3" s="179"/>
      <c r="AC3" s="179"/>
      <c r="AD3" s="179"/>
      <c r="AE3" s="179">
        <v>4</v>
      </c>
      <c r="AF3" s="179"/>
    </row>
    <row r="4" spans="1:32" s="213" customFormat="1" ht="15.75" x14ac:dyDescent="0.25">
      <c r="A4" s="160" t="s">
        <v>113</v>
      </c>
      <c r="B4" s="205">
        <v>0</v>
      </c>
      <c r="C4" s="205"/>
      <c r="D4" s="162">
        <v>1</v>
      </c>
      <c r="E4" s="206">
        <v>1</v>
      </c>
      <c r="F4" s="206">
        <v>1</v>
      </c>
      <c r="G4" s="206">
        <v>0</v>
      </c>
      <c r="H4" s="206">
        <v>0</v>
      </c>
      <c r="I4" s="206">
        <v>1</v>
      </c>
      <c r="J4" s="206"/>
      <c r="K4" s="206"/>
      <c r="L4" s="206"/>
      <c r="M4" s="206"/>
      <c r="N4" s="206"/>
      <c r="O4" s="206"/>
      <c r="P4" s="206"/>
      <c r="Q4" s="206"/>
      <c r="R4" s="206"/>
      <c r="S4" s="207"/>
      <c r="T4" s="164">
        <f>-50+100</f>
        <v>50</v>
      </c>
      <c r="U4" s="208">
        <v>100</v>
      </c>
      <c r="V4" s="209">
        <v>60</v>
      </c>
      <c r="W4" s="209"/>
      <c r="X4" s="210"/>
      <c r="Y4" s="211"/>
      <c r="Z4" s="212"/>
      <c r="AA4" s="212"/>
      <c r="AB4" s="212"/>
      <c r="AC4" s="212"/>
      <c r="AD4" s="212"/>
      <c r="AE4" s="212">
        <v>3</v>
      </c>
      <c r="AF4" s="212"/>
    </row>
    <row r="5" spans="1:32" s="110" customFormat="1" ht="15.75" x14ac:dyDescent="0.25">
      <c r="A5" s="99" t="s">
        <v>114</v>
      </c>
      <c r="B5" s="100"/>
      <c r="C5" s="100"/>
      <c r="D5" s="101">
        <v>0</v>
      </c>
      <c r="E5" s="102">
        <v>0</v>
      </c>
      <c r="F5" s="102">
        <v>0</v>
      </c>
      <c r="G5" s="102">
        <v>0</v>
      </c>
      <c r="H5" s="102">
        <v>0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3"/>
      <c r="T5" s="104">
        <f>-50</f>
        <v>-50</v>
      </c>
      <c r="U5" s="105"/>
      <c r="V5" s="106"/>
      <c r="W5" s="106"/>
      <c r="X5" s="107"/>
      <c r="Y5" s="108"/>
      <c r="Z5" s="109"/>
      <c r="AA5" s="109"/>
      <c r="AB5" s="109"/>
      <c r="AC5" s="109"/>
      <c r="AD5" s="109"/>
      <c r="AE5" s="109"/>
      <c r="AF5" s="109"/>
    </row>
    <row r="6" spans="1:32" s="231" customFormat="1" ht="15.75" x14ac:dyDescent="0.25">
      <c r="A6" s="170" t="s">
        <v>115</v>
      </c>
      <c r="B6" s="223">
        <v>0</v>
      </c>
      <c r="C6" s="223"/>
      <c r="D6" s="172">
        <v>1</v>
      </c>
      <c r="E6" s="224" t="s">
        <v>116</v>
      </c>
      <c r="F6" s="224">
        <v>0</v>
      </c>
      <c r="G6" s="224">
        <v>0</v>
      </c>
      <c r="H6" s="224">
        <v>0</v>
      </c>
      <c r="I6" s="224">
        <v>1</v>
      </c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74">
        <v>100</v>
      </c>
      <c r="U6" s="226">
        <v>100</v>
      </c>
      <c r="V6" s="227">
        <v>100</v>
      </c>
      <c r="W6" s="227">
        <v>80</v>
      </c>
      <c r="X6" s="228">
        <v>80</v>
      </c>
      <c r="Y6" s="229">
        <v>80</v>
      </c>
      <c r="Z6" s="230"/>
      <c r="AA6" s="230"/>
      <c r="AB6" s="230"/>
      <c r="AC6" s="230"/>
      <c r="AD6" s="230"/>
      <c r="AE6" s="230">
        <v>4</v>
      </c>
      <c r="AF6" s="230"/>
    </row>
    <row r="7" spans="1:32" s="204" customFormat="1" ht="15.75" x14ac:dyDescent="0.25">
      <c r="A7" s="181" t="s">
        <v>117</v>
      </c>
      <c r="B7" s="203">
        <v>0</v>
      </c>
      <c r="C7" s="203"/>
      <c r="D7" s="183">
        <v>1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/>
      <c r="K7" s="194"/>
      <c r="L7" s="194"/>
      <c r="M7" s="194"/>
      <c r="N7" s="194"/>
      <c r="O7" s="194"/>
      <c r="P7" s="194"/>
      <c r="Q7" s="194"/>
      <c r="R7" s="194"/>
      <c r="S7" s="195"/>
      <c r="T7" s="196">
        <f>-50</f>
        <v>-50</v>
      </c>
      <c r="U7" s="197"/>
      <c r="V7" s="198"/>
      <c r="W7" s="198"/>
      <c r="X7" s="199"/>
      <c r="Y7" s="200"/>
      <c r="Z7" s="201"/>
      <c r="AA7" s="201"/>
      <c r="AB7" s="201"/>
      <c r="AC7" s="201"/>
      <c r="AD7" s="201"/>
      <c r="AE7" s="201">
        <v>2</v>
      </c>
      <c r="AF7" s="201"/>
    </row>
    <row r="8" spans="1:32" s="192" customFormat="1" ht="15.75" x14ac:dyDescent="0.25">
      <c r="A8" s="181" t="s">
        <v>118</v>
      </c>
      <c r="B8" s="182">
        <v>0</v>
      </c>
      <c r="C8" s="182"/>
      <c r="D8" s="183">
        <v>0</v>
      </c>
      <c r="E8" s="184">
        <v>0</v>
      </c>
      <c r="F8" s="184">
        <v>0</v>
      </c>
      <c r="G8" s="184">
        <v>0</v>
      </c>
      <c r="H8" s="184">
        <v>0</v>
      </c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5"/>
      <c r="T8" s="186">
        <f>-50</f>
        <v>-50</v>
      </c>
      <c r="U8" s="187"/>
      <c r="V8" s="188"/>
      <c r="W8" s="188"/>
      <c r="X8" s="189"/>
      <c r="Y8" s="190"/>
      <c r="Z8" s="191"/>
      <c r="AA8" s="191"/>
      <c r="AB8" s="191"/>
      <c r="AC8" s="191"/>
      <c r="AD8" s="191"/>
      <c r="AE8" s="191">
        <v>2</v>
      </c>
      <c r="AF8" s="191"/>
    </row>
    <row r="9" spans="1:32" s="110" customFormat="1" ht="15.75" x14ac:dyDescent="0.25">
      <c r="A9" s="99" t="s">
        <v>119</v>
      </c>
      <c r="B9" s="100"/>
      <c r="C9" s="100"/>
      <c r="D9" s="101">
        <v>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04"/>
      <c r="U9" s="105"/>
      <c r="V9" s="106"/>
      <c r="W9" s="106"/>
      <c r="X9" s="107"/>
      <c r="Y9" s="108"/>
      <c r="Z9" s="109"/>
      <c r="AA9" s="109"/>
      <c r="AB9" s="109"/>
      <c r="AC9" s="109"/>
      <c r="AD9" s="109"/>
      <c r="AE9" s="109"/>
      <c r="AF9" s="109"/>
    </row>
    <row r="10" spans="1:32" s="158" customFormat="1" ht="15.75" x14ac:dyDescent="0.25">
      <c r="A10" s="147" t="s">
        <v>120</v>
      </c>
      <c r="B10" s="148">
        <v>2</v>
      </c>
      <c r="C10" s="148"/>
      <c r="D10" s="149">
        <v>1</v>
      </c>
      <c r="E10" s="150">
        <v>1</v>
      </c>
      <c r="F10" s="150">
        <v>1</v>
      </c>
      <c r="G10" s="150">
        <v>1</v>
      </c>
      <c r="H10" s="150">
        <v>0</v>
      </c>
      <c r="I10" s="150">
        <v>0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1"/>
      <c r="T10" s="152">
        <v>100</v>
      </c>
      <c r="U10" s="153">
        <v>100</v>
      </c>
      <c r="V10" s="154">
        <v>100</v>
      </c>
      <c r="W10" s="154">
        <v>100</v>
      </c>
      <c r="X10" s="155">
        <v>100</v>
      </c>
      <c r="Y10" s="156">
        <v>100</v>
      </c>
      <c r="Z10" s="157">
        <v>100</v>
      </c>
      <c r="AA10" s="157">
        <v>100</v>
      </c>
      <c r="AB10" s="157"/>
      <c r="AC10" s="157"/>
      <c r="AD10" s="157"/>
      <c r="AE10" s="157">
        <v>5</v>
      </c>
      <c r="AF10" s="157"/>
    </row>
    <row r="11" spans="1:32" s="222" customFormat="1" ht="15.75" x14ac:dyDescent="0.25">
      <c r="A11" s="170" t="s">
        <v>121</v>
      </c>
      <c r="B11" s="214">
        <v>0</v>
      </c>
      <c r="C11" s="214"/>
      <c r="D11" s="172">
        <v>1</v>
      </c>
      <c r="E11" s="215">
        <v>0</v>
      </c>
      <c r="F11" s="215">
        <v>0</v>
      </c>
      <c r="G11" s="215">
        <v>0</v>
      </c>
      <c r="H11" s="215">
        <v>0</v>
      </c>
      <c r="I11" s="215">
        <v>0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6"/>
      <c r="T11" s="174">
        <f>-50+100</f>
        <v>50</v>
      </c>
      <c r="U11" s="217">
        <v>50</v>
      </c>
      <c r="V11" s="218">
        <v>70</v>
      </c>
      <c r="W11" s="218">
        <v>70</v>
      </c>
      <c r="X11" s="219">
        <v>80</v>
      </c>
      <c r="Y11" s="220">
        <v>80</v>
      </c>
      <c r="Z11" s="221">
        <v>80</v>
      </c>
      <c r="AA11" s="221">
        <v>80</v>
      </c>
      <c r="AB11" s="221"/>
      <c r="AC11" s="221"/>
      <c r="AD11" s="221"/>
      <c r="AE11" s="221">
        <v>4</v>
      </c>
      <c r="AF11" s="221"/>
    </row>
    <row r="12" spans="1:32" s="213" customFormat="1" ht="15.75" x14ac:dyDescent="0.25">
      <c r="A12" s="160" t="s">
        <v>122</v>
      </c>
      <c r="B12" s="205">
        <v>0</v>
      </c>
      <c r="C12" s="205"/>
      <c r="D12" s="162">
        <v>1</v>
      </c>
      <c r="E12" s="206">
        <v>1</v>
      </c>
      <c r="F12" s="206">
        <v>1</v>
      </c>
      <c r="G12" s="206">
        <v>1</v>
      </c>
      <c r="H12" s="206">
        <v>0</v>
      </c>
      <c r="I12" s="206">
        <v>1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7"/>
      <c r="T12" s="164">
        <f>-50+100</f>
        <v>50</v>
      </c>
      <c r="U12" s="208">
        <v>100</v>
      </c>
      <c r="V12" s="209">
        <v>100</v>
      </c>
      <c r="W12" s="209">
        <v>100</v>
      </c>
      <c r="X12" s="210"/>
      <c r="Y12" s="211"/>
      <c r="Z12" s="212"/>
      <c r="AA12" s="212"/>
      <c r="AB12" s="212"/>
      <c r="AC12" s="212"/>
      <c r="AD12" s="212"/>
      <c r="AE12" s="212">
        <v>3</v>
      </c>
      <c r="AF12" s="212"/>
    </row>
    <row r="13" spans="1:32" s="110" customFormat="1" ht="15.75" x14ac:dyDescent="0.25">
      <c r="A13" s="99" t="s">
        <v>123</v>
      </c>
      <c r="B13" s="100">
        <v>0</v>
      </c>
      <c r="C13" s="100"/>
      <c r="D13" s="101">
        <v>1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>
        <f>-50</f>
        <v>-50</v>
      </c>
      <c r="U13" s="105"/>
      <c r="V13" s="106"/>
      <c r="W13" s="106"/>
      <c r="X13" s="107"/>
      <c r="Y13" s="108"/>
      <c r="Z13" s="109"/>
      <c r="AA13" s="109"/>
      <c r="AB13" s="109"/>
      <c r="AC13" s="109"/>
      <c r="AD13" s="109"/>
      <c r="AE13" s="109"/>
      <c r="AF13" s="109"/>
    </row>
    <row r="14" spans="1:32" s="158" customFormat="1" ht="15.75" x14ac:dyDescent="0.25">
      <c r="A14" s="147" t="s">
        <v>124</v>
      </c>
      <c r="B14" s="148">
        <v>2</v>
      </c>
      <c r="C14" s="148"/>
      <c r="D14" s="149">
        <v>1</v>
      </c>
      <c r="E14" s="150">
        <v>1</v>
      </c>
      <c r="F14" s="150">
        <v>1</v>
      </c>
      <c r="G14" s="150">
        <v>1</v>
      </c>
      <c r="H14" s="150">
        <v>1</v>
      </c>
      <c r="I14" s="150">
        <v>1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1"/>
      <c r="T14" s="152">
        <v>100</v>
      </c>
      <c r="U14" s="153">
        <v>100</v>
      </c>
      <c r="V14" s="154">
        <v>100</v>
      </c>
      <c r="W14" s="154">
        <v>100</v>
      </c>
      <c r="X14" s="155">
        <v>100</v>
      </c>
      <c r="Y14" s="156">
        <v>100</v>
      </c>
      <c r="Z14" s="157">
        <v>100</v>
      </c>
      <c r="AA14" s="157">
        <v>100</v>
      </c>
      <c r="AB14" s="157">
        <v>100</v>
      </c>
      <c r="AC14" s="157"/>
      <c r="AD14" s="157"/>
      <c r="AE14" s="157">
        <v>5</v>
      </c>
      <c r="AF14" s="157"/>
    </row>
    <row r="15" spans="1:32" s="192" customFormat="1" ht="15.75" x14ac:dyDescent="0.25">
      <c r="A15" s="181" t="s">
        <v>125</v>
      </c>
      <c r="B15" s="182">
        <v>0</v>
      </c>
      <c r="C15" s="182"/>
      <c r="D15" s="183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/>
      <c r="K15" s="184"/>
      <c r="L15" s="184"/>
      <c r="M15" s="184"/>
      <c r="N15" s="184"/>
      <c r="O15" s="184"/>
      <c r="P15" s="184"/>
      <c r="Q15" s="184"/>
      <c r="R15" s="184"/>
      <c r="S15" s="185"/>
      <c r="T15" s="186">
        <f>-50</f>
        <v>-50</v>
      </c>
      <c r="U15" s="187"/>
      <c r="V15" s="188"/>
      <c r="W15" s="188"/>
      <c r="X15" s="189"/>
      <c r="Y15" s="190"/>
      <c r="Z15" s="191"/>
      <c r="AA15" s="191"/>
      <c r="AB15" s="191"/>
      <c r="AC15" s="191"/>
      <c r="AD15" s="191"/>
      <c r="AE15" s="191">
        <v>2</v>
      </c>
      <c r="AF15" s="191"/>
    </row>
    <row r="16" spans="1:32" ht="53.25" customHeight="1" x14ac:dyDescent="0.4">
      <c r="A16" s="5" t="s">
        <v>126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0"/>
      <c r="U16" s="85"/>
      <c r="V16" s="58"/>
      <c r="W16" s="58"/>
      <c r="X16" s="114"/>
      <c r="Y16" s="115"/>
      <c r="Z16" s="116"/>
      <c r="AA16" s="116"/>
      <c r="AB16" s="116"/>
      <c r="AC16" s="116"/>
      <c r="AD16" s="116"/>
      <c r="AE16" s="117"/>
      <c r="AF16" s="118"/>
    </row>
    <row r="17" spans="1:32" x14ac:dyDescent="0.25">
      <c r="A17" s="88" t="s">
        <v>1</v>
      </c>
      <c r="B17" s="119" t="str">
        <f t="shared" ref="B17:AA17" si="0">B2</f>
        <v>КР1</v>
      </c>
      <c r="C17" s="120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2" t="str">
        <f t="shared" si="0"/>
        <v>Знаковое кодирование</v>
      </c>
      <c r="U17" s="92" t="str">
        <f t="shared" si="0"/>
        <v>Помехоустойчивое кодирование</v>
      </c>
      <c r="V17" s="121" t="str">
        <f t="shared" si="0"/>
        <v>Перемежение</v>
      </c>
      <c r="W17" s="121" t="str">
        <f t="shared" si="0"/>
        <v>QPSK (срок 6 марта)</v>
      </c>
      <c r="X17" s="122" t="str">
        <f t="shared" si="0"/>
        <v>OFDM</v>
      </c>
      <c r="Y17" s="122" t="str">
        <f t="shared" si="0"/>
        <v>Channel</v>
      </c>
      <c r="Z17" s="91" t="str">
        <f t="shared" si="0"/>
        <v>OFDM-demod</v>
      </c>
      <c r="AA17" s="91" t="str">
        <f t="shared" si="0"/>
        <v>BER &amp; plots</v>
      </c>
      <c r="AB17" s="91"/>
      <c r="AC17" s="91"/>
      <c r="AD17" s="91"/>
      <c r="AE17" s="91" t="s">
        <v>145</v>
      </c>
      <c r="AF17" s="91" t="str">
        <f>AF2</f>
        <v>тема</v>
      </c>
    </row>
    <row r="18" spans="1:32" s="213" customFormat="1" ht="15.75" x14ac:dyDescent="0.25">
      <c r="A18" s="232" t="s">
        <v>127</v>
      </c>
      <c r="B18" s="161">
        <v>2</v>
      </c>
      <c r="C18" s="161"/>
      <c r="D18" s="162">
        <v>1</v>
      </c>
      <c r="E18" s="162">
        <v>1</v>
      </c>
      <c r="F18" s="162">
        <v>0</v>
      </c>
      <c r="G18" s="162">
        <v>1</v>
      </c>
      <c r="H18" s="206">
        <v>0</v>
      </c>
      <c r="I18" s="162">
        <v>1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3"/>
      <c r="T18" s="164">
        <f>-50 + 100</f>
        <v>50</v>
      </c>
      <c r="U18" s="165">
        <v>100</v>
      </c>
      <c r="V18" s="166">
        <v>100</v>
      </c>
      <c r="W18" s="166">
        <v>100</v>
      </c>
      <c r="X18" s="167">
        <v>60</v>
      </c>
      <c r="Y18" s="168">
        <v>60</v>
      </c>
      <c r="Z18" s="169"/>
      <c r="AA18" s="169"/>
      <c r="AB18" s="169"/>
      <c r="AC18" s="169"/>
      <c r="AD18" s="169"/>
      <c r="AE18" s="169">
        <v>4</v>
      </c>
      <c r="AF18" s="169"/>
    </row>
    <row r="19" spans="1:32" s="192" customFormat="1" ht="15.75" x14ac:dyDescent="0.25">
      <c r="A19" s="193" t="s">
        <v>128</v>
      </c>
      <c r="B19" s="182">
        <v>0</v>
      </c>
      <c r="C19" s="182"/>
      <c r="D19" s="183">
        <v>1</v>
      </c>
      <c r="E19" s="184">
        <v>0</v>
      </c>
      <c r="F19" s="184">
        <v>0</v>
      </c>
      <c r="G19" s="184">
        <v>1</v>
      </c>
      <c r="H19" s="202">
        <v>0</v>
      </c>
      <c r="I19" s="184">
        <v>0</v>
      </c>
      <c r="J19" s="184"/>
      <c r="K19" s="184"/>
      <c r="L19" s="184"/>
      <c r="M19" s="184"/>
      <c r="N19" s="184"/>
      <c r="O19" s="184"/>
      <c r="P19" s="184"/>
      <c r="Q19" s="184"/>
      <c r="R19" s="184"/>
      <c r="S19" s="185"/>
      <c r="T19" s="186">
        <f>-50</f>
        <v>-50</v>
      </c>
      <c r="U19" s="187"/>
      <c r="V19" s="188"/>
      <c r="W19" s="188"/>
      <c r="X19" s="189"/>
      <c r="Y19" s="190"/>
      <c r="Z19" s="191"/>
      <c r="AA19" s="191"/>
      <c r="AB19" s="191"/>
      <c r="AC19" s="191"/>
      <c r="AD19" s="191"/>
      <c r="AE19" s="191">
        <v>2</v>
      </c>
      <c r="AF19" s="191"/>
    </row>
    <row r="20" spans="1:32" s="158" customFormat="1" ht="15.75" x14ac:dyDescent="0.25">
      <c r="A20" s="159" t="s">
        <v>129</v>
      </c>
      <c r="B20" s="148">
        <v>2</v>
      </c>
      <c r="C20" s="148"/>
      <c r="D20" s="149">
        <v>1</v>
      </c>
      <c r="E20" s="150">
        <v>0</v>
      </c>
      <c r="F20" s="150">
        <v>0</v>
      </c>
      <c r="G20" s="150">
        <v>1</v>
      </c>
      <c r="H20" s="150">
        <v>1</v>
      </c>
      <c r="I20" s="150">
        <v>1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1"/>
      <c r="T20" s="152">
        <f>-50 + 100</f>
        <v>50</v>
      </c>
      <c r="U20" s="153">
        <v>100</v>
      </c>
      <c r="V20" s="154">
        <v>100</v>
      </c>
      <c r="W20" s="154">
        <v>100</v>
      </c>
      <c r="X20" s="155">
        <v>100</v>
      </c>
      <c r="Y20" s="156">
        <v>100</v>
      </c>
      <c r="Z20" s="157">
        <v>100</v>
      </c>
      <c r="AA20" s="157">
        <v>100</v>
      </c>
      <c r="AB20" s="157"/>
      <c r="AC20" s="157"/>
      <c r="AD20" s="157"/>
      <c r="AE20" s="157">
        <v>5</v>
      </c>
      <c r="AF20" s="157"/>
    </row>
    <row r="21" spans="1:32" s="158" customFormat="1" ht="15.75" x14ac:dyDescent="0.25">
      <c r="A21" s="159" t="s">
        <v>130</v>
      </c>
      <c r="B21" s="148">
        <v>2</v>
      </c>
      <c r="C21" s="148"/>
      <c r="D21" s="149">
        <v>1</v>
      </c>
      <c r="E21" s="150">
        <v>1</v>
      </c>
      <c r="F21" s="150">
        <v>1</v>
      </c>
      <c r="G21" s="150">
        <v>1</v>
      </c>
      <c r="H21" s="150">
        <v>1</v>
      </c>
      <c r="I21" s="150">
        <v>1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1"/>
      <c r="T21" s="152">
        <f>100</f>
        <v>100</v>
      </c>
      <c r="U21" s="153">
        <v>100</v>
      </c>
      <c r="V21" s="154">
        <v>100</v>
      </c>
      <c r="W21" s="154">
        <v>100</v>
      </c>
      <c r="X21" s="155">
        <v>100</v>
      </c>
      <c r="Y21" s="156">
        <v>100</v>
      </c>
      <c r="Z21" s="157">
        <v>100</v>
      </c>
      <c r="AA21" s="157">
        <v>100</v>
      </c>
      <c r="AB21" s="157"/>
      <c r="AC21" s="157"/>
      <c r="AD21" s="157"/>
      <c r="AE21" s="157">
        <v>5</v>
      </c>
      <c r="AF21" s="157"/>
    </row>
    <row r="22" spans="1:32" s="231" customFormat="1" ht="15.75" x14ac:dyDescent="0.25">
      <c r="A22" s="233" t="s">
        <v>131</v>
      </c>
      <c r="B22" s="223">
        <v>1</v>
      </c>
      <c r="C22" s="223"/>
      <c r="D22" s="172">
        <v>0.5</v>
      </c>
      <c r="E22" s="215">
        <v>0</v>
      </c>
      <c r="F22" s="215">
        <v>1</v>
      </c>
      <c r="G22" s="215">
        <v>0</v>
      </c>
      <c r="H22" s="215">
        <v>1</v>
      </c>
      <c r="I22" s="215">
        <v>1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6"/>
      <c r="T22" s="234">
        <v>100</v>
      </c>
      <c r="U22" s="217">
        <v>60</v>
      </c>
      <c r="V22" s="218">
        <v>40</v>
      </c>
      <c r="W22" s="218">
        <v>100</v>
      </c>
      <c r="X22" s="219">
        <v>100</v>
      </c>
      <c r="Y22" s="220">
        <v>100</v>
      </c>
      <c r="Z22" s="221"/>
      <c r="AA22" s="221"/>
      <c r="AB22" s="221"/>
      <c r="AC22" s="221"/>
      <c r="AD22" s="221"/>
      <c r="AE22" s="221">
        <v>4</v>
      </c>
      <c r="AF22" s="221"/>
    </row>
    <row r="23" spans="1:32" s="192" customFormat="1" ht="15.75" x14ac:dyDescent="0.25">
      <c r="A23" s="193" t="s">
        <v>132</v>
      </c>
      <c r="B23" s="182">
        <v>0</v>
      </c>
      <c r="C23" s="182"/>
      <c r="D23" s="183">
        <v>0</v>
      </c>
      <c r="E23" s="184">
        <v>0</v>
      </c>
      <c r="F23" s="184">
        <v>0</v>
      </c>
      <c r="G23" s="184">
        <v>1</v>
      </c>
      <c r="H23" s="184">
        <v>0</v>
      </c>
      <c r="I23" s="184">
        <v>0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5"/>
      <c r="T23" s="196">
        <f>-50</f>
        <v>-50</v>
      </c>
      <c r="U23" s="187"/>
      <c r="V23" s="188"/>
      <c r="W23" s="188"/>
      <c r="X23" s="189"/>
      <c r="Y23" s="190"/>
      <c r="Z23" s="191"/>
      <c r="AA23" s="191"/>
      <c r="AB23" s="191"/>
      <c r="AC23" s="191"/>
      <c r="AD23" s="191"/>
      <c r="AE23" s="191">
        <v>2</v>
      </c>
      <c r="AF23" s="191"/>
    </row>
    <row r="24" spans="1:32" s="192" customFormat="1" ht="15.75" x14ac:dyDescent="0.25">
      <c r="A24" s="193" t="s">
        <v>133</v>
      </c>
      <c r="B24" s="182">
        <v>0</v>
      </c>
      <c r="C24" s="182"/>
      <c r="D24" s="183">
        <v>0</v>
      </c>
      <c r="E24" s="194">
        <v>0</v>
      </c>
      <c r="F24" s="194">
        <v>0</v>
      </c>
      <c r="G24" s="194">
        <v>0</v>
      </c>
      <c r="H24" s="194">
        <v>0</v>
      </c>
      <c r="I24" s="194">
        <v>1</v>
      </c>
      <c r="J24" s="194"/>
      <c r="K24" s="194"/>
      <c r="L24" s="194"/>
      <c r="M24" s="194"/>
      <c r="N24" s="194"/>
      <c r="O24" s="194"/>
      <c r="P24" s="194"/>
      <c r="Q24" s="194"/>
      <c r="R24" s="194"/>
      <c r="S24" s="195"/>
      <c r="T24" s="196">
        <f>-50+100</f>
        <v>50</v>
      </c>
      <c r="U24" s="197"/>
      <c r="V24" s="198"/>
      <c r="W24" s="198"/>
      <c r="X24" s="199"/>
      <c r="Y24" s="200"/>
      <c r="Z24" s="201"/>
      <c r="AA24" s="201"/>
      <c r="AB24" s="201"/>
      <c r="AC24" s="201"/>
      <c r="AD24" s="201"/>
      <c r="AE24" s="201">
        <v>2</v>
      </c>
      <c r="AF24" s="201"/>
    </row>
    <row r="25" spans="1:32" s="192" customFormat="1" ht="15.75" x14ac:dyDescent="0.25">
      <c r="A25" s="193" t="s">
        <v>134</v>
      </c>
      <c r="B25" s="182">
        <v>0</v>
      </c>
      <c r="C25" s="182"/>
      <c r="D25" s="183">
        <v>1</v>
      </c>
      <c r="E25" s="184">
        <v>0</v>
      </c>
      <c r="F25" s="184">
        <v>0</v>
      </c>
      <c r="G25" s="184">
        <v>0</v>
      </c>
      <c r="H25" s="184">
        <v>0</v>
      </c>
      <c r="I25" s="184">
        <v>0</v>
      </c>
      <c r="J25" s="184"/>
      <c r="K25" s="184"/>
      <c r="L25" s="184"/>
      <c r="M25" s="184"/>
      <c r="N25" s="184"/>
      <c r="O25" s="184"/>
      <c r="P25" s="184"/>
      <c r="Q25" s="184"/>
      <c r="R25" s="184"/>
      <c r="S25" s="185"/>
      <c r="T25" s="196">
        <f>-50</f>
        <v>-50</v>
      </c>
      <c r="U25" s="187"/>
      <c r="V25" s="188"/>
      <c r="W25" s="188"/>
      <c r="X25" s="189"/>
      <c r="Y25" s="190"/>
      <c r="Z25" s="191"/>
      <c r="AA25" s="191"/>
      <c r="AB25" s="191"/>
      <c r="AC25" s="191"/>
      <c r="AD25" s="191"/>
      <c r="AE25" s="191">
        <v>2</v>
      </c>
      <c r="AF25" s="191"/>
    </row>
    <row r="26" spans="1:32" s="192" customFormat="1" ht="15.75" x14ac:dyDescent="0.25">
      <c r="A26" s="193" t="s">
        <v>135</v>
      </c>
      <c r="B26" s="182">
        <v>0</v>
      </c>
      <c r="C26" s="182"/>
      <c r="D26" s="183">
        <v>1</v>
      </c>
      <c r="E26" s="194">
        <v>1</v>
      </c>
      <c r="F26" s="194">
        <v>0</v>
      </c>
      <c r="G26" s="194">
        <v>0</v>
      </c>
      <c r="H26" s="194">
        <v>1</v>
      </c>
      <c r="I26" s="194">
        <v>0</v>
      </c>
      <c r="J26" s="194"/>
      <c r="K26" s="194"/>
      <c r="L26" s="194"/>
      <c r="M26" s="194"/>
      <c r="N26" s="194"/>
      <c r="O26" s="194"/>
      <c r="P26" s="194"/>
      <c r="Q26" s="194"/>
      <c r="R26" s="194"/>
      <c r="S26" s="195"/>
      <c r="T26" s="196">
        <f>-50</f>
        <v>-50</v>
      </c>
      <c r="U26" s="197"/>
      <c r="V26" s="198"/>
      <c r="W26" s="198"/>
      <c r="X26" s="199"/>
      <c r="Y26" s="200"/>
      <c r="Z26" s="201"/>
      <c r="AA26" s="201"/>
      <c r="AB26" s="201"/>
      <c r="AC26" s="201"/>
      <c r="AD26" s="201"/>
      <c r="AE26" s="201">
        <v>2</v>
      </c>
      <c r="AF26" s="201"/>
    </row>
    <row r="27" spans="1:32" s="231" customFormat="1" ht="15.75" x14ac:dyDescent="0.25">
      <c r="A27" s="233" t="s">
        <v>136</v>
      </c>
      <c r="B27" s="223">
        <v>0</v>
      </c>
      <c r="C27" s="223"/>
      <c r="D27" s="172">
        <v>1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174">
        <v>100</v>
      </c>
      <c r="U27" s="226">
        <v>100</v>
      </c>
      <c r="V27" s="227">
        <v>100</v>
      </c>
      <c r="W27" s="227">
        <v>100</v>
      </c>
      <c r="X27" s="228">
        <v>80</v>
      </c>
      <c r="Y27" s="229">
        <v>80</v>
      </c>
      <c r="Z27" s="230"/>
      <c r="AA27" s="230"/>
      <c r="AB27" s="230"/>
      <c r="AC27" s="230"/>
      <c r="AD27" s="230"/>
      <c r="AE27" s="230">
        <v>4</v>
      </c>
      <c r="AF27" s="230"/>
    </row>
    <row r="28" spans="1:32" s="158" customFormat="1" ht="15.75" x14ac:dyDescent="0.25">
      <c r="A28" s="159" t="s">
        <v>137</v>
      </c>
      <c r="B28" s="148">
        <v>1</v>
      </c>
      <c r="C28" s="148"/>
      <c r="D28" s="149">
        <v>1</v>
      </c>
      <c r="E28" s="150">
        <v>0</v>
      </c>
      <c r="F28" s="150">
        <v>1</v>
      </c>
      <c r="G28" s="150">
        <v>1</v>
      </c>
      <c r="H28" s="150">
        <v>0</v>
      </c>
      <c r="I28" s="150">
        <v>1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1"/>
      <c r="T28" s="152">
        <v>100</v>
      </c>
      <c r="U28" s="153">
        <v>100</v>
      </c>
      <c r="V28" s="154">
        <v>100</v>
      </c>
      <c r="W28" s="154">
        <v>100</v>
      </c>
      <c r="X28" s="155">
        <v>90</v>
      </c>
      <c r="Y28" s="156">
        <v>90</v>
      </c>
      <c r="Z28" s="157">
        <v>90</v>
      </c>
      <c r="AA28" s="157">
        <v>90</v>
      </c>
      <c r="AB28" s="157"/>
      <c r="AC28" s="157"/>
      <c r="AD28" s="157"/>
      <c r="AE28" s="157">
        <v>5</v>
      </c>
      <c r="AF28" s="157"/>
    </row>
    <row r="29" spans="1:32" s="158" customFormat="1" ht="15.75" x14ac:dyDescent="0.25">
      <c r="A29" s="159" t="s">
        <v>138</v>
      </c>
      <c r="B29" s="148">
        <v>2</v>
      </c>
      <c r="C29" s="148"/>
      <c r="D29" s="149">
        <v>1</v>
      </c>
      <c r="E29" s="150">
        <v>1</v>
      </c>
      <c r="F29" s="150">
        <v>1</v>
      </c>
      <c r="G29" s="150">
        <v>1</v>
      </c>
      <c r="H29" s="150">
        <v>1</v>
      </c>
      <c r="I29" s="150">
        <v>1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1"/>
      <c r="T29" s="152">
        <v>100</v>
      </c>
      <c r="U29" s="153">
        <v>100</v>
      </c>
      <c r="V29" s="154">
        <v>100</v>
      </c>
      <c r="W29" s="154">
        <v>100</v>
      </c>
      <c r="X29" s="155">
        <v>100</v>
      </c>
      <c r="Y29" s="156">
        <v>100</v>
      </c>
      <c r="Z29" s="157">
        <v>100</v>
      </c>
      <c r="AA29" s="157">
        <v>100</v>
      </c>
      <c r="AB29" s="157"/>
      <c r="AC29" s="157"/>
      <c r="AD29" s="157"/>
      <c r="AE29" s="157">
        <v>5</v>
      </c>
      <c r="AF29" s="157"/>
    </row>
    <row r="30" spans="1:32" s="158" customFormat="1" ht="15.75" x14ac:dyDescent="0.25">
      <c r="A30" s="159" t="s">
        <v>139</v>
      </c>
      <c r="B30" s="148">
        <v>2</v>
      </c>
      <c r="C30" s="148"/>
      <c r="D30" s="149">
        <v>1</v>
      </c>
      <c r="E30" s="150">
        <v>1</v>
      </c>
      <c r="F30" s="150">
        <v>1</v>
      </c>
      <c r="G30" s="150">
        <v>1</v>
      </c>
      <c r="H30" s="150">
        <v>1</v>
      </c>
      <c r="I30" s="150">
        <v>1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1"/>
      <c r="T30" s="152">
        <v>100</v>
      </c>
      <c r="U30" s="153">
        <v>100</v>
      </c>
      <c r="V30" s="154">
        <v>100</v>
      </c>
      <c r="W30" s="154">
        <v>100</v>
      </c>
      <c r="X30" s="155">
        <v>100</v>
      </c>
      <c r="Y30" s="156">
        <v>100</v>
      </c>
      <c r="Z30" s="157">
        <v>100</v>
      </c>
      <c r="AA30" s="157">
        <v>100</v>
      </c>
      <c r="AB30" s="157"/>
      <c r="AC30" s="157"/>
      <c r="AD30" s="157"/>
      <c r="AE30" s="157">
        <v>5</v>
      </c>
      <c r="AF30" s="157"/>
    </row>
    <row r="31" spans="1:32" s="213" customFormat="1" ht="15.75" x14ac:dyDescent="0.25">
      <c r="A31" s="235" t="s">
        <v>140</v>
      </c>
      <c r="B31" s="205">
        <v>0</v>
      </c>
      <c r="C31" s="205"/>
      <c r="D31" s="162">
        <v>1</v>
      </c>
      <c r="E31" s="206">
        <v>1</v>
      </c>
      <c r="F31" s="206">
        <v>1</v>
      </c>
      <c r="G31" s="206">
        <v>1</v>
      </c>
      <c r="H31" s="206">
        <v>0</v>
      </c>
      <c r="I31" s="206">
        <v>1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164">
        <v>100</v>
      </c>
      <c r="U31" s="208">
        <v>100</v>
      </c>
      <c r="V31" s="209">
        <v>100</v>
      </c>
      <c r="W31" s="209">
        <v>100</v>
      </c>
      <c r="X31" s="210"/>
      <c r="Y31" s="211"/>
      <c r="Z31" s="236"/>
      <c r="AA31" s="236"/>
      <c r="AB31" s="236"/>
      <c r="AC31" s="212"/>
      <c r="AD31" s="212"/>
      <c r="AE31" s="212">
        <v>3</v>
      </c>
      <c r="AF31" s="212"/>
    </row>
    <row r="32" spans="1:32" s="192" customFormat="1" ht="15.75" x14ac:dyDescent="0.25">
      <c r="A32" s="193" t="s">
        <v>141</v>
      </c>
      <c r="B32" s="182">
        <v>0</v>
      </c>
      <c r="C32" s="182"/>
      <c r="D32" s="183">
        <v>1</v>
      </c>
      <c r="E32" s="194">
        <v>1</v>
      </c>
      <c r="F32" s="194">
        <v>0</v>
      </c>
      <c r="G32" s="194">
        <v>1</v>
      </c>
      <c r="H32" s="194">
        <v>0</v>
      </c>
      <c r="I32" s="194">
        <v>1</v>
      </c>
      <c r="J32" s="194"/>
      <c r="K32" s="194"/>
      <c r="L32" s="194"/>
      <c r="M32" s="194"/>
      <c r="N32" s="194"/>
      <c r="O32" s="194"/>
      <c r="P32" s="194"/>
      <c r="Q32" s="194"/>
      <c r="R32" s="194"/>
      <c r="S32" s="195"/>
      <c r="T32" s="196">
        <f>-50+100</f>
        <v>50</v>
      </c>
      <c r="U32" s="197"/>
      <c r="V32" s="198"/>
      <c r="W32" s="198"/>
      <c r="X32" s="199"/>
      <c r="Y32" s="200"/>
      <c r="Z32" s="201"/>
      <c r="AA32" s="201"/>
      <c r="AB32" s="201"/>
      <c r="AC32" s="201"/>
      <c r="AD32" s="201"/>
      <c r="AE32" s="201">
        <v>2</v>
      </c>
      <c r="AF32" s="201"/>
    </row>
    <row r="33" spans="1:32" s="213" customFormat="1" ht="15.75" x14ac:dyDescent="0.25">
      <c r="A33" s="235" t="s">
        <v>142</v>
      </c>
      <c r="B33" s="205">
        <v>2</v>
      </c>
      <c r="C33" s="205"/>
      <c r="D33" s="162">
        <v>0</v>
      </c>
      <c r="E33" s="206">
        <v>1</v>
      </c>
      <c r="F33" s="206">
        <v>1</v>
      </c>
      <c r="G33" s="206">
        <v>1</v>
      </c>
      <c r="H33" s="206">
        <v>1</v>
      </c>
      <c r="I33" s="206">
        <v>0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164">
        <f>-50 + 100</f>
        <v>50</v>
      </c>
      <c r="U33" s="208">
        <v>60</v>
      </c>
      <c r="V33" s="205">
        <v>40</v>
      </c>
      <c r="W33" s="205">
        <v>80</v>
      </c>
      <c r="X33" s="237"/>
      <c r="Y33" s="238"/>
      <c r="Z33" s="239"/>
      <c r="AA33" s="239"/>
      <c r="AB33" s="239"/>
      <c r="AC33" s="240"/>
      <c r="AD33" s="240"/>
      <c r="AE33" s="240">
        <v>3</v>
      </c>
      <c r="AF33" s="240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6"/>
      <c r="T34" s="82"/>
      <c r="U34" s="97"/>
      <c r="V34" s="127"/>
      <c r="W34" s="127"/>
      <c r="X34" s="123"/>
      <c r="Y34" s="128"/>
      <c r="Z34" s="129"/>
      <c r="AA34" s="129"/>
      <c r="AB34" s="129"/>
      <c r="AC34" s="129"/>
      <c r="AD34" s="126"/>
      <c r="AE34" s="126"/>
      <c r="AF34" s="126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111"/>
      <c r="T35" s="112"/>
      <c r="U35" s="83"/>
      <c r="V35" s="25"/>
      <c r="W35" s="25"/>
      <c r="X35" s="130"/>
      <c r="Y35" s="131"/>
      <c r="Z35" s="125"/>
      <c r="AA35" s="125"/>
      <c r="AB35" s="125"/>
      <c r="AC35" s="125"/>
      <c r="AD35" s="125"/>
      <c r="AE35" s="125"/>
      <c r="AF35" s="125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2"/>
      <c r="T36" s="82"/>
      <c r="U36" s="97"/>
      <c r="V36" s="26"/>
      <c r="W36" s="26"/>
      <c r="X36" s="124"/>
      <c r="Y36" s="124"/>
      <c r="Z36" s="126"/>
      <c r="AA36" s="126"/>
      <c r="AB36" s="126"/>
      <c r="AC36" s="126"/>
      <c r="AD36" s="126"/>
      <c r="AE36" s="126"/>
      <c r="AF36" s="126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2"/>
      <c r="T37" s="82"/>
      <c r="U37" s="97"/>
      <c r="V37" s="26"/>
      <c r="W37" s="26"/>
      <c r="X37" s="124"/>
      <c r="Y37" s="124"/>
      <c r="Z37" s="126"/>
      <c r="AA37" s="126"/>
      <c r="AB37" s="126"/>
      <c r="AC37" s="126"/>
      <c r="AD37" s="126"/>
      <c r="AE37" s="126"/>
      <c r="AF37" s="126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2"/>
      <c r="T38" s="82"/>
      <c r="U38" s="97"/>
      <c r="V38" s="26"/>
      <c r="W38" s="26"/>
      <c r="X38" s="124"/>
      <c r="Y38" s="124"/>
      <c r="Z38" s="126"/>
      <c r="AA38" s="126"/>
      <c r="AB38" s="126"/>
      <c r="AC38" s="126"/>
      <c r="AD38" s="126"/>
      <c r="AE38" s="126"/>
      <c r="AF38" s="126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2"/>
      <c r="T39" s="82"/>
      <c r="U39" s="97"/>
      <c r="V39" s="26"/>
      <c r="W39" s="26"/>
      <c r="X39" s="124"/>
      <c r="Y39" s="124"/>
      <c r="Z39" s="126"/>
      <c r="AA39" s="126"/>
      <c r="AB39" s="126"/>
      <c r="AC39" s="126"/>
      <c r="AD39" s="126"/>
      <c r="AE39" s="126"/>
      <c r="AF39" s="126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2"/>
      <c r="T40" s="82"/>
      <c r="U40" s="97"/>
      <c r="V40" s="26"/>
      <c r="W40" s="26"/>
      <c r="X40" s="124"/>
      <c r="Y40" s="124"/>
      <c r="Z40" s="126"/>
      <c r="AA40" s="126"/>
      <c r="AB40" s="126"/>
      <c r="AC40" s="126"/>
      <c r="AD40" s="126"/>
      <c r="AE40" s="126"/>
      <c r="AF40" s="126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2"/>
      <c r="T41" s="82"/>
      <c r="U41" s="97"/>
      <c r="V41" s="26"/>
      <c r="W41" s="26"/>
      <c r="X41" s="124"/>
      <c r="Y41" s="124"/>
      <c r="Z41" s="126"/>
      <c r="AA41" s="126"/>
      <c r="AB41" s="126"/>
      <c r="AC41" s="126"/>
      <c r="AD41" s="126"/>
      <c r="AE41" s="126"/>
      <c r="AF41" s="126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2"/>
      <c r="T42" s="82"/>
      <c r="U42" s="97"/>
      <c r="V42" s="26"/>
      <c r="W42" s="26"/>
      <c r="X42" s="53"/>
      <c r="Y42" s="53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2"/>
      <c r="T43" s="82"/>
      <c r="U43" s="97"/>
      <c r="V43" s="26"/>
      <c r="W43" s="26"/>
      <c r="X43" s="53"/>
      <c r="Y43" s="53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2"/>
      <c r="T44" s="82"/>
      <c r="U44" s="97"/>
      <c r="V44" s="26"/>
      <c r="W44" s="26"/>
      <c r="X44" s="53"/>
      <c r="Y44" s="53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2"/>
      <c r="T45" s="82"/>
      <c r="U45" s="97"/>
      <c r="V45" s="26"/>
      <c r="W45" s="26"/>
      <c r="X45" s="53"/>
      <c r="Y45" s="53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ИКС_432</vt:lpstr>
      <vt:lpstr>ИКС_433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2025-09-26T04:27:49Z</dcterms:modified>
  <dc:language>en-US</dc:language>
</cp:coreProperties>
</file>