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akhpashev\dev\notes\students\"/>
    </mc:Choice>
  </mc:AlternateContent>
  <xr:revisionPtr revIDLastSave="0" documentId="13_ncr:1_{8CF85F10-76F5-46B9-8397-321785B99369}" xr6:coauthVersionLast="47" xr6:coauthVersionMax="47" xr10:uidLastSave="{00000000-0000-0000-0000-000000000000}"/>
  <bookViews>
    <workbookView xWindow="-120" yWindow="-120" windowWidth="29040" windowHeight="15720" tabRatio="500" activeTab="3" xr2:uid="{00000000-000D-0000-FFFF-FFFF00000000}"/>
  </bookViews>
  <sheets>
    <sheet name="ИКС_431" sheetId="4" r:id="rId1"/>
    <sheet name="ИКС_432" sheetId="5" r:id="rId2"/>
    <sheet name="ИКС_433" sheetId="6" r:id="rId3"/>
    <sheet name="Визуальное (ИА_331_332)" sheetId="1" r:id="rId4"/>
    <sheet name="Моделирование (ИА_231_232)" sheetId="2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F31" i="1" l="1"/>
  <c r="AG24" i="1"/>
  <c r="AF24" i="1"/>
  <c r="AG35" i="1"/>
  <c r="AF35" i="1"/>
  <c r="AG33" i="1"/>
  <c r="AF18" i="1"/>
  <c r="AG37" i="1"/>
  <c r="AF45" i="1"/>
  <c r="AH37" i="1"/>
  <c r="AG34" i="1"/>
  <c r="AH39" i="1"/>
  <c r="AG39" i="1"/>
  <c r="AF9" i="1"/>
  <c r="AF17" i="1"/>
  <c r="AF27" i="1"/>
  <c r="AF44" i="1"/>
  <c r="X29" i="1"/>
  <c r="Y29" i="1"/>
  <c r="Z29" i="1"/>
  <c r="AA29" i="1"/>
  <c r="AB29" i="1"/>
  <c r="AF43" i="1"/>
  <c r="T33" i="2"/>
  <c r="T32" i="2"/>
  <c r="T26" i="2"/>
  <c r="T25" i="2"/>
  <c r="T24" i="2"/>
  <c r="T23" i="2"/>
  <c r="T21" i="2"/>
  <c r="T20" i="2"/>
  <c r="T19" i="2"/>
  <c r="T18" i="2"/>
  <c r="AF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5" i="2"/>
  <c r="T13" i="2"/>
  <c r="T12" i="2"/>
  <c r="T11" i="2"/>
  <c r="T8" i="2"/>
  <c r="T7" i="2"/>
  <c r="T5" i="2"/>
  <c r="T4" i="2"/>
  <c r="T3" i="2"/>
  <c r="AF50" i="1"/>
  <c r="AD50" i="1"/>
  <c r="AF49" i="1"/>
  <c r="AD49" i="1"/>
  <c r="AC49" i="1"/>
  <c r="AD48" i="1"/>
  <c r="AF47" i="1"/>
  <c r="AD47" i="1"/>
  <c r="AF46" i="1"/>
  <c r="AD46" i="1"/>
  <c r="AC46" i="1"/>
  <c r="AD45" i="1"/>
  <c r="AD44" i="1"/>
  <c r="AD43" i="1"/>
  <c r="AC43" i="1"/>
  <c r="AD42" i="1"/>
  <c r="AC42" i="1"/>
  <c r="AF41" i="1"/>
  <c r="AD39" i="1"/>
  <c r="AF38" i="1"/>
  <c r="AD38" i="1"/>
  <c r="AF37" i="1"/>
  <c r="AD37" i="1"/>
  <c r="AF36" i="1"/>
  <c r="AD35" i="1"/>
  <c r="AF34" i="1"/>
  <c r="AD34" i="1"/>
  <c r="AF32" i="1"/>
  <c r="AD32" i="1"/>
  <c r="AD31" i="1"/>
  <c r="AF30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E27" i="1"/>
  <c r="AD27" i="1"/>
  <c r="AE26" i="1"/>
  <c r="AD26" i="1"/>
  <c r="AC26" i="1"/>
  <c r="AE25" i="1"/>
  <c r="AD25" i="1"/>
  <c r="AC25" i="1"/>
  <c r="AE24" i="1"/>
  <c r="AD24" i="1"/>
  <c r="AC24" i="1"/>
  <c r="AF23" i="1"/>
  <c r="AE23" i="1"/>
  <c r="AD23" i="1"/>
  <c r="AC23" i="1"/>
  <c r="AF22" i="1"/>
  <c r="AE22" i="1"/>
  <c r="AD22" i="1"/>
  <c r="AC22" i="1"/>
  <c r="AE21" i="1"/>
  <c r="AD21" i="1"/>
  <c r="AC21" i="1"/>
  <c r="AF20" i="1"/>
  <c r="AE20" i="1"/>
  <c r="AD20" i="1"/>
  <c r="AE19" i="1"/>
  <c r="AD19" i="1"/>
  <c r="AC19" i="1"/>
  <c r="AE18" i="1"/>
  <c r="AD18" i="1"/>
  <c r="AE17" i="1"/>
  <c r="AD17" i="1"/>
  <c r="AE16" i="1"/>
  <c r="AD16" i="1"/>
  <c r="AC16" i="1"/>
  <c r="AE15" i="1"/>
  <c r="AD15" i="1"/>
  <c r="AC15" i="1"/>
  <c r="AE14" i="1"/>
  <c r="AD14" i="1"/>
  <c r="AC14" i="1"/>
  <c r="AF13" i="1"/>
  <c r="AE13" i="1"/>
  <c r="AD13" i="1"/>
  <c r="AC13" i="1"/>
  <c r="AE12" i="1"/>
  <c r="AD12" i="1"/>
  <c r="AC12" i="1"/>
  <c r="AF11" i="1"/>
  <c r="AE11" i="1"/>
  <c r="AD11" i="1"/>
  <c r="AC11" i="1"/>
  <c r="AE10" i="1"/>
  <c r="AD10" i="1"/>
  <c r="AC10" i="1"/>
  <c r="AE9" i="1"/>
  <c r="AD9" i="1"/>
  <c r="AE8" i="1"/>
  <c r="AE7" i="1"/>
  <c r="AD7" i="1"/>
  <c r="AC7" i="1"/>
  <c r="AE6" i="1"/>
  <c r="AD6" i="1"/>
  <c r="AC6" i="1"/>
  <c r="AE5" i="1"/>
  <c r="AD5" i="1"/>
  <c r="AE4" i="1"/>
  <c r="AD4" i="1"/>
  <c r="AD3" i="1"/>
  <c r="AO3" i="1" s="1"/>
  <c r="AO1" i="1"/>
  <c r="AO46" i="1" l="1"/>
  <c r="AO31" i="1"/>
  <c r="AO26" i="1"/>
  <c r="AO22" i="1"/>
  <c r="AO43" i="1"/>
  <c r="AO7" i="1"/>
  <c r="AO11" i="1"/>
  <c r="AO40" i="1"/>
  <c r="AO47" i="1"/>
  <c r="AO6" i="1"/>
  <c r="AO14" i="1"/>
  <c r="AO33" i="1"/>
  <c r="AO12" i="1"/>
  <c r="AO5" i="1"/>
  <c r="AO30" i="1"/>
  <c r="AO41" i="1"/>
  <c r="AO44" i="1"/>
  <c r="AO8" i="1"/>
  <c r="AO50" i="1"/>
  <c r="AO37" i="1"/>
  <c r="AO4" i="1"/>
  <c r="AO16" i="1"/>
  <c r="AO45" i="1"/>
  <c r="AO17" i="1"/>
  <c r="AO24" i="1"/>
  <c r="AO10" i="1"/>
  <c r="AO18" i="1"/>
  <c r="AO20" i="1"/>
  <c r="AO32" i="1"/>
  <c r="AO36" i="1"/>
  <c r="AO39" i="1"/>
  <c r="AO49" i="1"/>
  <c r="AO9" i="1"/>
  <c r="AO19" i="1"/>
  <c r="AO21" i="1"/>
  <c r="AO34" i="1"/>
  <c r="AO48" i="1"/>
  <c r="AO13" i="1"/>
  <c r="AO15" i="1"/>
  <c r="AO23" i="1"/>
  <c r="AO25" i="1"/>
  <c r="AO27" i="1"/>
  <c r="AO35" i="1"/>
  <c r="AO38" i="1"/>
  <c r="AO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Ruslan Akhpashev</author>
  </authors>
  <commentList>
    <comment ref="L3" authorId="0" shapeId="0" xr:uid="{00000000-0006-0000-0000-00000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AC6" authorId="0" shapeId="0" xr:uid="{00000000-0006-0000-0000-00000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AF6" authorId="0" shapeId="0" xr:uid="{00000000-0006-0000-0000-00001B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с 31 марта
21.04 - нет прогресса
</t>
        </r>
      </text>
    </comment>
    <comment ref="AH6" authorId="1" shapeId="0" xr:uid="{8BCA2137-D6AB-4F77-B180-A89BBB391F39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пойманы на лжи
</t>
        </r>
      </text>
    </comment>
    <comment ref="AF7" authorId="0" shapeId="0" xr:uid="{00000000-0006-0000-0000-00001C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31 марта
</t>
        </r>
      </text>
    </comment>
    <comment ref="AF9" authorId="1" shapeId="0" xr:uid="{96488322-15AF-4AAF-AF36-31539C4C928D}">
      <text>
        <r>
          <rPr>
            <b/>
            <sz val="9"/>
            <color indexed="81"/>
            <rFont val="Tahoma"/>
            <family val="2"/>
            <charset val="204"/>
          </rPr>
          <t>Ruslan Akhpashev:</t>
        </r>
        <r>
          <rPr>
            <sz val="9"/>
            <color indexed="81"/>
            <rFont val="Tahoma"/>
            <family val="2"/>
            <charset val="204"/>
          </rPr>
          <t xml:space="preserve">
добавить в репозиторий
</t>
        </r>
      </text>
    </comment>
    <comment ref="AD11" authorId="0" shapeId="0" xr:uid="{00000000-0006-0000-0000-00000B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K16" authorId="0" shapeId="0" xr:uid="{00000000-0006-0000-0000-00000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AD18" authorId="0" shapeId="0" xr:uid="{00000000-0006-0000-0000-00000C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AD20" authorId="0" shapeId="0" xr:uid="{00000000-0006-0000-0000-00000D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O21" authorId="0" shapeId="0" xr:uid="{00000000-0006-0000-0000-00000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AC22" authorId="0" shapeId="0" xr:uid="{00000000-0006-0000-0000-00000A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AD23" authorId="0" shapeId="0" xr:uid="{00000000-0006-0000-0000-00000E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AF27" authorId="0" shapeId="0" xr:uid="{00000000-0006-0000-0000-00001D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1) Refactoring
2) отобразить таймер
3) название мелодии отобразить 
</t>
        </r>
      </text>
    </comment>
    <comment ref="AD30" authorId="0" shapeId="0" xr:uid="{00000000-0006-0000-0000-00000F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O32" authorId="0" shapeId="0" xr:uid="{00000000-0006-0000-0000-00000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AD32" authorId="0" shapeId="0" xr:uid="{00000000-0006-0000-0000-000010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AD33" authorId="0" shapeId="0" xr:uid="{00000000-0006-0000-0000-00001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AD34" authorId="0" shapeId="0" xr:uid="{00000000-0006-0000-0000-00001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A37" authorId="0" shapeId="0" xr:uid="{00000000-0006-0000-0000-00000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D37" authorId="0" shapeId="0" xr:uid="{00000000-0006-0000-0000-00001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AD38" authorId="0" shapeId="0" xr:uid="{00000000-0006-0000-0000-00001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AD40" authorId="0" shapeId="0" xr:uid="{00000000-0006-0000-0000-00001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AD41" authorId="0" shapeId="0" xr:uid="{00000000-0006-0000-0000-00001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AD43" authorId="0" shapeId="0" xr:uid="{00000000-0006-0000-0000-00001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AF43" authorId="0" shapeId="0" xr:uid="{00000000-0006-0000-0000-00001E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добавить вывод названия мелодии
секундный вывод текущей мелодии
Пока заучивает код
</t>
        </r>
      </text>
    </comment>
    <comment ref="E44" authorId="0" shapeId="0" xr:uid="{00000000-0006-0000-0000-00000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A46" authorId="0" shapeId="0" xr:uid="{00000000-0006-0000-0000-00000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AD48" authorId="0" shapeId="0" xr:uid="{00000000-0006-0000-0000-00001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AD50" authorId="0" shapeId="0" xr:uid="{00000000-0006-0000-0000-00001A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6" authorId="0" shapeId="0" xr:uid="{00000000-0006-0000-0100-000001000000}">
      <text>
        <r>
          <rPr>
            <sz val="11"/>
            <color rgb="FF000000"/>
            <rFont val="Calibri"/>
            <charset val="1"/>
          </rPr>
          <t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<sst xmlns="http://schemas.openxmlformats.org/spreadsheetml/2006/main" count="289" uniqueCount="258">
  <si>
    <t>ИА-331</t>
  </si>
  <si>
    <t>ФИО</t>
  </si>
  <si>
    <t>КР1</t>
  </si>
  <si>
    <t>КР2</t>
  </si>
  <si>
    <t>Github</t>
  </si>
  <si>
    <t>ПР1 (Latex, 10.02.2025)</t>
  </si>
  <si>
    <t>ПР2(Android-калькулятор)</t>
  </si>
  <si>
    <t>кабели</t>
  </si>
  <si>
    <t>ПР3(Media-player)</t>
  </si>
  <si>
    <t>ПР4 (GPS-координаты смартфона)</t>
  </si>
  <si>
    <t>SSH</t>
  </si>
  <si>
    <t>Амыев Самыр Аткырович</t>
  </si>
  <si>
    <t>https://github.com/Amyevs/visualka</t>
  </si>
  <si>
    <t>(-0.5)</t>
  </si>
  <si>
    <t>Алдакимов Кирилл Павлович</t>
  </si>
  <si>
    <t>https://github.com/viniscwa/Visual-Prog</t>
  </si>
  <si>
    <t>Аюрзанаев Жигдэн Мункуевич</t>
  </si>
  <si>
    <t>https://github.com/Zhigden/ZhigdenVisual</t>
  </si>
  <si>
    <t>Бессонова Анастасия Вадимовна</t>
  </si>
  <si>
    <t>https://github.com/bessonovaana/MobApp</t>
  </si>
  <si>
    <t>ГлУховцева Юлия Андреевна</t>
  </si>
  <si>
    <t>ГмЫря Ярослав Александрович</t>
  </si>
  <si>
    <t>https://github.com/YaroslavGmyrya</t>
  </si>
  <si>
    <t>Дабасамбуева СарЮна Биликтуевна</t>
  </si>
  <si>
    <t>https://github.com/saryunadab/vp</t>
  </si>
  <si>
    <t>Дангыт Венера Айдашовна</t>
  </si>
  <si>
    <t>https://github.com/dangvenera/vp.git</t>
  </si>
  <si>
    <t>Дементьев Даниил Сергеевич</t>
  </si>
  <si>
    <t>https://github.com/Haskp/android</t>
  </si>
  <si>
    <t>Заров Иван Алексеевич</t>
  </si>
  <si>
    <t>Иванов Иван Алексеевич</t>
  </si>
  <si>
    <t>https://github.com/Ivanov-Iv-Al/Virtual-Programming/tree/main</t>
  </si>
  <si>
    <t>Иргит Сенгин Хурешович</t>
  </si>
  <si>
    <t>Исов Антон Анатольевич</t>
  </si>
  <si>
    <t>https://github.com/AntonIsov/-</t>
  </si>
  <si>
    <t>Кириленко Матвей Вениаминович</t>
  </si>
  <si>
    <t>https://github.com/123xxx32179/visprog</t>
  </si>
  <si>
    <t>Коваленко Евангелина Александровна</t>
  </si>
  <si>
    <t>https://github.com/evlnka/Android</t>
  </si>
  <si>
    <t>Конфедератова Диана Александровна</t>
  </si>
  <si>
    <t>https://github.com/DianaKonfederatova/Visual-programming</t>
  </si>
  <si>
    <t>Кулаков Кирилл Алексеевич</t>
  </si>
  <si>
    <t>https://github.com/K1R1K5/Android-Studio.git</t>
  </si>
  <si>
    <t>Любимов Кирилл Алексеевич</t>
  </si>
  <si>
    <t>https://github.com/w4tashia/MobileDev.git</t>
  </si>
  <si>
    <t>Плоских Степан Александрович</t>
  </si>
  <si>
    <t>ПомЕлова Анастасия Викторовна</t>
  </si>
  <si>
    <t>https://github.com/ananass12/MyApp</t>
  </si>
  <si>
    <t>Рубцов Роман Кириллович</t>
  </si>
  <si>
    <t>https://github.com/ohfuckinglucy/Android</t>
  </si>
  <si>
    <t>Сергеев Павел Алексеевич</t>
  </si>
  <si>
    <t>https://github.com/Virtuosise/Android-dev</t>
  </si>
  <si>
    <t>ТрИфонов Дмитрий Сергеевич</t>
  </si>
  <si>
    <t>Шкляев Денис Викторович</t>
  </si>
  <si>
    <t>https://github.com/DSR3164/CommApps</t>
  </si>
  <si>
    <t>https://github.com/Vikashweps/Android</t>
  </si>
  <si>
    <t>ИА-332</t>
  </si>
  <si>
    <t>Бочкарёв Семён Евгеньевич</t>
  </si>
  <si>
    <t>https://github.com/1anyK1/Android</t>
  </si>
  <si>
    <t>Гринёв Илья Дмитриевич</t>
  </si>
  <si>
    <t>Жамбалов Булат Кириллович</t>
  </si>
  <si>
    <t>https://github.com/Damask12/visualprog</t>
  </si>
  <si>
    <t>Занин Олег Анатольевич</t>
  </si>
  <si>
    <t>https://github.com/o1egat0r/Android</t>
  </si>
  <si>
    <t>ИсаEвич Юлия Евгеньевна</t>
  </si>
  <si>
    <t>https://github.com/JuliaGrey/Visual_proga</t>
  </si>
  <si>
    <t>Костенко Сергей Николаевич</t>
  </si>
  <si>
    <t>Малиновский Илья Андреевич</t>
  </si>
  <si>
    <t>https://github.com/Sceptik/VisualProgramming/tree/VisualProgramming</t>
  </si>
  <si>
    <t>Мелентьев Владимир Ильич</t>
  </si>
  <si>
    <t>https://github.com/lilrain628/android</t>
  </si>
  <si>
    <t>МОлостова Валерия Романовна</t>
  </si>
  <si>
    <t>https://github.com/ahwjsh/VP</t>
  </si>
  <si>
    <t>Овчаров Ярослав Сергеевич</t>
  </si>
  <si>
    <t>Починкин Кирилл Алексеевич</t>
  </si>
  <si>
    <t>https://github.com/shar1mo/android</t>
  </si>
  <si>
    <t>Провкин Алексей Алексеевич</t>
  </si>
  <si>
    <t>https://github.com/Kaldheim531/Android</t>
  </si>
  <si>
    <t>РEгузов Артём Андреевич</t>
  </si>
  <si>
    <t>https://github.com/fantiknumberone/limon</t>
  </si>
  <si>
    <t>Романовский Никита Сергеевич</t>
  </si>
  <si>
    <t>https://github.com/romashka2281337/android_visual/tree/master</t>
  </si>
  <si>
    <t>Савин Никита Сергеевич</t>
  </si>
  <si>
    <t>https://github.com/nixau3/visual/tree/master</t>
  </si>
  <si>
    <t>Сирук Владимир Сергеевич</t>
  </si>
  <si>
    <t>https://github.com/Vladimir070142/proga2025</t>
  </si>
  <si>
    <t>Сыркин Дмитрий Вадимович</t>
  </si>
  <si>
    <t>https://github.com/d3imos11/projectvp</t>
  </si>
  <si>
    <t>Трофимов Сергей Денисович</t>
  </si>
  <si>
    <t>https://github.com/PinkPrinccess/appCalculate</t>
  </si>
  <si>
    <t>Чемезов Игорь Александрович</t>
  </si>
  <si>
    <t>https://github.com/24151/vis.git</t>
  </si>
  <si>
    <t>Шепталин Виталий Павлович</t>
  </si>
  <si>
    <t>https://github.com/balumbitch/labs_android</t>
  </si>
  <si>
    <t>Шубин Владислав Антонович</t>
  </si>
  <si>
    <t>https://github.com/NautilusVl/visual_prog</t>
  </si>
  <si>
    <t>ИА-231</t>
  </si>
  <si>
    <t>Проверить</t>
  </si>
  <si>
    <t>06.02.2025</t>
  </si>
  <si>
    <t>13.02.2025</t>
  </si>
  <si>
    <t>20.02.2025</t>
  </si>
  <si>
    <t>27.02.2025</t>
  </si>
  <si>
    <t>06.03.2025</t>
  </si>
  <si>
    <t>20.03.2025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</si>
  <si>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</si>
  <si>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</si>
  <si>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</si>
  <si>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</si>
  <si>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OFDM</t>
  </si>
  <si>
    <t>Channel</t>
  </si>
  <si>
    <t>OFDM-demod</t>
  </si>
  <si>
    <t>BER &amp; plots</t>
  </si>
  <si>
    <t>тема</t>
  </si>
  <si>
    <t>Готфрид Матвей</t>
  </si>
  <si>
    <t>Домрачев Евгений</t>
  </si>
  <si>
    <t>Еделев Артур</t>
  </si>
  <si>
    <t>Зырянов Иван</t>
  </si>
  <si>
    <t>б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</si>
  <si>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</si>
  <si>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</si>
  <si>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</si>
  <si>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</si>
  <si>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</si>
  <si>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</si>
  <si>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</si>
  <si>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</si>
  <si>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</si>
  <si>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</si>
  <si>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</si>
  <si>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</si>
  <si>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</si>
  <si>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</si>
  <si>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</si>
  <si>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</si>
  <si>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</si>
  <si>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</si>
  <si>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</si>
  <si>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</si>
  <si>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</si>
  <si>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</si>
  <si>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</si>
  <si>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</si>
  <si>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</si>
  <si>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</si>
  <si>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https://github.com/memomimia/GPS_APP</t>
  </si>
  <si>
    <t>Доп.</t>
  </si>
  <si>
    <t>Экзамен</t>
  </si>
  <si>
    <t>РГР</t>
  </si>
  <si>
    <t>КАРМА=ЗАЧЕТ(или НЕЗАЧЕТ)</t>
  </si>
  <si>
    <t>https://github.com/Ruru25/Ruru25-Visual_app</t>
  </si>
  <si>
    <t>Янин Алексей .Ю.</t>
  </si>
  <si>
    <t>Шеин Кирилл.Е.</t>
  </si>
  <si>
    <t>Шаимов Богдан.Р.</t>
  </si>
  <si>
    <t>Чумаков Алексей .П.</t>
  </si>
  <si>
    <t>Таубин Георгий.Г.</t>
  </si>
  <si>
    <t>Садилов Данил.С.</t>
  </si>
  <si>
    <t>СавенкОв Анатолий.К.</t>
  </si>
  <si>
    <t>МежЕков Иннокентий.А.</t>
  </si>
  <si>
    <t>Луценко Илья. М</t>
  </si>
  <si>
    <t>Кузеванов Юрий.С.</t>
  </si>
  <si>
    <t>Клишин Владимир.Е.</t>
  </si>
  <si>
    <t>Жариков Илья.А.</t>
  </si>
  <si>
    <t>Ерофеев Артём.Н.</t>
  </si>
  <si>
    <t>Дворников Андрей.А.</t>
  </si>
  <si>
    <t>Гордеев Глеб.А.</t>
  </si>
  <si>
    <t>Волевач Павел.С.</t>
  </si>
  <si>
    <t>Вдовиченко Денис.В.</t>
  </si>
  <si>
    <t>Бобокулов Самир.О.</t>
  </si>
  <si>
    <t>Антропов Данил.С.</t>
  </si>
  <si>
    <t>Анисимов Тимур.Ю.</t>
  </si>
  <si>
    <t>Посещяемость</t>
  </si>
  <si>
    <t>ИА-431</t>
  </si>
  <si>
    <t>Багазий Виктория.В.</t>
  </si>
  <si>
    <t>Бенескул Игнат.М.</t>
  </si>
  <si>
    <t>Боровецкий Иван.Я.</t>
  </si>
  <si>
    <t>Воинова Таисия.А.</t>
  </si>
  <si>
    <t>Гомбоев Владимир.Е.</t>
  </si>
  <si>
    <t>Григорьева Алёна .А.</t>
  </si>
  <si>
    <t>Крикунов Роман.С.</t>
  </si>
  <si>
    <t>Макаров Никита.С.</t>
  </si>
  <si>
    <t>Пастухов Александр.А.</t>
  </si>
  <si>
    <t>Петров Тимофей.И.</t>
  </si>
  <si>
    <t>Подлягин Михаил.А.</t>
  </si>
  <si>
    <t>СалИй Владислав.П.</t>
  </si>
  <si>
    <t>Стаценко Александр.О.</t>
  </si>
  <si>
    <t>Стебихова Виктория.В.</t>
  </si>
  <si>
    <t>Фадеев Егор.А.</t>
  </si>
  <si>
    <t>Цыренов Чингиз.Х.</t>
  </si>
  <si>
    <t>Шаламов Никита.В.</t>
  </si>
  <si>
    <t>Шлегер Артём .С.</t>
  </si>
  <si>
    <t>Штерншис Никита.С.</t>
  </si>
  <si>
    <t>ИА-432</t>
  </si>
  <si>
    <t>ИА-433</t>
  </si>
  <si>
    <t>Артаа Эртине А.</t>
  </si>
  <si>
    <t>Бубенина Арина И.</t>
  </si>
  <si>
    <t>Воробьёв Дмитрий А.</t>
  </si>
  <si>
    <t>Григорьев Егор В.</t>
  </si>
  <si>
    <t>Демин Сергей А.</t>
  </si>
  <si>
    <t>Добромилов Артём А.</t>
  </si>
  <si>
    <t>Дроздова Мария Г.</t>
  </si>
  <si>
    <t>Золотухин Андрей А.</t>
  </si>
  <si>
    <t>Каршибоев Мухаммадамин М.</t>
  </si>
  <si>
    <t>Кит Максим А.</t>
  </si>
  <si>
    <t>Короткова Анна П.</t>
  </si>
  <si>
    <t>Криволапов Никита А.</t>
  </si>
  <si>
    <t>Кутенков Андрей А.</t>
  </si>
  <si>
    <t>Лазарев Матвей О.</t>
  </si>
  <si>
    <t>Лахтионов Никита С.</t>
  </si>
  <si>
    <t>Лысенко Валерия А.</t>
  </si>
  <si>
    <t>Нгуен Зуй - Ань К.</t>
  </si>
  <si>
    <t>Петров Роман Ю.</t>
  </si>
  <si>
    <t>Погорелов Владислав А.</t>
  </si>
  <si>
    <t>Попов Вадим А.</t>
  </si>
  <si>
    <t>Попова Валерия П.</t>
  </si>
  <si>
    <t>Рудомётов Даниил Р.</t>
  </si>
  <si>
    <t>Синица Михаил А.</t>
  </si>
  <si>
    <t>ХорОбров Георгий В.</t>
  </si>
  <si>
    <t>40 - 60 = 3</t>
  </si>
  <si>
    <t>&lt;40 = 2</t>
  </si>
  <si>
    <t xml:space="preserve">&gt; 80 = 5 </t>
  </si>
  <si>
    <t>60 - 80 = 4</t>
  </si>
  <si>
    <t>Павлова Виктория Андреевна</t>
  </si>
  <si>
    <t>Посещаемость</t>
  </si>
  <si>
    <t>К\Р</t>
  </si>
  <si>
    <t>ПР1. Git</t>
  </si>
  <si>
    <t>Крахмальный Кирилл В.</t>
  </si>
  <si>
    <t>Штейнбрехер Софья В.</t>
  </si>
  <si>
    <t>СИмонов Кирилл.Д.</t>
  </si>
  <si>
    <t>Цирукин Данила С.</t>
  </si>
  <si>
    <t>СтОлба Антон.В.</t>
  </si>
  <si>
    <t>x</t>
  </si>
  <si>
    <t>https://github.com/ITska-web/Android-projects</t>
  </si>
  <si>
    <t>https://github.com/arina983/visual_programming</t>
  </si>
  <si>
    <t>https://github.com/Emeteil/android-learning</t>
  </si>
  <si>
    <t>https://github.com/grgrv-egr/vizual1</t>
  </si>
  <si>
    <t>https://github.com/seg0ga/AndroidDevelopment_sibsutis</t>
  </si>
  <si>
    <t>https://github.com/Dobromilov/Android_WP/tree/main</t>
  </si>
  <si>
    <t>https://github.com/Drozd433Mary/D2kvisual</t>
  </si>
  <si>
    <t>https://github.com/dyusha42/mobi</t>
  </si>
  <si>
    <t>https://github.com/EgeeReyZee/Visual_Programming</t>
  </si>
  <si>
    <t>https://github.com/annkits/VP_HCI.git</t>
  </si>
  <si>
    <t>https://github.com/keepshelly/HCI.git</t>
  </si>
  <si>
    <t>https://github.com/M1sterToXic/Android_development/blob/main/README.md</t>
  </si>
  <si>
    <t>https://github.com/bagg1487/Project_Android</t>
  </si>
  <si>
    <t>https://github.com/bounclown/android_projects#</t>
  </si>
  <si>
    <t>https://github.com/Lisenko-Valeria/android_something</t>
  </si>
  <si>
    <t>https://github.com/Darkness1853/Android-Project.git</t>
  </si>
  <si>
    <t>https://github.com/Roma-jpg1/Android_project</t>
  </si>
  <si>
    <t>https://github.com/CodebyTecs</t>
  </si>
  <si>
    <t>https://github.com/vadimpopov1/Visual-Programming.git</t>
  </si>
  <si>
    <t>https://github.com/PopoVal116/visual_programming</t>
  </si>
  <si>
    <t>https://github.com/quincyque0/RoadTo1000Commits</t>
  </si>
  <si>
    <t>https://github.com/GLISTMISHA2/Android_Project</t>
  </si>
  <si>
    <t>https://github.com/JoraBarjomi/Android_Programming.git</t>
  </si>
  <si>
    <t>https://github.com/Ssteynbreher/Android_visual-programming</t>
  </si>
  <si>
    <t>ПР2. Human</t>
  </si>
  <si>
    <t>ПР5. Сокеты</t>
  </si>
  <si>
    <t>ПР4. Telephony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</si>
</sst>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20" x14ac:knownFonts="1">
    <font>
      <sz val="11"/>
      <color rgb="FF000000"/>
      <name val="Calibri"/>
      <charset val="1"/>
    </font>
    <font>
      <u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563C1"/>
      <name val="Calibri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</fonts>
  <fills count="33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E2F0D9"/>
        <bgColor rgb="FFC6EFCE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rgb="FFE2F0D9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C6EFCE"/>
      </patternFill>
    </fill>
    <fill>
      <patternFill patternType="solid">
        <fgColor rgb="FF00B050"/>
        <bgColor rgb="FFE2F0D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F0D9"/>
      </patternFill>
    </fill>
    <fill>
      <patternFill patternType="solid">
        <fgColor rgb="FFFFFF00"/>
        <bgColor rgb="FFE2F0D9"/>
      </patternFill>
    </fill>
    <fill>
      <patternFill patternType="solid">
        <fgColor rgb="FFFFC000"/>
        <bgColor rgb="FFE2F0D9"/>
      </patternFill>
    </fill>
    <fill>
      <patternFill patternType="solid">
        <fgColor rgb="FF92D050"/>
        <bgColor rgb="FFC00000"/>
      </patternFill>
    </fill>
    <fill>
      <patternFill patternType="solid">
        <fgColor theme="9" tint="0.59999389629810485"/>
        <bgColor rgb="FFC6EFCE"/>
      </patternFill>
    </fill>
    <fill>
      <patternFill patternType="solid">
        <fgColor theme="9" tint="0.59999389629810485"/>
        <bgColor rgb="FF33CCCC"/>
      </patternFill>
    </fill>
    <fill>
      <patternFill patternType="solid">
        <fgColor theme="0"/>
        <bgColor rgb="FF33CCCC"/>
      </patternFill>
    </fill>
    <fill>
      <patternFill patternType="solid">
        <fgColor rgb="FFFFC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rgb="FFFF0000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E2F0D9"/>
      </patternFill>
    </fill>
    <fill>
      <patternFill patternType="solid">
        <fgColor theme="1"/>
        <bgColor rgb="FFC00000"/>
      </patternFill>
    </fill>
    <fill>
      <patternFill patternType="solid">
        <fgColor theme="0"/>
        <bgColor rgb="FFE2F0D9"/>
      </patternFill>
    </fill>
    <fill>
      <patternFill patternType="solid">
        <fgColor theme="0"/>
        <bgColor rgb="FFC6EFCE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CCCCCC"/>
      </top>
      <bottom style="medium">
        <color auto="1"/>
      </bottom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 applyBorder="0" applyProtection="0"/>
    <xf numFmtId="0" fontId="2" fillId="0" borderId="0"/>
    <xf numFmtId="0" fontId="3" fillId="0" borderId="0"/>
  </cellStyleXfs>
  <cellXfs count="29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2" fillId="0" borderId="3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/>
    <xf numFmtId="2" fontId="5" fillId="0" borderId="3" xfId="0" applyNumberFormat="1" applyFont="1" applyBorder="1"/>
    <xf numFmtId="2" fontId="2" fillId="0" borderId="2" xfId="0" applyNumberFormat="1" applyFont="1" applyBorder="1"/>
    <xf numFmtId="0" fontId="0" fillId="0" borderId="5" xfId="0" applyFont="1" applyBorder="1"/>
    <xf numFmtId="0" fontId="6" fillId="2" borderId="3" xfId="0" applyFont="1" applyFill="1" applyBorder="1"/>
    <xf numFmtId="0" fontId="6" fillId="0" borderId="3" xfId="0" applyFont="1" applyBorder="1"/>
    <xf numFmtId="0" fontId="0" fillId="0" borderId="3" xfId="0" applyFont="1" applyBorder="1" applyAlignment="1">
      <alignment horizontal="center"/>
    </xf>
    <xf numFmtId="164" fontId="0" fillId="0" borderId="6" xfId="0" applyNumberFormat="1" applyBorder="1"/>
    <xf numFmtId="164" fontId="2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6" fillId="0" borderId="8" xfId="0" applyNumberFormat="1" applyFont="1" applyBorder="1"/>
    <xf numFmtId="0" fontId="6" fillId="0" borderId="6" xfId="0" applyFont="1" applyBorder="1"/>
    <xf numFmtId="0" fontId="7" fillId="0" borderId="6" xfId="0" applyFont="1" applyBorder="1"/>
    <xf numFmtId="0" fontId="6" fillId="0" borderId="7" xfId="0" applyFont="1" applyBorder="1"/>
    <xf numFmtId="0" fontId="0" fillId="0" borderId="6" xfId="0" applyBorder="1"/>
    <xf numFmtId="0" fontId="0" fillId="3" borderId="10" xfId="0" applyFill="1" applyBorder="1"/>
    <xf numFmtId="0" fontId="0" fillId="0" borderId="10" xfId="0" applyBorder="1"/>
    <xf numFmtId="0" fontId="2" fillId="0" borderId="10" xfId="3" applyFont="1" applyBorder="1"/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4" borderId="11" xfId="0" applyNumberFormat="1" applyFill="1" applyBorder="1"/>
    <xf numFmtId="2" fontId="0" fillId="5" borderId="11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0" fontId="8" fillId="0" borderId="10" xfId="1" applyFont="1" applyBorder="1" applyProtection="1"/>
    <xf numFmtId="0" fontId="0" fillId="0" borderId="10" xfId="0" applyBorder="1" applyAlignment="1">
      <alignment horizontal="center" vertical="center"/>
    </xf>
    <xf numFmtId="2" fontId="0" fillId="4" borderId="12" xfId="0" applyNumberFormat="1" applyFill="1" applyBorder="1"/>
    <xf numFmtId="2" fontId="0" fillId="4" borderId="10" xfId="0" applyNumberFormat="1" applyFill="1" applyBorder="1"/>
    <xf numFmtId="0" fontId="1" fillId="0" borderId="10" xfId="2" applyFont="1" applyBorder="1" applyAlignment="1" applyProtection="1"/>
    <xf numFmtId="2" fontId="0" fillId="3" borderId="10" xfId="0" applyNumberFormat="1" applyFill="1" applyBorder="1" applyAlignment="1">
      <alignment horizontal="center"/>
    </xf>
    <xf numFmtId="2" fontId="0" fillId="5" borderId="12" xfId="0" applyNumberFormat="1" applyFill="1" applyBorder="1"/>
    <xf numFmtId="2" fontId="0" fillId="6" borderId="11" xfId="0" applyNumberFormat="1" applyFill="1" applyBorder="1"/>
    <xf numFmtId="0" fontId="2" fillId="0" borderId="10" xfId="3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0" fontId="0" fillId="3" borderId="0" xfId="0" applyFill="1"/>
    <xf numFmtId="2" fontId="0" fillId="0" borderId="10" xfId="0" applyNumberFormat="1" applyBorder="1" applyAlignment="1">
      <alignment horizontal="center"/>
    </xf>
    <xf numFmtId="0" fontId="2" fillId="3" borderId="10" xfId="3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2" fontId="0" fillId="6" borderId="12" xfId="0" applyNumberFormat="1" applyFill="1" applyBorder="1"/>
    <xf numFmtId="0" fontId="2" fillId="7" borderId="10" xfId="3" applyFont="1" applyFill="1" applyBorder="1"/>
    <xf numFmtId="0" fontId="0" fillId="0" borderId="10" xfId="0" applyBorder="1" applyAlignment="1">
      <alignment horizontal="center"/>
    </xf>
    <xf numFmtId="0" fontId="2" fillId="2" borderId="10" xfId="3" applyFont="1" applyFill="1" applyBorder="1"/>
    <xf numFmtId="0" fontId="0" fillId="3" borderId="10" xfId="0" applyFill="1" applyBorder="1" applyAlignment="1">
      <alignment horizontal="center"/>
    </xf>
    <xf numFmtId="0" fontId="0" fillId="2" borderId="0" xfId="0" applyFill="1"/>
    <xf numFmtId="0" fontId="4" fillId="0" borderId="0" xfId="0" applyFont="1" applyBorder="1" applyAlignment="1">
      <alignment horizontal="center"/>
    </xf>
    <xf numFmtId="0" fontId="0" fillId="0" borderId="3" xfId="0" applyBorder="1"/>
    <xf numFmtId="0" fontId="0" fillId="0" borderId="0" xfId="0" applyFont="1" applyBorder="1" applyAlignment="1">
      <alignment horizontal="center"/>
    </xf>
    <xf numFmtId="2" fontId="0" fillId="0" borderId="4" xfId="0" applyNumberFormat="1" applyBorder="1"/>
    <xf numFmtId="0" fontId="7" fillId="0" borderId="3" xfId="0" applyFont="1" applyBorder="1"/>
    <xf numFmtId="0" fontId="0" fillId="0" borderId="2" xfId="0" applyBorder="1"/>
    <xf numFmtId="164" fontId="6" fillId="2" borderId="14" xfId="0" applyNumberFormat="1" applyFont="1" applyFill="1" applyBorder="1"/>
    <xf numFmtId="164" fontId="6" fillId="0" borderId="2" xfId="0" applyNumberFormat="1" applyFont="1" applyBorder="1"/>
    <xf numFmtId="0" fontId="0" fillId="0" borderId="15" xfId="0" applyBorder="1" applyAlignment="1">
      <alignment horizontal="center"/>
    </xf>
    <xf numFmtId="0" fontId="8" fillId="0" borderId="10" xfId="1" applyFont="1" applyBorder="1" applyAlignment="1" applyProtection="1"/>
    <xf numFmtId="2" fontId="2" fillId="0" borderId="9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4" borderId="0" xfId="0" applyNumberFormat="1" applyFill="1" applyBorder="1"/>
    <xf numFmtId="2" fontId="0" fillId="4" borderId="9" xfId="0" applyNumberFormat="1" applyFill="1" applyBorder="1"/>
    <xf numFmtId="0" fontId="0" fillId="0" borderId="17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6" borderId="10" xfId="0" applyNumberFormat="1" applyFill="1" applyBorder="1"/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2" fontId="2" fillId="4" borderId="10" xfId="0" applyNumberFormat="1" applyFont="1" applyFill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/>
    <xf numFmtId="2" fontId="0" fillId="3" borderId="12" xfId="0" applyNumberFormat="1" applyFill="1" applyBorder="1"/>
    <xf numFmtId="2" fontId="0" fillId="0" borderId="0" xfId="0" applyNumberFormat="1" applyBorder="1"/>
    <xf numFmtId="2" fontId="0" fillId="0" borderId="3" xfId="0" applyNumberFormat="1" applyBorder="1"/>
    <xf numFmtId="0" fontId="0" fillId="2" borderId="3" xfId="0" applyFont="1" applyFill="1" applyBorder="1"/>
    <xf numFmtId="0" fontId="7" fillId="0" borderId="3" xfId="0" applyFont="1" applyBorder="1" applyAlignment="1">
      <alignment horizontal="center"/>
    </xf>
    <xf numFmtId="0" fontId="0" fillId="0" borderId="15" xfId="0" applyFont="1" applyBorder="1"/>
    <xf numFmtId="0" fontId="2" fillId="2" borderId="20" xfId="0" applyFont="1" applyFill="1" applyBorder="1"/>
    <xf numFmtId="0" fontId="2" fillId="0" borderId="7" xfId="0" applyFont="1" applyBorder="1"/>
    <xf numFmtId="164" fontId="2" fillId="0" borderId="6" xfId="0" applyNumberFormat="1" applyFont="1" applyBorder="1"/>
    <xf numFmtId="2" fontId="6" fillId="0" borderId="6" xfId="0" applyNumberFormat="1" applyFont="1" applyBorder="1"/>
    <xf numFmtId="0" fontId="7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2" fontId="2" fillId="0" borderId="9" xfId="0" applyNumberFormat="1" applyFont="1" applyBorder="1"/>
    <xf numFmtId="0" fontId="0" fillId="0" borderId="17" xfId="0" applyBorder="1" applyAlignment="1">
      <alignment horizontal="center" vertical="center"/>
    </xf>
    <xf numFmtId="2" fontId="0" fillId="0" borderId="12" xfId="0" applyNumberFormat="1" applyBorder="1"/>
    <xf numFmtId="2" fontId="2" fillId="0" borderId="10" xfId="0" applyNumberFormat="1" applyFont="1" applyBorder="1"/>
    <xf numFmtId="0" fontId="11" fillId="8" borderId="10" xfId="0" applyFont="1" applyFill="1" applyBorder="1"/>
    <xf numFmtId="0" fontId="0" fillId="8" borderId="10" xfId="0" applyFill="1" applyBorder="1"/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2" fontId="0" fillId="8" borderId="19" xfId="0" applyNumberFormat="1" applyFill="1" applyBorder="1"/>
    <xf numFmtId="2" fontId="0" fillId="8" borderId="12" xfId="0" applyNumberFormat="1" applyFill="1" applyBorder="1"/>
    <xf numFmtId="2" fontId="0" fillId="8" borderId="10" xfId="0" applyNumberFormat="1" applyFill="1" applyBorder="1"/>
    <xf numFmtId="2" fontId="5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/>
    <xf numFmtId="0" fontId="0" fillId="8" borderId="0" xfId="0" applyFill="1"/>
    <xf numFmtId="0" fontId="0" fillId="3" borderId="17" xfId="0" applyFill="1" applyBorder="1" applyAlignment="1">
      <alignment horizontal="center" vertical="center"/>
    </xf>
    <xf numFmtId="2" fontId="0" fillId="3" borderId="19" xfId="0" applyNumberFormat="1" applyFill="1" applyBorder="1"/>
    <xf numFmtId="2" fontId="2" fillId="3" borderId="10" xfId="0" applyNumberFormat="1" applyFont="1" applyFill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Border="1"/>
    <xf numFmtId="0" fontId="0" fillId="2" borderId="20" xfId="0" applyFill="1" applyBorder="1"/>
    <xf numFmtId="0" fontId="0" fillId="0" borderId="7" xfId="0" applyBorder="1"/>
    <xf numFmtId="164" fontId="6" fillId="0" borderId="6" xfId="0" applyNumberFormat="1" applyFont="1" applyBorder="1"/>
    <xf numFmtId="164" fontId="6" fillId="0" borderId="6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/>
    <xf numFmtId="0" fontId="2" fillId="0" borderId="10" xfId="0" applyFont="1" applyBorder="1"/>
    <xf numFmtId="164" fontId="0" fillId="0" borderId="10" xfId="0" applyNumberFormat="1" applyBorder="1"/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Border="1"/>
    <xf numFmtId="0" fontId="5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17" xfId="0" applyBorder="1"/>
    <xf numFmtId="0" fontId="2" fillId="9" borderId="10" xfId="3" applyFont="1" applyFill="1" applyBorder="1"/>
    <xf numFmtId="2" fontId="0" fillId="10" borderId="10" xfId="0" applyNumberFormat="1" applyFill="1" applyBorder="1"/>
    <xf numFmtId="2" fontId="5" fillId="0" borderId="10" xfId="0" applyNumberFormat="1" applyFont="1" applyBorder="1"/>
    <xf numFmtId="0" fontId="8" fillId="0" borderId="10" xfId="1" applyBorder="1"/>
    <xf numFmtId="0" fontId="2" fillId="11" borderId="9" xfId="3" applyFont="1" applyFill="1" applyBorder="1"/>
    <xf numFmtId="2" fontId="5" fillId="10" borderId="9" xfId="0" applyNumberFormat="1" applyFont="1" applyFill="1" applyBorder="1"/>
    <xf numFmtId="2" fontId="0" fillId="10" borderId="9" xfId="0" applyNumberFormat="1" applyFill="1" applyBorder="1"/>
    <xf numFmtId="2" fontId="2" fillId="10" borderId="9" xfId="0" applyNumberFormat="1" applyFont="1" applyFill="1" applyBorder="1"/>
    <xf numFmtId="2" fontId="5" fillId="10" borderId="10" xfId="0" applyNumberFormat="1" applyFont="1" applyFill="1" applyBorder="1"/>
    <xf numFmtId="2" fontId="2" fillId="10" borderId="10" xfId="0" applyNumberFormat="1" applyFont="1" applyFill="1" applyBorder="1"/>
    <xf numFmtId="2" fontId="5" fillId="12" borderId="10" xfId="0" applyNumberFormat="1" applyFont="1" applyFill="1" applyBorder="1"/>
    <xf numFmtId="0" fontId="2" fillId="14" borderId="10" xfId="3" applyFont="1" applyFill="1" applyBorder="1"/>
    <xf numFmtId="2" fontId="0" fillId="12" borderId="10" xfId="0" applyNumberFormat="1" applyFill="1" applyBorder="1"/>
    <xf numFmtId="2" fontId="2" fillId="15" borderId="10" xfId="0" applyNumberFormat="1" applyFont="1" applyFill="1" applyBorder="1"/>
    <xf numFmtId="0" fontId="11" fillId="13" borderId="10" xfId="0" applyFont="1" applyFill="1" applyBorder="1"/>
    <xf numFmtId="0" fontId="0" fillId="13" borderId="10" xfId="0" applyFill="1" applyBorder="1"/>
    <xf numFmtId="0" fontId="0" fillId="13" borderId="9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2" fontId="0" fillId="13" borderId="19" xfId="0" applyNumberFormat="1" applyFill="1" applyBorder="1"/>
    <xf numFmtId="2" fontId="0" fillId="13" borderId="12" xfId="0" applyNumberFormat="1" applyFill="1" applyBorder="1"/>
    <xf numFmtId="2" fontId="0" fillId="13" borderId="10" xfId="0" applyNumberFormat="1" applyFill="1" applyBorder="1"/>
    <xf numFmtId="2" fontId="5" fillId="13" borderId="10" xfId="0" applyNumberFormat="1" applyFont="1" applyFill="1" applyBorder="1" applyAlignment="1">
      <alignment horizontal="center"/>
    </xf>
    <xf numFmtId="2" fontId="2" fillId="13" borderId="10" xfId="0" applyNumberFormat="1" applyFont="1" applyFill="1" applyBorder="1" applyAlignment="1">
      <alignment horizontal="center"/>
    </xf>
    <xf numFmtId="2" fontId="2" fillId="13" borderId="10" xfId="0" applyNumberFormat="1" applyFont="1" applyFill="1" applyBorder="1"/>
    <xf numFmtId="0" fontId="0" fillId="13" borderId="0" xfId="0" applyFill="1"/>
    <xf numFmtId="0" fontId="12" fillId="13" borderId="21" xfId="0" applyFont="1" applyFill="1" applyBorder="1" applyAlignment="1">
      <alignment wrapText="1"/>
    </xf>
    <xf numFmtId="0" fontId="11" fillId="9" borderId="10" xfId="0" applyFont="1" applyFill="1" applyBorder="1"/>
    <xf numFmtId="0" fontId="0" fillId="9" borderId="9" xfId="0" applyFill="1" applyBorder="1"/>
    <xf numFmtId="0" fontId="0" fillId="9" borderId="9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2" fontId="0" fillId="9" borderId="19" xfId="0" applyNumberFormat="1" applyFill="1" applyBorder="1"/>
    <xf numFmtId="2" fontId="0" fillId="9" borderId="11" xfId="0" applyNumberFormat="1" applyFill="1" applyBorder="1"/>
    <xf numFmtId="2" fontId="0" fillId="9" borderId="9" xfId="0" applyNumberFormat="1" applyFill="1" applyBorder="1"/>
    <xf numFmtId="2" fontId="5" fillId="9" borderId="9" xfId="0" applyNumberFormat="1" applyFont="1" applyFill="1" applyBorder="1" applyAlignment="1">
      <alignment horizontal="center"/>
    </xf>
    <xf numFmtId="2" fontId="2" fillId="9" borderId="9" xfId="0" applyNumberFormat="1" applyFont="1" applyFill="1" applyBorder="1" applyAlignment="1">
      <alignment horizontal="center"/>
    </xf>
    <xf numFmtId="2" fontId="2" fillId="9" borderId="9" xfId="0" applyNumberFormat="1" applyFont="1" applyFill="1" applyBorder="1"/>
    <xf numFmtId="0" fontId="11" fillId="16" borderId="10" xfId="0" applyFont="1" applyFill="1" applyBorder="1"/>
    <xf numFmtId="0" fontId="0" fillId="16" borderId="9" xfId="0" applyFill="1" applyBorder="1"/>
    <xf numFmtId="0" fontId="0" fillId="16" borderId="9" xfId="0" applyFill="1" applyBorder="1" applyAlignment="1">
      <alignment horizontal="center" vertical="center"/>
    </xf>
    <xf numFmtId="0" fontId="0" fillId="16" borderId="16" xfId="0" applyFill="1" applyBorder="1" applyAlignment="1">
      <alignment horizontal="center" vertical="center"/>
    </xf>
    <xf numFmtId="2" fontId="0" fillId="16" borderId="19" xfId="0" applyNumberFormat="1" applyFill="1" applyBorder="1"/>
    <xf numFmtId="2" fontId="0" fillId="16" borderId="11" xfId="0" applyNumberFormat="1" applyFill="1" applyBorder="1"/>
    <xf numFmtId="2" fontId="0" fillId="16" borderId="9" xfId="0" applyNumberFormat="1" applyFill="1" applyBorder="1"/>
    <xf numFmtId="2" fontId="5" fillId="16" borderId="9" xfId="0" applyNumberFormat="1" applyFont="1" applyFill="1" applyBorder="1" applyAlignment="1">
      <alignment horizontal="center"/>
    </xf>
    <xf numFmtId="2" fontId="2" fillId="16" borderId="9" xfId="0" applyNumberFormat="1" applyFont="1" applyFill="1" applyBorder="1" applyAlignment="1">
      <alignment horizontal="center"/>
    </xf>
    <xf numFmtId="2" fontId="2" fillId="16" borderId="9" xfId="0" applyNumberFormat="1" applyFont="1" applyFill="1" applyBorder="1"/>
    <xf numFmtId="0" fontId="0" fillId="16" borderId="0" xfId="0" applyFill="1" applyBorder="1"/>
    <xf numFmtId="0" fontId="11" fillId="17" borderId="10" xfId="0" applyFont="1" applyFill="1" applyBorder="1"/>
    <xf numFmtId="0" fontId="0" fillId="17" borderId="10" xfId="0" applyFill="1" applyBorder="1"/>
    <xf numFmtId="0" fontId="0" fillId="17" borderId="9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2" fontId="0" fillId="17" borderId="19" xfId="0" applyNumberFormat="1" applyFill="1" applyBorder="1"/>
    <xf numFmtId="2" fontId="0" fillId="17" borderId="12" xfId="0" applyNumberFormat="1" applyFill="1" applyBorder="1"/>
    <xf numFmtId="2" fontId="0" fillId="17" borderId="10" xfId="0" applyNumberFormat="1" applyFill="1" applyBorder="1"/>
    <xf numFmtId="2" fontId="5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/>
    <xf numFmtId="0" fontId="0" fillId="17" borderId="0" xfId="0" applyFill="1"/>
    <xf numFmtId="0" fontId="12" fillId="17" borderId="21" xfId="0" applyFont="1" applyFill="1" applyBorder="1" applyAlignment="1">
      <alignment wrapText="1"/>
    </xf>
    <xf numFmtId="0" fontId="0" fillId="18" borderId="10" xfId="0" applyFill="1" applyBorder="1" applyAlignment="1">
      <alignment horizontal="center" vertical="center"/>
    </xf>
    <xf numFmtId="0" fontId="0" fillId="18" borderId="17" xfId="0" applyFill="1" applyBorder="1" applyAlignment="1">
      <alignment horizontal="center" vertical="center"/>
    </xf>
    <xf numFmtId="2" fontId="0" fillId="18" borderId="19" xfId="0" applyNumberFormat="1" applyFill="1" applyBorder="1"/>
    <xf numFmtId="2" fontId="0" fillId="18" borderId="12" xfId="0" applyNumberFormat="1" applyFill="1" applyBorder="1"/>
    <xf numFmtId="2" fontId="0" fillId="18" borderId="10" xfId="0" applyNumberFormat="1" applyFill="1" applyBorder="1"/>
    <xf numFmtId="2" fontId="5" fillId="18" borderId="10" xfId="0" applyNumberFormat="1" applyFont="1" applyFill="1" applyBorder="1" applyAlignment="1">
      <alignment horizontal="center"/>
    </xf>
    <xf numFmtId="2" fontId="2" fillId="18" borderId="10" xfId="0" applyNumberFormat="1" applyFont="1" applyFill="1" applyBorder="1" applyAlignment="1">
      <alignment horizontal="center"/>
    </xf>
    <xf numFmtId="2" fontId="2" fillId="18" borderId="10" xfId="0" applyNumberFormat="1" applyFont="1" applyFill="1" applyBorder="1"/>
    <xf numFmtId="0" fontId="0" fillId="17" borderId="0" xfId="0" applyFill="1" applyBorder="1" applyAlignment="1">
      <alignment horizontal="center" vertical="center"/>
    </xf>
    <xf numFmtId="0" fontId="0" fillId="18" borderId="10" xfId="0" applyFill="1" applyBorder="1"/>
    <xf numFmtId="0" fontId="0" fillId="18" borderId="0" xfId="0" applyFill="1"/>
    <xf numFmtId="0" fontId="0" fillId="9" borderId="10" xfId="0" applyFill="1" applyBorder="1"/>
    <xf numFmtId="0" fontId="0" fillId="9" borderId="10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2" fontId="0" fillId="9" borderId="12" xfId="0" applyNumberFormat="1" applyFill="1" applyBorder="1"/>
    <xf numFmtId="2" fontId="0" fillId="9" borderId="10" xfId="0" applyNumberFormat="1" applyFill="1" applyBorder="1"/>
    <xf numFmtId="2" fontId="5" fillId="9" borderId="10" xfId="0" applyNumberFormat="1" applyFont="1" applyFill="1" applyBorder="1" applyAlignment="1">
      <alignment horizontal="center"/>
    </xf>
    <xf numFmtId="2" fontId="2" fillId="9" borderId="10" xfId="0" applyNumberFormat="1" applyFont="1" applyFill="1" applyBorder="1" applyAlignment="1">
      <alignment horizontal="center"/>
    </xf>
    <xf numFmtId="2" fontId="2" fillId="9" borderId="10" xfId="0" applyNumberFormat="1" applyFont="1" applyFill="1" applyBorder="1"/>
    <xf numFmtId="0" fontId="0" fillId="9" borderId="0" xfId="0" applyFill="1"/>
    <xf numFmtId="0" fontId="0" fillId="19" borderId="10" xfId="0" applyFill="1" applyBorder="1"/>
    <xf numFmtId="0" fontId="0" fillId="19" borderId="10" xfId="0" applyFill="1" applyBorder="1" applyAlignment="1">
      <alignment horizontal="center" vertical="center"/>
    </xf>
    <xf numFmtId="0" fontId="0" fillId="19" borderId="17" xfId="0" applyFill="1" applyBorder="1" applyAlignment="1">
      <alignment horizontal="center" vertical="center"/>
    </xf>
    <xf numFmtId="2" fontId="0" fillId="19" borderId="12" xfId="0" applyNumberFormat="1" applyFill="1" applyBorder="1"/>
    <xf numFmtId="2" fontId="0" fillId="19" borderId="10" xfId="0" applyNumberFormat="1" applyFill="1" applyBorder="1"/>
    <xf numFmtId="2" fontId="5" fillId="19" borderId="10" xfId="0" applyNumberFormat="1" applyFont="1" applyFill="1" applyBorder="1" applyAlignment="1">
      <alignment horizontal="center"/>
    </xf>
    <xf numFmtId="2" fontId="2" fillId="19" borderId="10" xfId="0" applyNumberFormat="1" applyFont="1" applyFill="1" applyBorder="1" applyAlignment="1">
      <alignment horizontal="center"/>
    </xf>
    <xf numFmtId="2" fontId="2" fillId="19" borderId="10" xfId="0" applyNumberFormat="1" applyFont="1" applyFill="1" applyBorder="1"/>
    <xf numFmtId="0" fontId="0" fillId="19" borderId="0" xfId="0" applyFill="1"/>
    <xf numFmtId="0" fontId="0" fillId="16" borderId="10" xfId="0" applyFill="1" applyBorder="1"/>
    <xf numFmtId="0" fontId="0" fillId="16" borderId="10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2" fontId="0" fillId="16" borderId="12" xfId="0" applyNumberFormat="1" applyFill="1" applyBorder="1"/>
    <xf numFmtId="2" fontId="0" fillId="16" borderId="10" xfId="0" applyNumberFormat="1" applyFill="1" applyBorder="1"/>
    <xf numFmtId="2" fontId="5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/>
    <xf numFmtId="0" fontId="0" fillId="16" borderId="0" xfId="0" applyFill="1"/>
    <xf numFmtId="0" fontId="12" fillId="9" borderId="20" xfId="0" applyFont="1" applyFill="1" applyBorder="1" applyAlignment="1">
      <alignment wrapText="1"/>
    </xf>
    <xf numFmtId="0" fontId="12" fillId="16" borderId="21" xfId="0" applyFont="1" applyFill="1" applyBorder="1" applyAlignment="1">
      <alignment wrapText="1"/>
    </xf>
    <xf numFmtId="2" fontId="0" fillId="19" borderId="19" xfId="0" applyNumberFormat="1" applyFill="1" applyBorder="1"/>
    <xf numFmtId="0" fontId="12" fillId="9" borderId="21" xfId="0" applyFont="1" applyFill="1" applyBorder="1" applyAlignment="1">
      <alignment wrapText="1"/>
    </xf>
    <xf numFmtId="2" fontId="2" fillId="20" borderId="10" xfId="0" applyNumberFormat="1" applyFont="1" applyFill="1" applyBorder="1"/>
    <xf numFmtId="0" fontId="5" fillId="9" borderId="10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20" borderId="10" xfId="0" applyFont="1" applyFill="1" applyBorder="1"/>
    <xf numFmtId="0" fontId="2" fillId="9" borderId="10" xfId="0" applyFont="1" applyFill="1" applyBorder="1"/>
    <xf numFmtId="2" fontId="2" fillId="12" borderId="10" xfId="0" applyNumberFormat="1" applyFont="1" applyFill="1" applyBorder="1"/>
    <xf numFmtId="2" fontId="0" fillId="21" borderId="11" xfId="0" applyNumberFormat="1" applyFill="1" applyBorder="1"/>
    <xf numFmtId="2" fontId="0" fillId="21" borderId="12" xfId="0" applyNumberFormat="1" applyFill="1" applyBorder="1"/>
    <xf numFmtId="0" fontId="2" fillId="22" borderId="10" xfId="3" applyFont="1" applyFill="1" applyBorder="1"/>
    <xf numFmtId="0" fontId="2" fillId="11" borderId="10" xfId="3" applyFont="1" applyFill="1" applyBorder="1"/>
    <xf numFmtId="0" fontId="2" fillId="23" borderId="10" xfId="3" applyFont="1" applyFill="1" applyBorder="1"/>
    <xf numFmtId="0" fontId="2" fillId="24" borderId="10" xfId="3" applyFont="1" applyFill="1" applyBorder="1"/>
    <xf numFmtId="2" fontId="5" fillId="18" borderId="10" xfId="0" applyNumberFormat="1" applyFont="1" applyFill="1" applyBorder="1"/>
    <xf numFmtId="2" fontId="5" fillId="17" borderId="10" xfId="0" applyNumberFormat="1" applyFont="1" applyFill="1" applyBorder="1"/>
    <xf numFmtId="2" fontId="5" fillId="17" borderId="9" xfId="0" applyNumberFormat="1" applyFont="1" applyFill="1" applyBorder="1"/>
    <xf numFmtId="2" fontId="2" fillId="17" borderId="9" xfId="0" applyNumberFormat="1" applyFont="1" applyFill="1" applyBorder="1"/>
    <xf numFmtId="0" fontId="2" fillId="17" borderId="10" xfId="3" applyFont="1" applyFill="1" applyBorder="1"/>
    <xf numFmtId="0" fontId="2" fillId="25" borderId="10" xfId="3" applyFont="1" applyFill="1" applyBorder="1"/>
    <xf numFmtId="0" fontId="2" fillId="26" borderId="10" xfId="3" applyFont="1" applyFill="1" applyBorder="1"/>
    <xf numFmtId="0" fontId="2" fillId="27" borderId="10" xfId="3" applyFont="1" applyFill="1" applyBorder="1"/>
    <xf numFmtId="0" fontId="17" fillId="0" borderId="0" xfId="0" applyFont="1"/>
    <xf numFmtId="0" fontId="18" fillId="0" borderId="0" xfId="0" applyFont="1"/>
    <xf numFmtId="0" fontId="19" fillId="0" borderId="2" xfId="0" applyFont="1" applyBorder="1" applyAlignment="1">
      <alignment horizontal="center"/>
    </xf>
    <xf numFmtId="0" fontId="17" fillId="0" borderId="5" xfId="0" applyFont="1" applyBorder="1"/>
    <xf numFmtId="0" fontId="19" fillId="2" borderId="3" xfId="0" applyFont="1" applyFill="1" applyBorder="1"/>
    <xf numFmtId="0" fontId="17" fillId="0" borderId="3" xfId="0" applyFont="1" applyBorder="1" applyAlignment="1">
      <alignment horizontal="center"/>
    </xf>
    <xf numFmtId="0" fontId="17" fillId="0" borderId="0" xfId="0" applyFont="1" applyAlignment="1">
      <alignment vertical="center"/>
    </xf>
    <xf numFmtId="0" fontId="17" fillId="3" borderId="10" xfId="0" applyFont="1" applyFill="1" applyBorder="1"/>
    <xf numFmtId="0" fontId="17" fillId="0" borderId="10" xfId="0" applyFont="1" applyBorder="1"/>
    <xf numFmtId="0" fontId="2" fillId="28" borderId="10" xfId="3" applyFont="1" applyFill="1" applyBorder="1"/>
    <xf numFmtId="0" fontId="0" fillId="29" borderId="10" xfId="0" applyFill="1" applyBorder="1"/>
    <xf numFmtId="0" fontId="0" fillId="28" borderId="10" xfId="0" applyFill="1" applyBorder="1"/>
    <xf numFmtId="0" fontId="2" fillId="28" borderId="10" xfId="3" applyFill="1" applyBorder="1" applyAlignment="1">
      <alignment horizontal="center"/>
    </xf>
    <xf numFmtId="0" fontId="0" fillId="28" borderId="9" xfId="0" applyFill="1" applyBorder="1" applyAlignment="1">
      <alignment horizontal="center" vertical="center"/>
    </xf>
    <xf numFmtId="0" fontId="0" fillId="28" borderId="10" xfId="0" applyFill="1" applyBorder="1" applyAlignment="1">
      <alignment horizontal="center" vertical="center"/>
    </xf>
    <xf numFmtId="2" fontId="0" fillId="28" borderId="9" xfId="0" applyNumberFormat="1" applyFill="1" applyBorder="1" applyAlignment="1">
      <alignment horizontal="center" vertical="center"/>
    </xf>
    <xf numFmtId="2" fontId="0" fillId="28" borderId="10" xfId="0" applyNumberFormat="1" applyFont="1" applyFill="1" applyBorder="1" applyAlignment="1">
      <alignment horizontal="center" vertical="center"/>
    </xf>
    <xf numFmtId="2" fontId="0" fillId="28" borderId="10" xfId="0" applyNumberFormat="1" applyFill="1" applyBorder="1" applyAlignment="1">
      <alignment horizontal="center"/>
    </xf>
    <xf numFmtId="2" fontId="0" fillId="30" borderId="12" xfId="0" applyNumberFormat="1" applyFill="1" applyBorder="1"/>
    <xf numFmtId="2" fontId="0" fillId="30" borderId="11" xfId="0" applyNumberFormat="1" applyFill="1" applyBorder="1"/>
    <xf numFmtId="2" fontId="0" fillId="28" borderId="10" xfId="0" applyNumberFormat="1" applyFill="1" applyBorder="1"/>
    <xf numFmtId="2" fontId="5" fillId="28" borderId="10" xfId="0" applyNumberFormat="1" applyFont="1" applyFill="1" applyBorder="1"/>
    <xf numFmtId="2" fontId="2" fillId="28" borderId="10" xfId="0" applyNumberFormat="1" applyFont="1" applyFill="1" applyBorder="1"/>
    <xf numFmtId="2" fontId="0" fillId="28" borderId="9" xfId="0" applyNumberFormat="1" applyFill="1" applyBorder="1"/>
    <xf numFmtId="0" fontId="0" fillId="28" borderId="0" xfId="0" applyFill="1"/>
    <xf numFmtId="0" fontId="2" fillId="26" borderId="9" xfId="3" applyFont="1" applyFill="1" applyBorder="1"/>
    <xf numFmtId="0" fontId="2" fillId="31" borderId="10" xfId="3" applyFont="1" applyFill="1" applyBorder="1"/>
    <xf numFmtId="0" fontId="2" fillId="32" borderId="10" xfId="3" applyFont="1" applyFill="1" applyBorder="1"/>
    <xf numFmtId="0" fontId="19" fillId="2" borderId="6" xfId="0" applyFont="1" applyFill="1" applyBorder="1"/>
    <xf numFmtId="0" fontId="17" fillId="0" borderId="6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7" fillId="13" borderId="0" xfId="0" applyFont="1" applyFill="1" applyAlignment="1">
      <alignment vertical="center"/>
    </xf>
    <xf numFmtId="164" fontId="17" fillId="0" borderId="6" xfId="0" applyNumberFormat="1" applyFont="1" applyBorder="1"/>
    <xf numFmtId="0" fontId="17" fillId="9" borderId="0" xfId="0" applyFont="1" applyFill="1" applyAlignment="1">
      <alignment vertical="center"/>
    </xf>
    <xf numFmtId="0" fontId="17" fillId="9" borderId="0" xfId="0" applyFont="1" applyFill="1"/>
    <xf numFmtId="0" fontId="17" fillId="13" borderId="0" xfId="0" applyFont="1" applyFill="1"/>
    <xf numFmtId="0" fontId="17" fillId="0" borderId="3" xfId="0" applyFont="1" applyBorder="1"/>
    <xf numFmtId="0" fontId="19" fillId="0" borderId="15" xfId="0" applyFont="1" applyBorder="1" applyAlignment="1">
      <alignment horizontal="center"/>
    </xf>
    <xf numFmtId="164" fontId="0" fillId="0" borderId="2" xfId="0" applyNumberFormat="1" applyBorder="1"/>
    <xf numFmtId="0" fontId="8" fillId="0" borderId="0" xfId="1"/>
  </cellXfs>
  <cellStyles count="5">
    <cellStyle name="Hyperlink 2" xfId="2" xr:uid="{00000000-0005-0000-0000-000006000000}"/>
    <cellStyle name="Normal 2" xfId="3" xr:uid="{00000000-0005-0000-0000-000007000000}"/>
    <cellStyle name="Гиперссылка" xfId="1" builtinId="8"/>
    <cellStyle name="Обычный" xfId="0" builtinId="0"/>
    <cellStyle name="Обычный 2" xfId="4" xr:uid="{00000000-0005-0000-0000-000008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yusha42/mobi" TargetMode="External"/><Relationship Id="rId13" Type="http://schemas.openxmlformats.org/officeDocument/2006/relationships/hyperlink" Target="https://github.com/Roma-jpg1/Android_project" TargetMode="External"/><Relationship Id="rId18" Type="http://schemas.openxmlformats.org/officeDocument/2006/relationships/hyperlink" Target="https://github.com/JoraBarjomi/Android_Programming.git" TargetMode="External"/><Relationship Id="rId3" Type="http://schemas.openxmlformats.org/officeDocument/2006/relationships/hyperlink" Target="https://github.com/seg0ga/AndroidDevelopment_sibsutis" TargetMode="External"/><Relationship Id="rId21" Type="http://schemas.openxmlformats.org/officeDocument/2006/relationships/hyperlink" Target="https://github.com/Ssteynbreher/Android_visual-programming" TargetMode="External"/><Relationship Id="rId7" Type="http://schemas.openxmlformats.org/officeDocument/2006/relationships/hyperlink" Target="https://github.com/grgrv-egr/vizual1" TargetMode="External"/><Relationship Id="rId12" Type="http://schemas.openxmlformats.org/officeDocument/2006/relationships/hyperlink" Target="https://github.com/CodebyTecs" TargetMode="External"/><Relationship Id="rId17" Type="http://schemas.openxmlformats.org/officeDocument/2006/relationships/hyperlink" Target="https://github.com/GLISTMISHA2/Android_Project" TargetMode="External"/><Relationship Id="rId2" Type="http://schemas.openxmlformats.org/officeDocument/2006/relationships/hyperlink" Target="https://github.com/Dobromilov/Android_WP/tree/main" TargetMode="External"/><Relationship Id="rId16" Type="http://schemas.openxmlformats.org/officeDocument/2006/relationships/hyperlink" Target="https://github.com/annkits/VP_HCI.git" TargetMode="External"/><Relationship Id="rId20" Type="http://schemas.openxmlformats.org/officeDocument/2006/relationships/hyperlink" Target="https://github.com/Lisenko-Valeria/android_something" TargetMode="External"/><Relationship Id="rId1" Type="http://schemas.openxmlformats.org/officeDocument/2006/relationships/hyperlink" Target="https://github.com/Drozd433Mary/D2kvisual" TargetMode="External"/><Relationship Id="rId6" Type="http://schemas.openxmlformats.org/officeDocument/2006/relationships/hyperlink" Target="https://github.com/Emeteil/android-learning" TargetMode="External"/><Relationship Id="rId11" Type="http://schemas.openxmlformats.org/officeDocument/2006/relationships/hyperlink" Target="https://github.com/vadimpopov1/Visual-Programming.git" TargetMode="External"/><Relationship Id="rId24" Type="http://schemas.openxmlformats.org/officeDocument/2006/relationships/hyperlink" Target="https://github.com/bagg1487/Project_Android" TargetMode="External"/><Relationship Id="rId5" Type="http://schemas.openxmlformats.org/officeDocument/2006/relationships/hyperlink" Target="https://github.com/ITska-web/Android-projects" TargetMode="External"/><Relationship Id="rId15" Type="http://schemas.openxmlformats.org/officeDocument/2006/relationships/hyperlink" Target="https://github.com/keepshelly/HCI.git" TargetMode="External"/><Relationship Id="rId23" Type="http://schemas.openxmlformats.org/officeDocument/2006/relationships/hyperlink" Target="https://github.com/M1sterToXic/Android_development/blob/main/README.md" TargetMode="External"/><Relationship Id="rId10" Type="http://schemas.openxmlformats.org/officeDocument/2006/relationships/hyperlink" Target="https://github.com/PopoVal116/visual_programming" TargetMode="External"/><Relationship Id="rId19" Type="http://schemas.openxmlformats.org/officeDocument/2006/relationships/hyperlink" Target="https://github.com/quincyque0/RoadTo1000Commits" TargetMode="External"/><Relationship Id="rId4" Type="http://schemas.openxmlformats.org/officeDocument/2006/relationships/hyperlink" Target="https://github.com/arina983/visual_programming" TargetMode="External"/><Relationship Id="rId9" Type="http://schemas.openxmlformats.org/officeDocument/2006/relationships/hyperlink" Target="https://github.com/EgeeReyZee/Visual_Programming" TargetMode="External"/><Relationship Id="rId14" Type="http://schemas.openxmlformats.org/officeDocument/2006/relationships/hyperlink" Target="https://github.com/Darkness1853/Android-Project.git" TargetMode="External"/><Relationship Id="rId22" Type="http://schemas.openxmlformats.org/officeDocument/2006/relationships/hyperlink" Target="https://github.com/bounclown/android_project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SR3164/CommApps" TargetMode="External"/><Relationship Id="rId13" Type="http://schemas.openxmlformats.org/officeDocument/2006/relationships/hyperlink" Target="https://github.com/Sceptik/VisualProgramming/tree/VisualProgramming" TargetMode="External"/><Relationship Id="rId18" Type="http://schemas.openxmlformats.org/officeDocument/2006/relationships/hyperlink" Target="https://github.com/shar1mo/android" TargetMode="External"/><Relationship Id="rId26" Type="http://schemas.openxmlformats.org/officeDocument/2006/relationships/hyperlink" Target="https://github.com/fantiknumberone/limon" TargetMode="External"/><Relationship Id="rId3" Type="http://schemas.openxmlformats.org/officeDocument/2006/relationships/hyperlink" Target="https://github.com/saryunadab/vp" TargetMode="External"/><Relationship Id="rId21" Type="http://schemas.openxmlformats.org/officeDocument/2006/relationships/hyperlink" Target="https://github.com/Kaldheim531/Android" TargetMode="External"/><Relationship Id="rId7" Type="http://schemas.openxmlformats.org/officeDocument/2006/relationships/hyperlink" Target="https://github.com/ananass12/MyApp" TargetMode="External"/><Relationship Id="rId12" Type="http://schemas.openxmlformats.org/officeDocument/2006/relationships/hyperlink" Target="https://github.com/JuliaGrey/Visual_proga" TargetMode="External"/><Relationship Id="rId17" Type="http://schemas.openxmlformats.org/officeDocument/2006/relationships/hyperlink" Target="https://github.com/o1egat0r/Android" TargetMode="External"/><Relationship Id="rId25" Type="http://schemas.openxmlformats.org/officeDocument/2006/relationships/hyperlink" Target="https://github.com/Vladimir070142/proga2025" TargetMode="External"/><Relationship Id="rId2" Type="http://schemas.openxmlformats.org/officeDocument/2006/relationships/hyperlink" Target="https://github.com/Zhigden/ZhigdenVisual" TargetMode="External"/><Relationship Id="rId16" Type="http://schemas.openxmlformats.org/officeDocument/2006/relationships/hyperlink" Target="https://github.com/balumbitch/labs_android" TargetMode="External"/><Relationship Id="rId20" Type="http://schemas.openxmlformats.org/officeDocument/2006/relationships/hyperlink" Target="https://github.com/memomimia/GPS_APP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https://github.com/viniscwa/Visual-Prog" TargetMode="External"/><Relationship Id="rId6" Type="http://schemas.openxmlformats.org/officeDocument/2006/relationships/hyperlink" Target="https://github.com/123xxx32179/visprog" TargetMode="External"/><Relationship Id="rId11" Type="http://schemas.openxmlformats.org/officeDocument/2006/relationships/hyperlink" Target="https://github.com/Damask12/visualprog" TargetMode="External"/><Relationship Id="rId24" Type="http://schemas.openxmlformats.org/officeDocument/2006/relationships/hyperlink" Target="https://github.com/NautilusVl/visual_prog" TargetMode="External"/><Relationship Id="rId5" Type="http://schemas.openxmlformats.org/officeDocument/2006/relationships/hyperlink" Target="https://github.com/Haskp/android" TargetMode="External"/><Relationship Id="rId15" Type="http://schemas.openxmlformats.org/officeDocument/2006/relationships/hyperlink" Target="https://github.com/nixau3/visual/tree/master" TargetMode="External"/><Relationship Id="rId23" Type="http://schemas.openxmlformats.org/officeDocument/2006/relationships/hyperlink" Target="https://github.com/Ivanov-Iv-Al/Virtual-Programming/tree/main" TargetMode="External"/><Relationship Id="rId28" Type="http://schemas.openxmlformats.org/officeDocument/2006/relationships/hyperlink" Target="https://github.com/Ruru25/Ruru25-Visual_app" TargetMode="External"/><Relationship Id="rId10" Type="http://schemas.openxmlformats.org/officeDocument/2006/relationships/hyperlink" Target="https://github.com/1anyK1/Android" TargetMode="External"/><Relationship Id="rId19" Type="http://schemas.openxmlformats.org/officeDocument/2006/relationships/hyperlink" Target="https://github.com/lilrain628/android" TargetMode="External"/><Relationship Id="rId31" Type="http://schemas.openxmlformats.org/officeDocument/2006/relationships/comments" Target="../comments1.xml"/><Relationship Id="rId4" Type="http://schemas.openxmlformats.org/officeDocument/2006/relationships/hyperlink" Target="https://github.com/dangvenera/vp.git" TargetMode="External"/><Relationship Id="rId9" Type="http://schemas.openxmlformats.org/officeDocument/2006/relationships/hyperlink" Target="https://github.com/Vikashweps/Android" TargetMode="External"/><Relationship Id="rId14" Type="http://schemas.openxmlformats.org/officeDocument/2006/relationships/hyperlink" Target="https://github.com/romashka2281337/android_visual/tree/master" TargetMode="External"/><Relationship Id="rId22" Type="http://schemas.openxmlformats.org/officeDocument/2006/relationships/hyperlink" Target="https://github.com/YaroslavGmyrya" TargetMode="External"/><Relationship Id="rId27" Type="http://schemas.openxmlformats.org/officeDocument/2006/relationships/hyperlink" Target="https://github.com/bessonovaana/MobApp" TargetMode="External"/><Relationship Id="rId30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29F18-FABA-4E21-A5BA-5C598F825019}">
  <dimension ref="A2:M37"/>
  <sheetViews>
    <sheetView workbookViewId="0">
      <selection activeCell="H22" sqref="H22"/>
    </sheetView>
  </sheetViews>
  <sheetFormatPr defaultRowHeight="15" x14ac:dyDescent="0.25"/>
  <cols>
    <col min="1" max="1" width="7.5703125" customWidth="1"/>
    <col min="2" max="2" width="31.42578125" customWidth="1"/>
    <col min="3" max="3" width="19.42578125" customWidth="1"/>
    <col min="4" max="4" width="25.28515625" customWidth="1"/>
  </cols>
  <sheetData>
    <row r="2" spans="1:13" ht="15.75" thickBot="1" x14ac:dyDescent="0.3"/>
    <row r="3" spans="1:13" ht="27" thickBot="1" x14ac:dyDescent="0.45">
      <c r="A3" s="256"/>
      <c r="B3" s="294" t="s">
        <v>171</v>
      </c>
      <c r="C3" s="293"/>
      <c r="D3" s="293"/>
      <c r="E3" s="6"/>
      <c r="F3" s="11"/>
    </row>
    <row r="4" spans="1:13" ht="16.5" thickBot="1" x14ac:dyDescent="0.3">
      <c r="A4" s="256"/>
      <c r="B4" s="259" t="s">
        <v>1</v>
      </c>
      <c r="C4" s="260" t="s">
        <v>170</v>
      </c>
      <c r="D4" s="261" t="s">
        <v>4</v>
      </c>
      <c r="E4" s="15"/>
      <c r="F4" s="295"/>
    </row>
    <row r="5" spans="1:13" ht="15.75" x14ac:dyDescent="0.25">
      <c r="A5" s="256">
        <v>1</v>
      </c>
      <c r="B5" s="256" t="s">
        <v>169</v>
      </c>
      <c r="C5" s="263">
        <v>0</v>
      </c>
      <c r="D5" s="264"/>
      <c r="E5" s="27"/>
      <c r="F5" s="36"/>
      <c r="G5" s="26"/>
      <c r="H5" s="26"/>
      <c r="I5" s="26"/>
      <c r="J5" s="26"/>
      <c r="K5" s="26"/>
      <c r="L5" s="26"/>
      <c r="M5" s="26"/>
    </row>
    <row r="6" spans="1:13" ht="15.75" x14ac:dyDescent="0.25">
      <c r="A6" s="256">
        <v>2</v>
      </c>
      <c r="B6" s="256" t="s">
        <v>168</v>
      </c>
      <c r="C6" s="263">
        <v>1</v>
      </c>
      <c r="D6" s="264"/>
      <c r="E6" s="35"/>
      <c r="F6" s="36"/>
      <c r="G6" s="26"/>
      <c r="H6" s="26"/>
      <c r="I6" s="26"/>
      <c r="J6" s="26"/>
      <c r="K6" s="26"/>
      <c r="L6" s="26"/>
      <c r="M6" s="26"/>
    </row>
    <row r="7" spans="1:13" ht="15.75" x14ac:dyDescent="0.25">
      <c r="A7" s="256">
        <v>3</v>
      </c>
      <c r="B7" s="256" t="s">
        <v>167</v>
      </c>
      <c r="C7" s="263">
        <v>1</v>
      </c>
      <c r="D7" s="264"/>
      <c r="E7" s="39"/>
      <c r="F7" s="36"/>
      <c r="G7" s="26"/>
      <c r="H7" s="26"/>
      <c r="I7" s="26"/>
      <c r="J7" s="26"/>
      <c r="K7" s="26"/>
      <c r="L7" s="26"/>
      <c r="M7" s="26"/>
    </row>
    <row r="8" spans="1:13" ht="15.75" x14ac:dyDescent="0.25">
      <c r="A8" s="256">
        <v>4</v>
      </c>
      <c r="B8" s="256" t="s">
        <v>166</v>
      </c>
      <c r="C8" s="264">
        <v>1</v>
      </c>
      <c r="D8" s="264"/>
      <c r="E8" s="26"/>
      <c r="F8" s="26"/>
      <c r="G8" s="26"/>
      <c r="H8" s="26"/>
      <c r="I8" s="26"/>
      <c r="J8" s="26"/>
      <c r="K8" s="26"/>
      <c r="L8" s="26"/>
      <c r="M8" s="26"/>
    </row>
    <row r="9" spans="1:13" ht="15.75" x14ac:dyDescent="0.25">
      <c r="A9" s="256">
        <v>5</v>
      </c>
      <c r="B9" s="256" t="s">
        <v>165</v>
      </c>
      <c r="C9" s="264">
        <v>1</v>
      </c>
      <c r="D9" s="264"/>
      <c r="E9" s="26"/>
      <c r="F9" s="26"/>
      <c r="G9" s="26"/>
      <c r="H9" s="26"/>
      <c r="I9" s="26"/>
      <c r="J9" s="26"/>
      <c r="K9" s="26"/>
      <c r="L9" s="26"/>
      <c r="M9" s="26"/>
    </row>
    <row r="10" spans="1:13" ht="15.75" x14ac:dyDescent="0.25">
      <c r="A10" s="256">
        <v>6</v>
      </c>
      <c r="B10" s="256" t="s">
        <v>164</v>
      </c>
      <c r="C10" s="264">
        <v>1</v>
      </c>
      <c r="D10" s="264"/>
      <c r="E10" s="26"/>
      <c r="F10" s="26"/>
      <c r="G10" s="26"/>
      <c r="H10" s="26"/>
      <c r="I10" s="26"/>
      <c r="J10" s="26"/>
      <c r="K10" s="26"/>
      <c r="L10" s="26"/>
      <c r="M10" s="26"/>
    </row>
    <row r="11" spans="1:13" ht="15.75" x14ac:dyDescent="0.25">
      <c r="A11" s="256">
        <v>7</v>
      </c>
      <c r="B11" s="256" t="s">
        <v>163</v>
      </c>
      <c r="C11" s="264">
        <v>1</v>
      </c>
      <c r="D11" s="264"/>
      <c r="E11" s="26"/>
      <c r="F11" s="26"/>
      <c r="G11" s="26"/>
      <c r="H11" s="26"/>
      <c r="I11" s="26"/>
      <c r="J11" s="26"/>
      <c r="K11" s="26"/>
      <c r="L11" s="26"/>
      <c r="M11" s="26"/>
    </row>
    <row r="12" spans="1:13" ht="15.75" x14ac:dyDescent="0.25">
      <c r="A12" s="256">
        <v>8</v>
      </c>
      <c r="B12" s="256" t="s">
        <v>162</v>
      </c>
      <c r="C12" s="264">
        <v>0</v>
      </c>
      <c r="D12" s="264"/>
      <c r="E12" s="26"/>
      <c r="F12" s="26"/>
      <c r="G12" s="26"/>
      <c r="H12" s="26"/>
      <c r="I12" s="26"/>
      <c r="J12" s="26"/>
      <c r="K12" s="26"/>
      <c r="L12" s="26"/>
      <c r="M12" s="26"/>
    </row>
    <row r="13" spans="1:13" ht="15.75" x14ac:dyDescent="0.25">
      <c r="A13" s="256">
        <v>9</v>
      </c>
      <c r="B13" s="256" t="s">
        <v>161</v>
      </c>
      <c r="C13" s="264">
        <v>1</v>
      </c>
      <c r="D13" s="264"/>
      <c r="E13" s="26"/>
      <c r="F13" s="26"/>
      <c r="G13" s="26"/>
      <c r="H13" s="26"/>
      <c r="I13" s="26"/>
      <c r="J13" s="26"/>
      <c r="K13" s="26"/>
      <c r="L13" s="26"/>
      <c r="M13" s="26"/>
    </row>
    <row r="14" spans="1:13" ht="15.75" x14ac:dyDescent="0.25">
      <c r="A14" s="256">
        <v>10</v>
      </c>
      <c r="B14" s="292" t="s">
        <v>160</v>
      </c>
      <c r="C14" s="264">
        <v>1</v>
      </c>
      <c r="D14" s="264"/>
      <c r="E14" s="26"/>
      <c r="F14" s="26"/>
      <c r="G14" s="26"/>
      <c r="H14" s="26"/>
      <c r="I14" s="26"/>
      <c r="J14" s="26"/>
      <c r="K14" s="26"/>
      <c r="L14" s="26"/>
      <c r="M14" s="26"/>
    </row>
    <row r="15" spans="1:13" ht="15.75" x14ac:dyDescent="0.25">
      <c r="A15" s="256">
        <v>11</v>
      </c>
      <c r="B15" s="256" t="s">
        <v>159</v>
      </c>
      <c r="C15" s="264">
        <v>1</v>
      </c>
      <c r="D15" s="264"/>
      <c r="E15" s="26"/>
      <c r="F15" s="26"/>
      <c r="G15" s="26"/>
      <c r="H15" s="26"/>
      <c r="I15" s="26"/>
      <c r="J15" s="26"/>
      <c r="K15" s="26"/>
      <c r="L15" s="26"/>
      <c r="M15" s="26"/>
    </row>
    <row r="16" spans="1:13" ht="15.75" x14ac:dyDescent="0.25">
      <c r="A16" s="256">
        <v>12</v>
      </c>
      <c r="B16" s="256" t="s">
        <v>158</v>
      </c>
      <c r="C16" s="264">
        <v>1</v>
      </c>
      <c r="D16" s="264"/>
      <c r="E16" s="26"/>
      <c r="F16" s="26"/>
      <c r="G16" s="26"/>
      <c r="H16" s="26"/>
      <c r="I16" s="26"/>
      <c r="J16" s="26"/>
      <c r="K16" s="26"/>
      <c r="L16" s="26"/>
      <c r="M16" s="26"/>
    </row>
    <row r="17" spans="1:13" ht="15.75" x14ac:dyDescent="0.25">
      <c r="A17" s="256">
        <v>13</v>
      </c>
      <c r="B17" s="256" t="s">
        <v>157</v>
      </c>
      <c r="C17" s="264">
        <v>1</v>
      </c>
      <c r="D17" s="264"/>
      <c r="E17" s="26"/>
      <c r="F17" s="26"/>
      <c r="G17" s="26"/>
      <c r="H17" s="26"/>
      <c r="I17" s="26"/>
      <c r="J17" s="26"/>
      <c r="K17" s="26"/>
      <c r="L17" s="26"/>
      <c r="M17" s="26"/>
    </row>
    <row r="18" spans="1:13" ht="15.75" x14ac:dyDescent="0.25">
      <c r="A18" s="256">
        <v>14</v>
      </c>
      <c r="B18" s="256" t="s">
        <v>156</v>
      </c>
      <c r="C18" s="264">
        <v>1</v>
      </c>
      <c r="D18" s="264"/>
      <c r="E18" s="26"/>
      <c r="F18" s="26"/>
      <c r="G18" s="26"/>
      <c r="H18" s="26"/>
      <c r="I18" s="26"/>
      <c r="J18" s="26"/>
      <c r="K18" s="26"/>
      <c r="L18" s="26"/>
      <c r="M18" s="26"/>
    </row>
    <row r="19" spans="1:13" ht="15.75" x14ac:dyDescent="0.25">
      <c r="A19" s="256">
        <v>15</v>
      </c>
      <c r="B19" s="256" t="s">
        <v>155</v>
      </c>
      <c r="C19" s="264">
        <v>1</v>
      </c>
      <c r="D19" s="264"/>
      <c r="E19" s="26"/>
      <c r="F19" s="26"/>
      <c r="G19" s="26"/>
      <c r="H19" s="26"/>
      <c r="I19" s="26"/>
      <c r="J19" s="26"/>
      <c r="K19" s="26"/>
      <c r="L19" s="26"/>
      <c r="M19" s="26"/>
    </row>
    <row r="20" spans="1:13" ht="15.75" x14ac:dyDescent="0.25">
      <c r="A20" s="256">
        <v>16</v>
      </c>
      <c r="B20" s="256" t="s">
        <v>229</v>
      </c>
      <c r="C20" s="264">
        <v>1</v>
      </c>
      <c r="D20" s="264"/>
      <c r="E20" s="26"/>
      <c r="F20" s="26"/>
      <c r="G20" s="26"/>
      <c r="H20" s="26"/>
      <c r="I20" s="26"/>
      <c r="J20" s="26"/>
      <c r="K20" s="26"/>
      <c r="L20" s="26"/>
      <c r="M20" s="26"/>
    </row>
    <row r="21" spans="1:13" ht="15.75" x14ac:dyDescent="0.25">
      <c r="A21" s="256">
        <v>17</v>
      </c>
      <c r="B21" s="256" t="s">
        <v>154</v>
      </c>
      <c r="C21" s="264">
        <v>1</v>
      </c>
      <c r="D21" s="264"/>
      <c r="E21" s="26"/>
      <c r="F21" s="26"/>
      <c r="G21" s="26"/>
      <c r="H21" s="26"/>
      <c r="I21" s="26"/>
      <c r="J21" s="26"/>
      <c r="K21" s="26"/>
      <c r="L21" s="26"/>
      <c r="M21" s="26"/>
    </row>
    <row r="22" spans="1:13" ht="15.75" x14ac:dyDescent="0.25">
      <c r="A22" s="256">
        <v>18</v>
      </c>
      <c r="B22" s="256" t="s">
        <v>153</v>
      </c>
      <c r="C22" s="264">
        <v>1</v>
      </c>
      <c r="D22" s="264"/>
      <c r="E22" s="26"/>
      <c r="F22" s="26"/>
      <c r="G22" s="26"/>
      <c r="H22" s="26"/>
      <c r="I22" s="26"/>
      <c r="J22" s="26"/>
      <c r="K22" s="26"/>
      <c r="L22" s="26"/>
      <c r="M22" s="26"/>
    </row>
    <row r="23" spans="1:13" ht="15.75" x14ac:dyDescent="0.25">
      <c r="A23" s="256">
        <v>19</v>
      </c>
      <c r="B23" s="256" t="s">
        <v>152</v>
      </c>
      <c r="C23" s="264">
        <v>1</v>
      </c>
      <c r="D23" s="264"/>
      <c r="E23" s="26"/>
      <c r="F23" s="26"/>
      <c r="G23" s="26"/>
      <c r="H23" s="26"/>
      <c r="I23" s="26"/>
      <c r="J23" s="26"/>
      <c r="K23" s="26"/>
      <c r="L23" s="26"/>
      <c r="M23" s="26"/>
    </row>
    <row r="24" spans="1:13" ht="15.75" x14ac:dyDescent="0.25">
      <c r="A24" s="256">
        <v>20</v>
      </c>
      <c r="B24" s="256" t="s">
        <v>151</v>
      </c>
      <c r="C24" s="264">
        <v>1</v>
      </c>
      <c r="D24" s="264"/>
      <c r="E24" s="26"/>
      <c r="F24" s="26"/>
      <c r="G24" s="26"/>
      <c r="H24" s="26"/>
      <c r="I24" s="26"/>
      <c r="J24" s="26"/>
      <c r="K24" s="26"/>
      <c r="L24" s="26"/>
      <c r="M24" s="26"/>
    </row>
    <row r="25" spans="1:13" ht="15.75" x14ac:dyDescent="0.25">
      <c r="A25" s="256">
        <v>21</v>
      </c>
      <c r="B25" s="256" t="s">
        <v>150</v>
      </c>
      <c r="C25" s="264">
        <v>0</v>
      </c>
      <c r="D25" s="264"/>
      <c r="E25" s="26"/>
      <c r="F25" s="26"/>
      <c r="G25" s="26"/>
      <c r="H25" s="26"/>
      <c r="I25" s="26"/>
      <c r="J25" s="26"/>
      <c r="K25" s="26"/>
      <c r="L25" s="26"/>
      <c r="M25" s="26"/>
    </row>
    <row r="26" spans="1:13" ht="15.75" x14ac:dyDescent="0.25">
      <c r="A26" s="256">
        <v>22</v>
      </c>
      <c r="B26" s="256" t="s">
        <v>230</v>
      </c>
      <c r="C26" s="264">
        <v>0</v>
      </c>
      <c r="D26" s="26"/>
      <c r="E26" s="26"/>
      <c r="F26" s="26"/>
      <c r="G26" s="26"/>
      <c r="H26" s="26"/>
      <c r="I26" s="26"/>
      <c r="J26" s="26"/>
      <c r="K26" s="26"/>
      <c r="L26" s="26"/>
      <c r="M26" s="26"/>
    </row>
    <row r="27" spans="1:13" ht="15.75" x14ac:dyDescent="0.25">
      <c r="A27" s="256">
        <v>23</v>
      </c>
      <c r="B27" s="256" t="s">
        <v>230</v>
      </c>
      <c r="C27" s="264">
        <v>0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</row>
    <row r="28" spans="1:13" ht="15.75" x14ac:dyDescent="0.25">
      <c r="A28" s="256">
        <v>24</v>
      </c>
      <c r="B28" s="256" t="s">
        <v>230</v>
      </c>
      <c r="C28" s="264">
        <v>0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</row>
    <row r="34" spans="2:2" ht="18.75" x14ac:dyDescent="0.3">
      <c r="B34" s="257" t="s">
        <v>219</v>
      </c>
    </row>
    <row r="35" spans="2:2" ht="18.75" x14ac:dyDescent="0.3">
      <c r="B35" s="257" t="s">
        <v>220</v>
      </c>
    </row>
    <row r="36" spans="2:2" ht="18.75" x14ac:dyDescent="0.3">
      <c r="B36" s="257" t="s">
        <v>217</v>
      </c>
    </row>
    <row r="37" spans="2:2" ht="18.75" x14ac:dyDescent="0.3">
      <c r="B37" s="257" t="s">
        <v>218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5D17-FE0B-4F09-A28B-37BDD61580E2}">
  <dimension ref="A2:N25"/>
  <sheetViews>
    <sheetView workbookViewId="0">
      <selection activeCell="D7" sqref="D7"/>
    </sheetView>
  </sheetViews>
  <sheetFormatPr defaultRowHeight="15" x14ac:dyDescent="0.25"/>
  <cols>
    <col min="2" max="2" width="29" customWidth="1"/>
    <col min="3" max="3" width="16.28515625" customWidth="1"/>
    <col min="4" max="4" width="20.7109375" customWidth="1"/>
  </cols>
  <sheetData>
    <row r="2" spans="1:14" ht="15.75" thickBot="1" x14ac:dyDescent="0.3"/>
    <row r="3" spans="1:14" ht="16.5" thickBot="1" x14ac:dyDescent="0.3">
      <c r="A3" s="256"/>
      <c r="B3" s="258" t="s">
        <v>191</v>
      </c>
      <c r="C3" s="256">
        <v>1</v>
      </c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</row>
    <row r="4" spans="1:14" ht="16.5" thickBot="1" x14ac:dyDescent="0.3">
      <c r="A4" s="256"/>
      <c r="B4" s="259" t="s">
        <v>1</v>
      </c>
      <c r="C4" s="260" t="s">
        <v>170</v>
      </c>
      <c r="D4" s="261" t="s">
        <v>4</v>
      </c>
      <c r="E4" s="261"/>
      <c r="F4" s="289"/>
      <c r="G4" s="256"/>
      <c r="H4" s="256"/>
      <c r="I4" s="256"/>
      <c r="J4" s="256"/>
      <c r="K4" s="256"/>
      <c r="L4" s="256"/>
      <c r="M4" s="256"/>
      <c r="N4" s="256"/>
    </row>
    <row r="5" spans="1:14" ht="15.75" x14ac:dyDescent="0.25">
      <c r="A5" s="256">
        <v>1</v>
      </c>
      <c r="B5" s="262" t="s">
        <v>172</v>
      </c>
      <c r="C5" s="256">
        <v>1</v>
      </c>
      <c r="D5" s="256"/>
      <c r="E5" s="256"/>
      <c r="F5" s="256"/>
      <c r="G5" s="256"/>
      <c r="H5" s="256"/>
      <c r="I5" s="256"/>
      <c r="J5" s="256"/>
      <c r="K5" s="256"/>
      <c r="L5" s="256"/>
      <c r="M5" s="256"/>
      <c r="N5" s="256"/>
    </row>
    <row r="6" spans="1:14" ht="15.75" x14ac:dyDescent="0.25">
      <c r="A6" s="256">
        <v>2</v>
      </c>
      <c r="B6" s="262" t="s">
        <v>173</v>
      </c>
      <c r="C6" s="256">
        <v>1</v>
      </c>
      <c r="D6" s="256"/>
      <c r="E6" s="256"/>
      <c r="F6" s="256"/>
      <c r="G6" s="256"/>
      <c r="H6" s="256"/>
      <c r="I6" s="256"/>
      <c r="J6" s="256"/>
      <c r="K6" s="256"/>
      <c r="L6" s="256"/>
      <c r="M6" s="256"/>
      <c r="N6" s="256"/>
    </row>
    <row r="7" spans="1:14" ht="15.75" x14ac:dyDescent="0.25">
      <c r="A7" s="256">
        <v>3</v>
      </c>
      <c r="B7" s="290" t="s">
        <v>174</v>
      </c>
      <c r="C7" s="291">
        <v>0</v>
      </c>
      <c r="D7" s="256"/>
      <c r="E7" s="256"/>
      <c r="F7" s="256"/>
      <c r="G7" s="256"/>
      <c r="H7" s="256"/>
      <c r="I7" s="256"/>
      <c r="J7" s="256"/>
      <c r="K7" s="256"/>
      <c r="L7" s="256"/>
      <c r="M7" s="256"/>
      <c r="N7" s="256"/>
    </row>
    <row r="8" spans="1:14" ht="15.75" x14ac:dyDescent="0.25">
      <c r="A8" s="256">
        <v>4</v>
      </c>
      <c r="B8" s="262" t="s">
        <v>175</v>
      </c>
      <c r="C8" s="256">
        <v>1</v>
      </c>
      <c r="D8" s="256"/>
      <c r="E8" s="256"/>
      <c r="F8" s="256"/>
      <c r="G8" s="256"/>
      <c r="H8" s="256"/>
      <c r="I8" s="256"/>
      <c r="J8" s="256"/>
      <c r="K8" s="256"/>
      <c r="L8" s="256"/>
      <c r="M8" s="256"/>
      <c r="N8" s="256"/>
    </row>
    <row r="9" spans="1:14" ht="15.75" x14ac:dyDescent="0.25">
      <c r="A9" s="256">
        <v>5</v>
      </c>
      <c r="B9" s="262" t="s">
        <v>176</v>
      </c>
      <c r="C9" s="256">
        <v>1</v>
      </c>
      <c r="D9" s="256"/>
      <c r="E9" s="256"/>
      <c r="F9" s="256"/>
      <c r="G9" s="256"/>
      <c r="H9" s="256"/>
      <c r="I9" s="256"/>
      <c r="J9" s="256"/>
      <c r="K9" s="256"/>
      <c r="L9" s="256"/>
      <c r="M9" s="256"/>
      <c r="N9" s="256"/>
    </row>
    <row r="10" spans="1:14" ht="15.75" x14ac:dyDescent="0.25">
      <c r="A10" s="256">
        <v>6</v>
      </c>
      <c r="B10" s="262" t="s">
        <v>177</v>
      </c>
      <c r="C10" s="256">
        <v>1</v>
      </c>
      <c r="D10" s="256"/>
      <c r="E10" s="256"/>
      <c r="F10" s="256"/>
      <c r="G10" s="256"/>
      <c r="H10" s="256"/>
      <c r="I10" s="256"/>
      <c r="J10" s="256"/>
      <c r="K10" s="256"/>
      <c r="L10" s="256"/>
      <c r="M10" s="256"/>
      <c r="N10" s="256"/>
    </row>
    <row r="11" spans="1:14" ht="15.75" x14ac:dyDescent="0.25">
      <c r="A11" s="256">
        <v>7</v>
      </c>
      <c r="B11" s="262" t="s">
        <v>178</v>
      </c>
      <c r="C11" s="256">
        <v>0</v>
      </c>
      <c r="D11" s="256"/>
      <c r="E11" s="256"/>
      <c r="F11" s="256"/>
      <c r="G11" s="256"/>
      <c r="H11" s="256"/>
      <c r="I11" s="256"/>
      <c r="J11" s="256"/>
      <c r="K11" s="256"/>
      <c r="L11" s="256"/>
      <c r="M11" s="256"/>
      <c r="N11" s="256"/>
    </row>
    <row r="12" spans="1:14" ht="15.75" x14ac:dyDescent="0.25">
      <c r="A12" s="256">
        <v>8</v>
      </c>
      <c r="B12" s="262" t="s">
        <v>179</v>
      </c>
      <c r="C12" s="256">
        <v>0</v>
      </c>
      <c r="D12" s="256"/>
      <c r="E12" s="256"/>
      <c r="F12" s="256"/>
      <c r="G12" s="256"/>
      <c r="H12" s="256"/>
      <c r="I12" s="256"/>
      <c r="J12" s="256"/>
      <c r="K12" s="256"/>
      <c r="L12" s="256"/>
      <c r="M12" s="256"/>
      <c r="N12" s="256"/>
    </row>
    <row r="13" spans="1:14" ht="15.75" x14ac:dyDescent="0.25">
      <c r="A13" s="256">
        <v>9</v>
      </c>
      <c r="B13" s="288" t="s">
        <v>180</v>
      </c>
      <c r="C13" s="256">
        <v>1</v>
      </c>
      <c r="D13" s="256"/>
      <c r="E13" s="256"/>
      <c r="F13" s="256"/>
      <c r="G13" s="256"/>
      <c r="H13" s="256"/>
      <c r="I13" s="256"/>
      <c r="J13" s="256"/>
      <c r="K13" s="256"/>
      <c r="L13" s="256"/>
      <c r="M13" s="256"/>
      <c r="N13" s="256"/>
    </row>
    <row r="14" spans="1:14" ht="15.75" x14ac:dyDescent="0.25">
      <c r="A14" s="256">
        <v>10</v>
      </c>
      <c r="B14" s="262" t="s">
        <v>181</v>
      </c>
      <c r="C14" s="256">
        <v>0</v>
      </c>
      <c r="D14" s="256"/>
      <c r="E14" s="256"/>
      <c r="F14" s="256"/>
      <c r="G14" s="256"/>
      <c r="H14" s="256"/>
      <c r="I14" s="256"/>
      <c r="J14" s="256"/>
      <c r="K14" s="256"/>
      <c r="L14" s="256"/>
      <c r="M14" s="256"/>
      <c r="N14" s="256"/>
    </row>
    <row r="15" spans="1:14" ht="15.75" x14ac:dyDescent="0.25">
      <c r="A15" s="256">
        <v>11</v>
      </c>
      <c r="B15" s="262" t="s">
        <v>182</v>
      </c>
      <c r="C15" s="256">
        <v>0</v>
      </c>
      <c r="D15" s="256"/>
      <c r="E15" s="256"/>
      <c r="F15" s="256"/>
      <c r="G15" s="256"/>
      <c r="H15" s="256"/>
      <c r="I15" s="256"/>
      <c r="J15" s="256"/>
      <c r="K15" s="256"/>
      <c r="L15" s="256"/>
      <c r="M15" s="256"/>
      <c r="N15" s="256"/>
    </row>
    <row r="16" spans="1:14" ht="15.75" x14ac:dyDescent="0.25">
      <c r="A16" s="256">
        <v>12</v>
      </c>
      <c r="B16" s="262" t="s">
        <v>183</v>
      </c>
      <c r="C16" s="256">
        <v>0</v>
      </c>
      <c r="D16" s="256"/>
      <c r="E16" s="256"/>
      <c r="F16" s="256"/>
      <c r="G16" s="256"/>
      <c r="H16" s="256"/>
      <c r="I16" s="256"/>
      <c r="J16" s="256"/>
      <c r="K16" s="256"/>
      <c r="L16" s="256"/>
      <c r="M16" s="256"/>
      <c r="N16" s="256"/>
    </row>
    <row r="17" spans="1:14" ht="15.75" x14ac:dyDescent="0.25">
      <c r="A17" s="256">
        <v>13</v>
      </c>
      <c r="B17" s="262" t="s">
        <v>227</v>
      </c>
      <c r="C17" s="256">
        <v>1</v>
      </c>
      <c r="D17" s="256"/>
      <c r="E17" s="256"/>
      <c r="F17" s="256"/>
      <c r="G17" s="256"/>
      <c r="H17" s="256"/>
      <c r="I17" s="256"/>
      <c r="J17" s="256"/>
      <c r="K17" s="256"/>
      <c r="L17" s="256"/>
      <c r="M17" s="256"/>
      <c r="N17" s="256"/>
    </row>
    <row r="18" spans="1:14" ht="15.75" x14ac:dyDescent="0.25">
      <c r="A18" s="256">
        <v>14</v>
      </c>
      <c r="B18" s="262" t="s">
        <v>184</v>
      </c>
      <c r="C18" s="256">
        <v>1</v>
      </c>
      <c r="D18" s="256"/>
      <c r="E18" s="256"/>
      <c r="F18" s="256"/>
      <c r="G18" s="256"/>
      <c r="H18" s="256"/>
      <c r="I18" s="256"/>
      <c r="J18" s="256"/>
      <c r="K18" s="256"/>
      <c r="L18" s="256"/>
      <c r="M18" s="256"/>
      <c r="N18" s="256"/>
    </row>
    <row r="19" spans="1:14" ht="15.75" x14ac:dyDescent="0.25">
      <c r="A19" s="256">
        <v>15</v>
      </c>
      <c r="B19" s="262" t="s">
        <v>185</v>
      </c>
      <c r="C19" s="256">
        <v>1</v>
      </c>
      <c r="D19" s="256"/>
      <c r="E19" s="256"/>
      <c r="F19" s="256"/>
      <c r="G19" s="256"/>
      <c r="H19" s="256"/>
      <c r="I19" s="256"/>
      <c r="J19" s="256"/>
      <c r="K19" s="256"/>
      <c r="L19" s="256"/>
      <c r="M19" s="256"/>
      <c r="N19" s="256"/>
    </row>
    <row r="20" spans="1:14" ht="15.75" x14ac:dyDescent="0.25">
      <c r="A20" s="256">
        <v>16</v>
      </c>
      <c r="B20" s="262" t="s">
        <v>186</v>
      </c>
      <c r="C20" s="256">
        <v>1</v>
      </c>
      <c r="D20" s="256"/>
      <c r="E20" s="256"/>
      <c r="F20" s="256"/>
      <c r="G20" s="256"/>
      <c r="H20" s="256"/>
      <c r="I20" s="256"/>
      <c r="J20" s="256"/>
      <c r="K20" s="256"/>
      <c r="L20" s="256"/>
      <c r="M20" s="256"/>
      <c r="N20" s="256"/>
    </row>
    <row r="21" spans="1:14" ht="15.75" x14ac:dyDescent="0.25">
      <c r="A21" s="256">
        <v>17</v>
      </c>
      <c r="B21" s="290" t="s">
        <v>187</v>
      </c>
      <c r="C21" s="291">
        <v>0</v>
      </c>
      <c r="D21" s="256"/>
      <c r="E21" s="256"/>
      <c r="F21" s="256"/>
      <c r="G21" s="256"/>
      <c r="H21" s="256"/>
      <c r="I21" s="256"/>
      <c r="J21" s="256"/>
      <c r="K21" s="256"/>
      <c r="L21" s="256"/>
      <c r="M21" s="256"/>
      <c r="N21" s="256"/>
    </row>
    <row r="22" spans="1:14" ht="15.75" x14ac:dyDescent="0.25">
      <c r="A22" s="256">
        <v>18</v>
      </c>
      <c r="B22" s="262" t="s">
        <v>188</v>
      </c>
      <c r="C22" s="256">
        <v>1</v>
      </c>
      <c r="D22" s="256"/>
      <c r="E22" s="256"/>
      <c r="F22" s="256"/>
      <c r="G22" s="256"/>
      <c r="H22" s="256"/>
      <c r="I22" s="256"/>
      <c r="J22" s="256"/>
      <c r="K22" s="256"/>
      <c r="L22" s="256"/>
      <c r="M22" s="256"/>
      <c r="N22" s="256"/>
    </row>
    <row r="23" spans="1:14" ht="15.75" x14ac:dyDescent="0.25">
      <c r="A23" s="256">
        <v>19</v>
      </c>
      <c r="B23" s="262" t="s">
        <v>189</v>
      </c>
      <c r="C23" s="256">
        <v>0</v>
      </c>
      <c r="D23" s="256"/>
      <c r="E23" s="256"/>
      <c r="F23" s="256"/>
      <c r="G23" s="256"/>
      <c r="H23" s="256"/>
      <c r="I23" s="256"/>
      <c r="J23" s="256"/>
      <c r="K23" s="256"/>
      <c r="L23" s="256"/>
      <c r="M23" s="256"/>
      <c r="N23" s="256"/>
    </row>
    <row r="24" spans="1:14" ht="15.75" x14ac:dyDescent="0.25">
      <c r="A24" s="256">
        <v>20</v>
      </c>
      <c r="B24" s="262" t="s">
        <v>190</v>
      </c>
      <c r="C24" s="256">
        <v>1</v>
      </c>
      <c r="D24" s="256"/>
      <c r="E24" s="256"/>
      <c r="F24" s="256"/>
      <c r="G24" s="256"/>
      <c r="H24" s="256"/>
      <c r="I24" s="256"/>
      <c r="J24" s="256"/>
      <c r="K24" s="256"/>
      <c r="L24" s="256"/>
      <c r="M24" s="256"/>
      <c r="N24" s="256"/>
    </row>
    <row r="25" spans="1:14" ht="15.75" x14ac:dyDescent="0.25">
      <c r="A25" s="256">
        <v>21</v>
      </c>
      <c r="B25" s="262" t="s">
        <v>228</v>
      </c>
      <c r="C25" s="256">
        <v>1</v>
      </c>
      <c r="D25" s="256"/>
      <c r="E25" s="256"/>
      <c r="F25" s="256"/>
      <c r="G25" s="256"/>
      <c r="H25" s="256"/>
      <c r="I25" s="256"/>
      <c r="J25" s="256"/>
      <c r="K25" s="256"/>
      <c r="L25" s="256"/>
      <c r="M25" s="256"/>
      <c r="N25" s="25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6D8E-0614-4902-A4B4-2D9D77B724E9}">
  <dimension ref="A2:W30"/>
  <sheetViews>
    <sheetView workbookViewId="0">
      <selection activeCell="K21" sqref="K21"/>
    </sheetView>
  </sheetViews>
  <sheetFormatPr defaultRowHeight="15" x14ac:dyDescent="0.25"/>
  <cols>
    <col min="2" max="2" width="31.28515625" customWidth="1"/>
    <col min="3" max="3" width="17.7109375" customWidth="1"/>
    <col min="4" max="4" width="21.140625" customWidth="1"/>
    <col min="6" max="6" width="13.5703125" customWidth="1"/>
  </cols>
  <sheetData>
    <row r="2" spans="1:23" ht="15.75" thickBot="1" x14ac:dyDescent="0.3"/>
    <row r="3" spans="1:23" ht="16.5" thickBot="1" x14ac:dyDescent="0.3">
      <c r="A3" s="256"/>
      <c r="B3" s="287" t="s">
        <v>192</v>
      </c>
      <c r="C3" s="256">
        <v>1</v>
      </c>
      <c r="D3" s="256"/>
    </row>
    <row r="4" spans="1:23" ht="16.5" thickBot="1" x14ac:dyDescent="0.3">
      <c r="A4" s="256"/>
      <c r="B4" s="259" t="s">
        <v>1</v>
      </c>
      <c r="C4" s="284" t="s">
        <v>170</v>
      </c>
      <c r="D4" s="285" t="s">
        <v>4</v>
      </c>
      <c r="E4" s="286" t="s">
        <v>224</v>
      </c>
      <c r="F4" s="16" t="s">
        <v>255</v>
      </c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120"/>
    </row>
    <row r="5" spans="1:23" ht="15.75" x14ac:dyDescent="0.25">
      <c r="A5" s="256">
        <v>1</v>
      </c>
      <c r="B5" s="262" t="s">
        <v>193</v>
      </c>
      <c r="C5" s="256">
        <v>1</v>
      </c>
      <c r="D5" s="296" t="s">
        <v>231</v>
      </c>
    </row>
    <row r="6" spans="1:23" ht="15.75" x14ac:dyDescent="0.25">
      <c r="A6" s="256">
        <v>2</v>
      </c>
      <c r="B6" s="262" t="s">
        <v>194</v>
      </c>
      <c r="C6" s="256">
        <v>1</v>
      </c>
      <c r="D6" s="296" t="s">
        <v>232</v>
      </c>
    </row>
    <row r="7" spans="1:23" ht="15.75" x14ac:dyDescent="0.25">
      <c r="A7" s="256">
        <v>3</v>
      </c>
      <c r="B7" s="262" t="s">
        <v>195</v>
      </c>
      <c r="C7" s="256">
        <v>1</v>
      </c>
      <c r="D7" s="296" t="s">
        <v>233</v>
      </c>
    </row>
    <row r="8" spans="1:23" ht="15.75" x14ac:dyDescent="0.25">
      <c r="A8" s="256">
        <v>4</v>
      </c>
      <c r="B8" s="262" t="s">
        <v>196</v>
      </c>
      <c r="C8" s="256">
        <v>1</v>
      </c>
      <c r="D8" s="296" t="s">
        <v>234</v>
      </c>
    </row>
    <row r="9" spans="1:23" ht="15.75" x14ac:dyDescent="0.25">
      <c r="A9" s="256">
        <v>5</v>
      </c>
      <c r="B9" s="262" t="s">
        <v>197</v>
      </c>
      <c r="C9" s="256">
        <v>1</v>
      </c>
      <c r="D9" s="296" t="s">
        <v>235</v>
      </c>
    </row>
    <row r="10" spans="1:23" ht="15.75" x14ac:dyDescent="0.25">
      <c r="A10" s="256">
        <v>6</v>
      </c>
      <c r="B10" s="262" t="s">
        <v>198</v>
      </c>
      <c r="C10" s="256">
        <v>1</v>
      </c>
      <c r="D10" s="296" t="s">
        <v>236</v>
      </c>
    </row>
    <row r="11" spans="1:23" ht="15.75" x14ac:dyDescent="0.25">
      <c r="A11" s="256">
        <v>7</v>
      </c>
      <c r="B11" s="288" t="s">
        <v>199</v>
      </c>
      <c r="C11" s="256">
        <v>1</v>
      </c>
      <c r="D11" s="296" t="s">
        <v>237</v>
      </c>
    </row>
    <row r="12" spans="1:23" ht="15.75" x14ac:dyDescent="0.25">
      <c r="A12" s="256">
        <v>8</v>
      </c>
      <c r="B12" s="262" t="s">
        <v>200</v>
      </c>
      <c r="C12" s="256">
        <v>1</v>
      </c>
      <c r="D12" s="296" t="s">
        <v>238</v>
      </c>
    </row>
    <row r="13" spans="1:23" ht="15.75" x14ac:dyDescent="0.25">
      <c r="A13" s="256">
        <v>9</v>
      </c>
      <c r="B13" s="262" t="s">
        <v>201</v>
      </c>
      <c r="C13" s="256">
        <v>1</v>
      </c>
      <c r="D13" s="296" t="s">
        <v>239</v>
      </c>
    </row>
    <row r="14" spans="1:23" ht="15.75" x14ac:dyDescent="0.25">
      <c r="A14" s="256">
        <v>10</v>
      </c>
      <c r="B14" s="262" t="s">
        <v>202</v>
      </c>
      <c r="C14" s="256">
        <v>1</v>
      </c>
    </row>
    <row r="15" spans="1:23" ht="15.75" x14ac:dyDescent="0.25">
      <c r="A15" s="256">
        <v>11</v>
      </c>
      <c r="B15" s="262" t="s">
        <v>203</v>
      </c>
      <c r="C15" s="256">
        <v>1</v>
      </c>
      <c r="D15" s="296" t="s">
        <v>240</v>
      </c>
    </row>
    <row r="16" spans="1:23" ht="15.75" x14ac:dyDescent="0.25">
      <c r="A16" s="256">
        <v>12</v>
      </c>
      <c r="B16" s="262" t="s">
        <v>225</v>
      </c>
      <c r="C16" s="256">
        <v>1</v>
      </c>
      <c r="D16" s="296" t="s">
        <v>241</v>
      </c>
    </row>
    <row r="17" spans="1:4" ht="15.75" x14ac:dyDescent="0.25">
      <c r="A17" s="256">
        <v>13</v>
      </c>
      <c r="B17" s="262" t="s">
        <v>204</v>
      </c>
      <c r="C17" s="256">
        <v>1</v>
      </c>
      <c r="D17" s="296" t="s">
        <v>242</v>
      </c>
    </row>
    <row r="18" spans="1:4" ht="15.75" x14ac:dyDescent="0.25">
      <c r="A18" s="256">
        <v>14</v>
      </c>
      <c r="B18" s="262" t="s">
        <v>205</v>
      </c>
      <c r="C18" s="256">
        <v>1</v>
      </c>
      <c r="D18" s="296" t="s">
        <v>243</v>
      </c>
    </row>
    <row r="19" spans="1:4" ht="15.75" x14ac:dyDescent="0.25">
      <c r="A19" s="256">
        <v>15</v>
      </c>
      <c r="B19" s="262" t="s">
        <v>206</v>
      </c>
      <c r="C19" s="256">
        <v>1</v>
      </c>
    </row>
    <row r="20" spans="1:4" ht="15.75" x14ac:dyDescent="0.25">
      <c r="A20" s="256">
        <v>16</v>
      </c>
      <c r="B20" s="262" t="s">
        <v>207</v>
      </c>
      <c r="C20" s="256">
        <v>0</v>
      </c>
      <c r="D20" s="296" t="s">
        <v>244</v>
      </c>
    </row>
    <row r="21" spans="1:4" ht="15.75" x14ac:dyDescent="0.25">
      <c r="A21" s="256">
        <v>17</v>
      </c>
      <c r="B21" s="262" t="s">
        <v>208</v>
      </c>
      <c r="C21" s="256">
        <v>1</v>
      </c>
      <c r="D21" s="296" t="s">
        <v>245</v>
      </c>
    </row>
    <row r="22" spans="1:4" ht="15.75" x14ac:dyDescent="0.25">
      <c r="A22" s="256">
        <v>18</v>
      </c>
      <c r="B22" s="262" t="s">
        <v>209</v>
      </c>
      <c r="C22" s="256">
        <v>1</v>
      </c>
      <c r="D22" s="296" t="s">
        <v>246</v>
      </c>
    </row>
    <row r="23" spans="1:4" ht="15.75" x14ac:dyDescent="0.25">
      <c r="A23" s="256">
        <v>19</v>
      </c>
      <c r="B23" s="262" t="s">
        <v>210</v>
      </c>
      <c r="C23" s="256">
        <v>1</v>
      </c>
      <c r="D23" s="296" t="s">
        <v>247</v>
      </c>
    </row>
    <row r="24" spans="1:4" ht="15.75" x14ac:dyDescent="0.25">
      <c r="A24" s="256">
        <v>20</v>
      </c>
      <c r="B24" s="262" t="s">
        <v>211</v>
      </c>
      <c r="C24" s="256">
        <v>1</v>
      </c>
      <c r="D24" s="296" t="s">
        <v>248</v>
      </c>
    </row>
    <row r="25" spans="1:4" ht="15.75" x14ac:dyDescent="0.25">
      <c r="A25" s="256">
        <v>21</v>
      </c>
      <c r="B25" s="262" t="s">
        <v>212</v>
      </c>
      <c r="C25" s="256">
        <v>1</v>
      </c>
      <c r="D25" s="296" t="s">
        <v>249</v>
      </c>
    </row>
    <row r="26" spans="1:4" ht="15.75" x14ac:dyDescent="0.25">
      <c r="A26" s="256">
        <v>22</v>
      </c>
      <c r="B26" s="262" t="s">
        <v>213</v>
      </c>
      <c r="C26" s="256">
        <v>1</v>
      </c>
      <c r="D26" s="296" t="s">
        <v>250</v>
      </c>
    </row>
    <row r="27" spans="1:4" ht="15.75" x14ac:dyDescent="0.25">
      <c r="A27" s="256">
        <v>23</v>
      </c>
      <c r="B27" s="262" t="s">
        <v>214</v>
      </c>
      <c r="C27" s="256">
        <v>1</v>
      </c>
      <c r="D27" s="296" t="s">
        <v>251</v>
      </c>
    </row>
    <row r="28" spans="1:4" ht="15.75" x14ac:dyDescent="0.25">
      <c r="A28" s="256">
        <v>24</v>
      </c>
      <c r="B28" s="262" t="s">
        <v>215</v>
      </c>
      <c r="C28" s="256">
        <v>1</v>
      </c>
      <c r="D28" s="296" t="s">
        <v>252</v>
      </c>
    </row>
    <row r="29" spans="1:4" ht="15.75" x14ac:dyDescent="0.25">
      <c r="A29" s="256">
        <v>25</v>
      </c>
      <c r="B29" s="262" t="s">
        <v>216</v>
      </c>
      <c r="C29" s="256">
        <v>1</v>
      </c>
      <c r="D29" s="296" t="s">
        <v>253</v>
      </c>
    </row>
    <row r="30" spans="1:4" ht="15.75" x14ac:dyDescent="0.25">
      <c r="A30" s="256">
        <v>26</v>
      </c>
      <c r="B30" s="262" t="s">
        <v>226</v>
      </c>
      <c r="C30" s="256">
        <v>1</v>
      </c>
      <c r="D30" s="296" t="s">
        <v>254</v>
      </c>
    </row>
  </sheetData>
  <hyperlinks>
    <hyperlink ref="D11" r:id="rId1" xr:uid="{F31A88B2-28E5-46B9-8437-348D873B4C12}"/>
    <hyperlink ref="D10" r:id="rId2" xr:uid="{FDC14B3B-3758-4ECB-B5DF-588C850A18E0}"/>
    <hyperlink ref="D9" r:id="rId3" xr:uid="{35602F18-F7C7-440A-8671-5BAED164562D}"/>
    <hyperlink ref="D6" r:id="rId4" xr:uid="{BE77414A-4419-4B1A-9733-AE230022A7BC}"/>
    <hyperlink ref="D5" r:id="rId5" xr:uid="{F22EBB5C-8007-4660-A11F-48671A6C4DE8}"/>
    <hyperlink ref="D7" r:id="rId6" xr:uid="{06508BE1-E9A0-471D-89E2-837CD4251450}"/>
    <hyperlink ref="D8" r:id="rId7" xr:uid="{9B5467F3-275A-4044-B6CD-786973FDF92A}"/>
    <hyperlink ref="D12" r:id="rId8" xr:uid="{D4B1C9C5-26A7-4FEB-AA51-5AE771C466CF}"/>
    <hyperlink ref="D13" r:id="rId9" xr:uid="{78FC8668-CD49-44DC-BB6E-0DB5B667FCE0}"/>
    <hyperlink ref="D26" r:id="rId10" xr:uid="{9FC66E8A-2113-40A8-92D8-A8B2FC4688E7}"/>
    <hyperlink ref="D25" r:id="rId11" xr:uid="{F3C0E5DA-D60C-405F-B8B9-35BD94AB8AF4}"/>
    <hyperlink ref="D24" r:id="rId12" xr:uid="{E79A1098-F96D-48F1-9957-290713C03C52}"/>
    <hyperlink ref="D23" r:id="rId13" xr:uid="{B2374F8A-CBD4-4038-9107-D79F626EDBE4}"/>
    <hyperlink ref="D22" r:id="rId14" xr:uid="{FFFC6D9A-038F-46C3-9095-BB4AB622B94D}"/>
    <hyperlink ref="D16" r:id="rId15" xr:uid="{66A52F54-5ADB-4D2A-BE1B-E679F92805A7}"/>
    <hyperlink ref="D15" r:id="rId16" xr:uid="{EB085A4D-DD72-4AA6-BBB4-28C48DE00618}"/>
    <hyperlink ref="D28" r:id="rId17" xr:uid="{608DA759-EADE-4AD8-8E39-ACD47E49E99D}"/>
    <hyperlink ref="D29" r:id="rId18" xr:uid="{82A4A84B-7889-4948-A2AD-7DE3CF0A3BBF}"/>
    <hyperlink ref="D27" r:id="rId19" xr:uid="{6ABDB2BA-A86D-412D-9514-B0B5D3B91A31}"/>
    <hyperlink ref="D21" r:id="rId20" xr:uid="{A285322C-835E-4476-825F-1068E102AC45}"/>
    <hyperlink ref="D30" r:id="rId21" xr:uid="{D992D2B4-FE24-4792-BB06-9BFEF2B6A17F}"/>
    <hyperlink ref="D20" r:id="rId22" xr:uid="{89664A75-24A0-4AE9-91C9-7C847C5FCB62}"/>
    <hyperlink ref="D17" r:id="rId23" xr:uid="{64C6FB32-A74F-407A-8B86-6909164CC679}"/>
    <hyperlink ref="D18" r:id="rId24" xr:uid="{74C59837-C579-4FB8-8995-606140335EA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51"/>
  <sheetViews>
    <sheetView tabSelected="1" zoomScaleNormal="100" workbookViewId="0">
      <pane xSplit="1" topLeftCell="C1" activePane="topRight" state="frozen"/>
      <selection pane="topRight" activeCell="AM22" sqref="AM22"/>
    </sheetView>
  </sheetViews>
  <sheetFormatPr defaultColWidth="8.5703125" defaultRowHeight="15" x14ac:dyDescent="0.25"/>
  <cols>
    <col min="1" max="1" width="38.28515625" customWidth="1"/>
    <col min="2" max="2" width="9.5703125" customWidth="1"/>
    <col min="3" max="3" width="10.5703125" customWidth="1"/>
    <col min="4" max="4" width="15" customWidth="1"/>
    <col min="5" max="5" width="35.7109375" style="1" customWidth="1"/>
    <col min="6" max="6" width="10.7109375" hidden="1" customWidth="1"/>
    <col min="7" max="7" width="10.28515625" style="1" hidden="1" customWidth="1"/>
    <col min="8" max="10" width="9.140625" style="1" hidden="1" customWidth="1"/>
    <col min="11" max="13" width="9.140625" hidden="1" customWidth="1"/>
    <col min="14" max="20" width="9.140625" style="1" hidden="1" customWidth="1"/>
    <col min="21" max="28" width="9.140625" style="2" hidden="1" customWidth="1"/>
    <col min="29" max="29" width="11.85546875" style="3" hidden="1" customWidth="1"/>
    <col min="30" max="30" width="9" style="4" hidden="1" customWidth="1"/>
    <col min="31" max="31" width="10.42578125" hidden="1" customWidth="1"/>
    <col min="32" max="32" width="11.42578125" hidden="1" customWidth="1"/>
    <col min="33" max="33" width="15.42578125" hidden="1" customWidth="1"/>
    <col min="34" max="34" width="13.85546875" hidden="1" customWidth="1"/>
    <col min="35" max="35" width="15.28515625" customWidth="1"/>
    <col min="36" max="36" width="18.42578125" customWidth="1"/>
    <col min="37" max="40" width="9.140625" customWidth="1"/>
    <col min="41" max="41" width="27.42578125" customWidth="1"/>
    <col min="42" max="42" width="13.28515625" customWidth="1"/>
  </cols>
  <sheetData>
    <row r="1" spans="1:42" s="4" customFormat="1" ht="27" thickBot="1" x14ac:dyDescent="0.45">
      <c r="A1" s="5" t="s">
        <v>0</v>
      </c>
      <c r="D1" s="4">
        <v>2</v>
      </c>
      <c r="E1" s="6"/>
      <c r="F1" s="7">
        <v>1</v>
      </c>
      <c r="G1" s="8">
        <v>1</v>
      </c>
      <c r="H1" s="8">
        <v>1</v>
      </c>
      <c r="I1" s="8">
        <v>1</v>
      </c>
      <c r="J1" s="8">
        <v>1</v>
      </c>
      <c r="K1" s="7">
        <v>1</v>
      </c>
      <c r="L1" s="7">
        <v>1</v>
      </c>
      <c r="M1" s="7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1</v>
      </c>
      <c r="V1" s="8">
        <v>1</v>
      </c>
      <c r="W1" s="8">
        <v>1</v>
      </c>
      <c r="X1" s="8">
        <v>1</v>
      </c>
      <c r="Y1" s="8">
        <v>1</v>
      </c>
      <c r="Z1" s="8">
        <v>0</v>
      </c>
      <c r="AA1" s="8">
        <v>0</v>
      </c>
      <c r="AB1" s="8">
        <v>0</v>
      </c>
      <c r="AC1" s="9">
        <v>1</v>
      </c>
      <c r="AD1" s="7">
        <v>1</v>
      </c>
      <c r="AE1" s="7">
        <v>1</v>
      </c>
      <c r="AF1" s="7">
        <v>1</v>
      </c>
      <c r="AG1" s="10">
        <v>1</v>
      </c>
      <c r="AH1" s="7">
        <v>1</v>
      </c>
      <c r="AI1" s="7">
        <v>0</v>
      </c>
      <c r="AJ1" s="7">
        <v>0</v>
      </c>
      <c r="AK1" s="7">
        <v>0</v>
      </c>
      <c r="AL1" s="7">
        <v>0</v>
      </c>
      <c r="AM1" s="7">
        <v>0</v>
      </c>
      <c r="AN1" s="11">
        <v>0</v>
      </c>
      <c r="AO1" s="4">
        <f>SUM(F1:AN1)</f>
        <v>26</v>
      </c>
    </row>
    <row r="2" spans="1:42" s="24" customFormat="1" ht="16.5" thickBot="1" x14ac:dyDescent="0.3">
      <c r="A2" s="12" t="s">
        <v>1</v>
      </c>
      <c r="B2" s="13" t="s">
        <v>2</v>
      </c>
      <c r="C2" s="14" t="s">
        <v>3</v>
      </c>
      <c r="D2" s="14" t="s">
        <v>222</v>
      </c>
      <c r="E2" s="15" t="s">
        <v>4</v>
      </c>
      <c r="F2" s="16">
        <v>45691</v>
      </c>
      <c r="G2" s="17">
        <v>45698</v>
      </c>
      <c r="H2" s="18">
        <v>45701</v>
      </c>
      <c r="I2" s="18">
        <v>45705</v>
      </c>
      <c r="J2" s="18">
        <v>45712</v>
      </c>
      <c r="K2" s="16">
        <v>45715</v>
      </c>
      <c r="L2" s="16">
        <v>45719</v>
      </c>
      <c r="M2" s="16">
        <v>45726</v>
      </c>
      <c r="N2" s="18">
        <v>45729</v>
      </c>
      <c r="O2" s="18">
        <v>45733</v>
      </c>
      <c r="P2" s="18">
        <v>45740</v>
      </c>
      <c r="Q2" s="18">
        <v>45743</v>
      </c>
      <c r="R2" s="18">
        <v>45747</v>
      </c>
      <c r="S2" s="18">
        <v>45754</v>
      </c>
      <c r="T2" s="18">
        <v>45761</v>
      </c>
      <c r="U2" s="18">
        <v>45768</v>
      </c>
      <c r="V2" s="18">
        <v>45771</v>
      </c>
      <c r="W2" s="18">
        <v>45775</v>
      </c>
      <c r="X2" s="18">
        <v>45782</v>
      </c>
      <c r="Y2" s="18">
        <v>45789</v>
      </c>
      <c r="Z2" s="18">
        <v>45796</v>
      </c>
      <c r="AA2" s="18">
        <v>45799</v>
      </c>
      <c r="AB2" s="19"/>
      <c r="AC2" s="20" t="s">
        <v>5</v>
      </c>
      <c r="AD2" s="21" t="s">
        <v>6</v>
      </c>
      <c r="AE2" s="21" t="s">
        <v>7</v>
      </c>
      <c r="AF2" s="21" t="s">
        <v>8</v>
      </c>
      <c r="AG2" s="22" t="s">
        <v>9</v>
      </c>
      <c r="AH2" s="21" t="s">
        <v>10</v>
      </c>
      <c r="AI2" s="21" t="s">
        <v>257</v>
      </c>
      <c r="AJ2" s="21" t="s">
        <v>256</v>
      </c>
      <c r="AK2" s="21" t="s">
        <v>147</v>
      </c>
      <c r="AL2" s="21" t="s">
        <v>223</v>
      </c>
      <c r="AM2" s="21"/>
      <c r="AN2" s="23"/>
      <c r="AO2" s="21" t="s">
        <v>148</v>
      </c>
      <c r="AP2" s="14" t="s">
        <v>146</v>
      </c>
    </row>
    <row r="3" spans="1:42" s="4" customFormat="1" ht="15.75" x14ac:dyDescent="0.25">
      <c r="A3" s="281" t="s">
        <v>11</v>
      </c>
      <c r="B3" s="25">
        <v>0</v>
      </c>
      <c r="C3" s="26"/>
      <c r="D3" s="26">
        <v>2</v>
      </c>
      <c r="E3" s="27" t="s">
        <v>12</v>
      </c>
      <c r="F3" s="28">
        <v>1</v>
      </c>
      <c r="G3" s="28">
        <v>1</v>
      </c>
      <c r="H3" s="28">
        <v>1</v>
      </c>
      <c r="I3" s="29">
        <v>-0.5</v>
      </c>
      <c r="J3" s="29">
        <v>1</v>
      </c>
      <c r="K3" s="29">
        <v>-0.5</v>
      </c>
      <c r="L3" s="29">
        <v>0</v>
      </c>
      <c r="M3" s="29">
        <v>1</v>
      </c>
      <c r="N3" s="29">
        <v>1</v>
      </c>
      <c r="O3" s="29">
        <v>1</v>
      </c>
      <c r="P3" s="29">
        <v>1</v>
      </c>
      <c r="Q3" s="29">
        <v>1</v>
      </c>
      <c r="R3" s="29">
        <v>1</v>
      </c>
      <c r="S3" s="29">
        <v>3</v>
      </c>
      <c r="T3" s="29">
        <v>1</v>
      </c>
      <c r="U3" s="29">
        <v>-1</v>
      </c>
      <c r="V3" s="29">
        <v>1</v>
      </c>
      <c r="W3" s="30" t="s">
        <v>13</v>
      </c>
      <c r="X3" s="29">
        <v>1</v>
      </c>
      <c r="Y3" s="30">
        <v>-1</v>
      </c>
      <c r="Z3" s="29"/>
      <c r="AA3" s="29"/>
      <c r="AB3" s="29"/>
      <c r="AC3" s="31">
        <v>100</v>
      </c>
      <c r="AD3" s="32">
        <f>-50 - 50</f>
        <v>-100</v>
      </c>
      <c r="AE3" s="33">
        <v>0</v>
      </c>
      <c r="AF3" s="188">
        <v>-100</v>
      </c>
      <c r="AG3" s="250">
        <v>-100</v>
      </c>
      <c r="AH3" s="251">
        <v>-100</v>
      </c>
      <c r="AI3" s="95">
        <v>0</v>
      </c>
      <c r="AJ3" s="95"/>
      <c r="AK3" s="95"/>
      <c r="AL3" s="95"/>
      <c r="AM3" s="95"/>
      <c r="AN3" s="95"/>
      <c r="AO3" s="33">
        <f>SUM(100*SUM(F3:AB3),AC3:AN3)/$AO$1</f>
        <v>38.46153846153846</v>
      </c>
      <c r="AP3" s="26"/>
    </row>
    <row r="4" spans="1:42" ht="15.75" x14ac:dyDescent="0.25">
      <c r="A4" s="254" t="s">
        <v>14</v>
      </c>
      <c r="B4" s="25">
        <v>0</v>
      </c>
      <c r="C4" s="26"/>
      <c r="D4" s="26">
        <v>1</v>
      </c>
      <c r="E4" s="35" t="s">
        <v>15</v>
      </c>
      <c r="F4" s="28">
        <v>1</v>
      </c>
      <c r="G4" s="36">
        <v>1</v>
      </c>
      <c r="H4" s="28">
        <v>-0.5</v>
      </c>
      <c r="I4" s="30">
        <v>1</v>
      </c>
      <c r="J4" s="29">
        <v>-0.5</v>
      </c>
      <c r="K4" s="30">
        <v>1</v>
      </c>
      <c r="L4" s="30">
        <v>1</v>
      </c>
      <c r="M4" s="30">
        <v>1</v>
      </c>
      <c r="N4" s="30">
        <v>1</v>
      </c>
      <c r="O4" s="30">
        <v>-0.5</v>
      </c>
      <c r="P4" s="30">
        <v>1</v>
      </c>
      <c r="Q4" s="30">
        <v>1</v>
      </c>
      <c r="R4" s="30">
        <v>1</v>
      </c>
      <c r="S4" s="30">
        <v>3</v>
      </c>
      <c r="T4" s="30">
        <v>1</v>
      </c>
      <c r="U4" s="30">
        <v>1</v>
      </c>
      <c r="V4" s="29">
        <v>1</v>
      </c>
      <c r="W4" s="2">
        <v>1</v>
      </c>
      <c r="X4" s="30">
        <v>1</v>
      </c>
      <c r="Y4" s="30">
        <v>-1</v>
      </c>
      <c r="Z4" s="30"/>
      <c r="AA4" s="30"/>
      <c r="AB4" s="30"/>
      <c r="AC4" s="37">
        <v>100</v>
      </c>
      <c r="AD4" s="31">
        <f>100</f>
        <v>100</v>
      </c>
      <c r="AE4" s="38">
        <f t="shared" ref="AE4:AE27" si="0">I4*100</f>
        <v>100</v>
      </c>
      <c r="AF4" s="134">
        <v>60</v>
      </c>
      <c r="AG4" s="249">
        <v>-100</v>
      </c>
      <c r="AH4" s="191">
        <v>-100</v>
      </c>
      <c r="AI4" s="98">
        <v>0</v>
      </c>
      <c r="AJ4" s="98">
        <v>100</v>
      </c>
      <c r="AK4" s="98"/>
      <c r="AL4" s="98"/>
      <c r="AM4" s="98"/>
      <c r="AN4" s="98"/>
      <c r="AO4" s="33">
        <f t="shared" ref="AO4:AO27" si="1">SUM(100*SUM(F4:AB4),AC4:AN4)/$AO$1</f>
        <v>69.615384615384613</v>
      </c>
      <c r="AP4" s="26"/>
    </row>
    <row r="5" spans="1:42" ht="15.75" x14ac:dyDescent="0.25">
      <c r="A5" s="254" t="s">
        <v>16</v>
      </c>
      <c r="B5" s="25">
        <v>0</v>
      </c>
      <c r="C5" s="26"/>
      <c r="D5" s="26">
        <v>1</v>
      </c>
      <c r="E5" s="39" t="s">
        <v>17</v>
      </c>
      <c r="F5" s="28">
        <v>1</v>
      </c>
      <c r="G5" s="36">
        <v>1</v>
      </c>
      <c r="H5" s="28">
        <v>-0.5</v>
      </c>
      <c r="I5" s="30">
        <v>1</v>
      </c>
      <c r="J5" s="29">
        <v>-0.5</v>
      </c>
      <c r="K5" s="29">
        <v>-0.5</v>
      </c>
      <c r="L5" s="29">
        <v>-0.5</v>
      </c>
      <c r="M5" s="30">
        <v>-0.5</v>
      </c>
      <c r="N5" s="30">
        <v>-0.5</v>
      </c>
      <c r="O5" s="30">
        <v>1</v>
      </c>
      <c r="P5" s="30">
        <v>1</v>
      </c>
      <c r="Q5" s="30">
        <v>1</v>
      </c>
      <c r="R5" s="30" t="s">
        <v>13</v>
      </c>
      <c r="S5" s="30">
        <v>3</v>
      </c>
      <c r="T5" s="40">
        <v>-0.5</v>
      </c>
      <c r="U5" s="30">
        <v>-1</v>
      </c>
      <c r="V5" s="29">
        <v>1</v>
      </c>
      <c r="W5" s="30" t="s">
        <v>13</v>
      </c>
      <c r="X5" s="30">
        <v>1</v>
      </c>
      <c r="Y5" s="30">
        <v>-1</v>
      </c>
      <c r="Z5" s="30"/>
      <c r="AA5" s="30"/>
      <c r="AB5" s="30"/>
      <c r="AC5" s="37">
        <v>100</v>
      </c>
      <c r="AD5" s="32">
        <f>-50-50</f>
        <v>-100</v>
      </c>
      <c r="AE5" s="38">
        <f t="shared" si="0"/>
        <v>100</v>
      </c>
      <c r="AF5" s="188">
        <v>-100</v>
      </c>
      <c r="AG5" s="249">
        <v>-100</v>
      </c>
      <c r="AH5" s="191">
        <v>-100</v>
      </c>
      <c r="AI5" s="98">
        <v>0</v>
      </c>
      <c r="AJ5" s="98"/>
      <c r="AK5" s="98"/>
      <c r="AL5" s="98"/>
      <c r="AM5" s="98"/>
      <c r="AN5" s="98"/>
      <c r="AO5" s="33">
        <f t="shared" si="1"/>
        <v>13.461538461538462</v>
      </c>
      <c r="AP5" s="26"/>
    </row>
    <row r="6" spans="1:42" ht="15.75" x14ac:dyDescent="0.25">
      <c r="A6" s="254" t="s">
        <v>18</v>
      </c>
      <c r="B6" s="25">
        <v>0</v>
      </c>
      <c r="C6" s="26"/>
      <c r="D6" s="26">
        <v>2</v>
      </c>
      <c r="E6" s="136" t="s">
        <v>19</v>
      </c>
      <c r="F6" s="28">
        <v>1</v>
      </c>
      <c r="G6" s="36">
        <v>1</v>
      </c>
      <c r="H6" s="36">
        <v>1</v>
      </c>
      <c r="I6" s="30">
        <v>1</v>
      </c>
      <c r="J6" s="30">
        <v>1</v>
      </c>
      <c r="K6" s="30">
        <v>1</v>
      </c>
      <c r="L6" s="30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30">
        <v>1</v>
      </c>
      <c r="S6" s="30">
        <v>3</v>
      </c>
      <c r="T6" s="30">
        <v>1</v>
      </c>
      <c r="U6" s="30">
        <v>1</v>
      </c>
      <c r="V6" s="29">
        <v>1</v>
      </c>
      <c r="W6" s="30">
        <v>1</v>
      </c>
      <c r="X6" s="30">
        <v>1</v>
      </c>
      <c r="Y6" s="30">
        <v>1</v>
      </c>
      <c r="Z6" s="30"/>
      <c r="AA6" s="30"/>
      <c r="AB6" s="30"/>
      <c r="AC6" s="243">
        <f>-40 - 40 - 40</f>
        <v>-120</v>
      </c>
      <c r="AD6" s="42">
        <f>-50-50</f>
        <v>-100</v>
      </c>
      <c r="AE6" s="38">
        <f t="shared" si="0"/>
        <v>100</v>
      </c>
      <c r="AF6" s="134">
        <v>-100</v>
      </c>
      <c r="AG6" s="249">
        <v>-100</v>
      </c>
      <c r="AH6" s="142">
        <v>100</v>
      </c>
      <c r="AI6" s="98">
        <v>0</v>
      </c>
      <c r="AJ6" s="98"/>
      <c r="AK6" s="98"/>
      <c r="AL6" s="98"/>
      <c r="AM6" s="98"/>
      <c r="AN6" s="98"/>
      <c r="AO6" s="33">
        <f t="shared" si="1"/>
        <v>76.15384615384616</v>
      </c>
      <c r="AP6" s="26"/>
    </row>
    <row r="7" spans="1:42" ht="15.75" x14ac:dyDescent="0.25">
      <c r="A7" s="254" t="s">
        <v>20</v>
      </c>
      <c r="B7" s="25">
        <v>0</v>
      </c>
      <c r="C7" s="26"/>
      <c r="D7" s="26">
        <v>2</v>
      </c>
      <c r="E7" s="43"/>
      <c r="F7" s="28">
        <v>1</v>
      </c>
      <c r="G7" s="36">
        <v>1</v>
      </c>
      <c r="H7" s="36">
        <v>1</v>
      </c>
      <c r="I7" s="29">
        <v>-0.5</v>
      </c>
      <c r="J7" s="30">
        <v>1</v>
      </c>
      <c r="K7" s="30">
        <v>1</v>
      </c>
      <c r="L7" s="44">
        <v>1</v>
      </c>
      <c r="M7" s="30">
        <v>-0.5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  <c r="S7" s="30">
        <v>3</v>
      </c>
      <c r="T7" s="30">
        <v>1</v>
      </c>
      <c r="U7" s="30">
        <v>-1</v>
      </c>
      <c r="V7" s="29">
        <v>1</v>
      </c>
      <c r="W7" s="30" t="s">
        <v>13</v>
      </c>
      <c r="X7" s="30">
        <v>1</v>
      </c>
      <c r="Y7" s="30">
        <v>-1</v>
      </c>
      <c r="Z7" s="30"/>
      <c r="AA7" s="30"/>
      <c r="AB7" s="30"/>
      <c r="AC7" s="41">
        <f>-40 - 40 - 40</f>
        <v>-120</v>
      </c>
      <c r="AD7" s="32">
        <f>-50-50</f>
        <v>-100</v>
      </c>
      <c r="AE7" s="34">
        <f t="shared" si="0"/>
        <v>-50</v>
      </c>
      <c r="AF7" s="192">
        <v>-100</v>
      </c>
      <c r="AG7" s="249">
        <v>-100</v>
      </c>
      <c r="AH7" s="191">
        <v>-100</v>
      </c>
      <c r="AI7" s="98">
        <v>0</v>
      </c>
      <c r="AJ7" s="98"/>
      <c r="AK7" s="98"/>
      <c r="AL7" s="98"/>
      <c r="AM7" s="98"/>
      <c r="AN7" s="98"/>
      <c r="AO7" s="33">
        <f t="shared" si="1"/>
        <v>31.923076923076923</v>
      </c>
      <c r="AP7" s="26"/>
    </row>
    <row r="8" spans="1:42" s="47" customFormat="1" ht="15.75" x14ac:dyDescent="0.25">
      <c r="A8" s="282" t="s">
        <v>21</v>
      </c>
      <c r="B8" s="25">
        <v>0</v>
      </c>
      <c r="C8" s="25"/>
      <c r="D8" s="25">
        <v>2</v>
      </c>
      <c r="E8" s="136" t="s">
        <v>22</v>
      </c>
      <c r="F8" s="28">
        <v>1</v>
      </c>
      <c r="G8" s="45">
        <v>1</v>
      </c>
      <c r="H8" s="45">
        <v>1</v>
      </c>
      <c r="I8" s="46">
        <v>1</v>
      </c>
      <c r="J8" s="46">
        <v>1</v>
      </c>
      <c r="K8" s="46">
        <v>1</v>
      </c>
      <c r="L8" s="46">
        <v>1</v>
      </c>
      <c r="M8" s="46">
        <v>1</v>
      </c>
      <c r="N8" s="46">
        <v>1</v>
      </c>
      <c r="O8" s="46">
        <v>1</v>
      </c>
      <c r="P8" s="46">
        <v>1</v>
      </c>
      <c r="Q8" s="46">
        <v>1</v>
      </c>
      <c r="R8" s="46">
        <v>1</v>
      </c>
      <c r="S8" s="46">
        <v>3</v>
      </c>
      <c r="T8" s="46">
        <v>1</v>
      </c>
      <c r="U8" s="46">
        <v>1</v>
      </c>
      <c r="V8" s="29">
        <v>1</v>
      </c>
      <c r="W8" s="46">
        <v>1</v>
      </c>
      <c r="X8" s="46">
        <v>1</v>
      </c>
      <c r="Y8" s="46">
        <v>1</v>
      </c>
      <c r="Z8" s="46"/>
      <c r="AA8" s="46"/>
      <c r="AB8" s="46"/>
      <c r="AC8" s="37">
        <v>100</v>
      </c>
      <c r="AD8" s="37">
        <v>100</v>
      </c>
      <c r="AE8" s="38">
        <f t="shared" si="0"/>
        <v>100</v>
      </c>
      <c r="AF8" s="38">
        <v>100</v>
      </c>
      <c r="AG8" s="143">
        <v>100</v>
      </c>
      <c r="AH8" s="79">
        <v>100</v>
      </c>
      <c r="AI8" s="146">
        <v>300</v>
      </c>
      <c r="AJ8" s="113">
        <v>100</v>
      </c>
      <c r="AK8" s="241">
        <v>100</v>
      </c>
      <c r="AL8" s="113"/>
      <c r="AM8" s="113"/>
      <c r="AN8" s="113"/>
      <c r="AO8" s="33">
        <f t="shared" si="1"/>
        <v>126.92307692307692</v>
      </c>
      <c r="AP8" s="25"/>
    </row>
    <row r="9" spans="1:42" ht="15.75" x14ac:dyDescent="0.25">
      <c r="A9" s="254" t="s">
        <v>23</v>
      </c>
      <c r="B9" s="25">
        <v>0</v>
      </c>
      <c r="C9" s="26"/>
      <c r="D9" s="26">
        <v>2</v>
      </c>
      <c r="E9" s="39" t="s">
        <v>24</v>
      </c>
      <c r="F9" s="28">
        <v>1</v>
      </c>
      <c r="G9" s="36">
        <v>1</v>
      </c>
      <c r="H9" s="36">
        <v>1</v>
      </c>
      <c r="I9" s="30">
        <v>1</v>
      </c>
      <c r="J9" s="30">
        <v>1</v>
      </c>
      <c r="K9" s="30">
        <v>1</v>
      </c>
      <c r="L9" s="29">
        <v>-0.5</v>
      </c>
      <c r="M9" s="30">
        <v>-0.5</v>
      </c>
      <c r="N9" s="30">
        <v>1</v>
      </c>
      <c r="O9" s="30">
        <v>1</v>
      </c>
      <c r="P9" s="30">
        <v>1</v>
      </c>
      <c r="Q9" s="30">
        <v>1</v>
      </c>
      <c r="R9" s="30">
        <v>1</v>
      </c>
      <c r="S9" s="30">
        <v>3</v>
      </c>
      <c r="T9" s="30">
        <v>1</v>
      </c>
      <c r="U9" s="30">
        <v>1</v>
      </c>
      <c r="V9" s="29">
        <v>1</v>
      </c>
      <c r="W9" s="30">
        <v>1</v>
      </c>
      <c r="X9" s="30">
        <v>1</v>
      </c>
      <c r="Y9" s="30">
        <v>1</v>
      </c>
      <c r="Z9" s="30"/>
      <c r="AA9" s="30"/>
      <c r="AB9" s="30"/>
      <c r="AC9" s="37">
        <v>100</v>
      </c>
      <c r="AD9" s="42">
        <f>-50-50</f>
        <v>-100</v>
      </c>
      <c r="AE9" s="38">
        <f t="shared" si="0"/>
        <v>100</v>
      </c>
      <c r="AF9" s="134">
        <f>-50+70</f>
        <v>20</v>
      </c>
      <c r="AG9" s="249">
        <v>-100</v>
      </c>
      <c r="AH9" s="142">
        <v>100</v>
      </c>
      <c r="AI9" s="98">
        <v>0</v>
      </c>
      <c r="AJ9" s="98"/>
      <c r="AK9" s="98"/>
      <c r="AL9" s="98"/>
      <c r="AM9" s="98"/>
      <c r="AN9" s="98"/>
      <c r="AO9" s="33">
        <f t="shared" si="1"/>
        <v>77.692307692307693</v>
      </c>
      <c r="AP9" s="26"/>
    </row>
    <row r="10" spans="1:42" s="47" customFormat="1" ht="15.75" x14ac:dyDescent="0.25">
      <c r="A10" s="254" t="s">
        <v>25</v>
      </c>
      <c r="B10" s="25">
        <v>0</v>
      </c>
      <c r="C10" s="25"/>
      <c r="D10" s="25">
        <v>0</v>
      </c>
      <c r="E10" s="39" t="s">
        <v>26</v>
      </c>
      <c r="F10" s="28">
        <v>1</v>
      </c>
      <c r="G10" s="28">
        <v>-0.5</v>
      </c>
      <c r="H10" s="45">
        <v>0</v>
      </c>
      <c r="I10" s="46">
        <v>1</v>
      </c>
      <c r="J10" s="29">
        <v>-0.5</v>
      </c>
      <c r="K10" s="29">
        <v>-0.5</v>
      </c>
      <c r="L10" s="29">
        <v>-0.5</v>
      </c>
      <c r="M10" s="46">
        <v>-0.5</v>
      </c>
      <c r="N10" s="46">
        <v>-0.5</v>
      </c>
      <c r="O10" s="46">
        <v>1</v>
      </c>
      <c r="P10" s="48">
        <v>-0.5</v>
      </c>
      <c r="Q10" s="46">
        <v>-0.5</v>
      </c>
      <c r="R10" s="30" t="s">
        <v>13</v>
      </c>
      <c r="S10" s="46">
        <v>3</v>
      </c>
      <c r="T10" s="46">
        <v>1</v>
      </c>
      <c r="U10" s="46">
        <v>1</v>
      </c>
      <c r="V10" s="29">
        <v>1</v>
      </c>
      <c r="W10" s="46">
        <v>1</v>
      </c>
      <c r="X10" s="46">
        <v>1</v>
      </c>
      <c r="Y10" s="30">
        <v>-1</v>
      </c>
      <c r="Z10" s="46"/>
      <c r="AA10" s="46"/>
      <c r="AB10" s="46"/>
      <c r="AC10" s="41">
        <f>-40 - 40 - 40</f>
        <v>-120</v>
      </c>
      <c r="AD10" s="32">
        <f>-50-50</f>
        <v>-100</v>
      </c>
      <c r="AE10" s="38">
        <f t="shared" si="0"/>
        <v>100</v>
      </c>
      <c r="AF10" s="188">
        <v>-100</v>
      </c>
      <c r="AG10" s="249">
        <v>-100</v>
      </c>
      <c r="AH10" s="191">
        <v>-100</v>
      </c>
      <c r="AI10" s="113">
        <v>0</v>
      </c>
      <c r="AJ10" s="113"/>
      <c r="AK10" s="113"/>
      <c r="AL10" s="113"/>
      <c r="AM10" s="113"/>
      <c r="AN10" s="113"/>
      <c r="AO10" s="33">
        <f t="shared" si="1"/>
        <v>6.9230769230769234</v>
      </c>
      <c r="AP10" s="25"/>
    </row>
    <row r="11" spans="1:42" ht="15.75" x14ac:dyDescent="0.25">
      <c r="A11" s="254" t="s">
        <v>27</v>
      </c>
      <c r="B11" s="25">
        <v>0</v>
      </c>
      <c r="C11" s="26"/>
      <c r="D11" s="26">
        <v>2</v>
      </c>
      <c r="E11" s="39" t="s">
        <v>28</v>
      </c>
      <c r="F11" s="28">
        <v>1</v>
      </c>
      <c r="G11" s="36">
        <v>1</v>
      </c>
      <c r="H11" s="36">
        <v>1</v>
      </c>
      <c r="I11" s="30">
        <v>1</v>
      </c>
      <c r="J11" s="30">
        <v>1</v>
      </c>
      <c r="K11" s="30">
        <v>1</v>
      </c>
      <c r="L11" s="30">
        <v>1</v>
      </c>
      <c r="M11" s="30">
        <v>-0.5</v>
      </c>
      <c r="N11" s="30">
        <v>1</v>
      </c>
      <c r="O11" s="30">
        <v>1</v>
      </c>
      <c r="P11" s="30">
        <v>1</v>
      </c>
      <c r="Q11" s="30">
        <v>1</v>
      </c>
      <c r="R11" s="30">
        <v>1</v>
      </c>
      <c r="S11" s="30">
        <v>3</v>
      </c>
      <c r="T11" s="30">
        <v>1</v>
      </c>
      <c r="U11" s="30">
        <v>1</v>
      </c>
      <c r="V11" s="29">
        <v>1</v>
      </c>
      <c r="W11" s="30">
        <v>1</v>
      </c>
      <c r="X11" s="30">
        <v>1</v>
      </c>
      <c r="Y11" s="30">
        <v>1</v>
      </c>
      <c r="Z11" s="30"/>
      <c r="AA11" s="30"/>
      <c r="AB11" s="30"/>
      <c r="AC11" s="37">
        <f>-40 + 100</f>
        <v>60</v>
      </c>
      <c r="AD11" s="242">
        <f>-50-50</f>
        <v>-100</v>
      </c>
      <c r="AE11" s="38">
        <f t="shared" si="0"/>
        <v>100</v>
      </c>
      <c r="AF11" s="38">
        <f>50+50</f>
        <v>100</v>
      </c>
      <c r="AG11" s="141">
        <v>60</v>
      </c>
      <c r="AH11" s="142">
        <v>100</v>
      </c>
      <c r="AI11" s="98">
        <v>0</v>
      </c>
      <c r="AJ11" s="98"/>
      <c r="AK11" s="142">
        <v>100</v>
      </c>
      <c r="AL11" s="98"/>
      <c r="AM11" s="98"/>
      <c r="AN11" s="98"/>
      <c r="AO11" s="33">
        <f t="shared" si="1"/>
        <v>95</v>
      </c>
      <c r="AP11" s="26"/>
    </row>
    <row r="12" spans="1:42" s="280" customFormat="1" ht="15.75" x14ac:dyDescent="0.25">
      <c r="A12" s="265" t="s">
        <v>29</v>
      </c>
      <c r="B12" s="266">
        <v>0</v>
      </c>
      <c r="C12" s="267"/>
      <c r="D12" s="267"/>
      <c r="E12" s="268"/>
      <c r="F12" s="269">
        <v>1</v>
      </c>
      <c r="G12" s="270">
        <v>1</v>
      </c>
      <c r="H12" s="269">
        <v>-0.5</v>
      </c>
      <c r="I12" s="271">
        <v>-0.5</v>
      </c>
      <c r="J12" s="271">
        <v>-0.5</v>
      </c>
      <c r="K12" s="272">
        <v>1</v>
      </c>
      <c r="L12" s="271">
        <v>-0.5</v>
      </c>
      <c r="M12" s="272">
        <v>-0.5</v>
      </c>
      <c r="N12" s="272">
        <v>1</v>
      </c>
      <c r="O12" s="272">
        <v>1</v>
      </c>
      <c r="P12" s="273">
        <v>-0.5</v>
      </c>
      <c r="Q12" s="272">
        <v>1</v>
      </c>
      <c r="R12" s="272" t="s">
        <v>13</v>
      </c>
      <c r="S12" s="272">
        <v>3</v>
      </c>
      <c r="T12" s="272">
        <v>1</v>
      </c>
      <c r="U12" s="272">
        <v>-1</v>
      </c>
      <c r="V12" s="271">
        <v>1</v>
      </c>
      <c r="W12" s="272">
        <v>1</v>
      </c>
      <c r="X12" s="272">
        <v>1</v>
      </c>
      <c r="Y12" s="272">
        <v>1</v>
      </c>
      <c r="Z12" s="272"/>
      <c r="AA12" s="272"/>
      <c r="AB12" s="272"/>
      <c r="AC12" s="274">
        <f>-40 - 40 - 40</f>
        <v>-120</v>
      </c>
      <c r="AD12" s="275">
        <f>-50-50</f>
        <v>-100</v>
      </c>
      <c r="AE12" s="276">
        <f t="shared" si="0"/>
        <v>-50</v>
      </c>
      <c r="AF12" s="276">
        <v>-100</v>
      </c>
      <c r="AG12" s="277">
        <v>-100</v>
      </c>
      <c r="AH12" s="278">
        <v>-100</v>
      </c>
      <c r="AI12" s="278"/>
      <c r="AJ12" s="278"/>
      <c r="AK12" s="278"/>
      <c r="AL12" s="278"/>
      <c r="AM12" s="278"/>
      <c r="AN12" s="278"/>
      <c r="AO12" s="279">
        <f t="shared" si="1"/>
        <v>16.53846153846154</v>
      </c>
      <c r="AP12" s="267"/>
    </row>
    <row r="13" spans="1:42" ht="15.75" x14ac:dyDescent="0.25">
      <c r="A13" s="254" t="s">
        <v>30</v>
      </c>
      <c r="B13" s="25">
        <v>0</v>
      </c>
      <c r="C13" s="26"/>
      <c r="D13" s="26">
        <v>2</v>
      </c>
      <c r="E13" s="136" t="s">
        <v>31</v>
      </c>
      <c r="F13" s="28">
        <v>1</v>
      </c>
      <c r="G13" s="36">
        <v>1</v>
      </c>
      <c r="H13" s="36">
        <v>1</v>
      </c>
      <c r="I13" s="29">
        <v>-0.5</v>
      </c>
      <c r="J13" s="30">
        <v>1</v>
      </c>
      <c r="K13" s="30">
        <v>1</v>
      </c>
      <c r="L13" s="30">
        <v>1</v>
      </c>
      <c r="M13" s="30">
        <v>1</v>
      </c>
      <c r="N13" s="30">
        <v>1</v>
      </c>
      <c r="O13" s="30">
        <v>1</v>
      </c>
      <c r="P13" s="30">
        <v>1</v>
      </c>
      <c r="Q13" s="30">
        <v>1</v>
      </c>
      <c r="R13" s="30">
        <v>1</v>
      </c>
      <c r="S13" s="30">
        <v>3</v>
      </c>
      <c r="T13" s="30">
        <v>1</v>
      </c>
      <c r="U13" s="30">
        <v>1</v>
      </c>
      <c r="V13" s="29">
        <v>1</v>
      </c>
      <c r="W13" s="30">
        <v>1</v>
      </c>
      <c r="X13" s="30">
        <v>1</v>
      </c>
      <c r="Y13" s="30">
        <v>1</v>
      </c>
      <c r="Z13" s="30"/>
      <c r="AA13" s="30"/>
      <c r="AB13" s="30"/>
      <c r="AC13" s="37">
        <f>-40 + 100</f>
        <v>60</v>
      </c>
      <c r="AD13" s="37">
        <f>100</f>
        <v>100</v>
      </c>
      <c r="AE13" s="34">
        <f t="shared" si="0"/>
        <v>-50</v>
      </c>
      <c r="AF13" s="38">
        <f>50+50</f>
        <v>100</v>
      </c>
      <c r="AG13" s="141">
        <v>100</v>
      </c>
      <c r="AH13" s="142">
        <v>100</v>
      </c>
      <c r="AI13" s="98">
        <v>0</v>
      </c>
      <c r="AJ13" s="98">
        <v>100</v>
      </c>
      <c r="AK13" s="98"/>
      <c r="AL13" s="98"/>
      <c r="AM13" s="98"/>
      <c r="AN13" s="98"/>
      <c r="AO13" s="33">
        <f t="shared" si="1"/>
        <v>98.461538461538467</v>
      </c>
      <c r="AP13" s="26"/>
    </row>
    <row r="14" spans="1:42" s="47" customFormat="1" ht="15.75" x14ac:dyDescent="0.25">
      <c r="A14" s="254" t="s">
        <v>32</v>
      </c>
      <c r="B14" s="25">
        <v>0</v>
      </c>
      <c r="C14" s="25"/>
      <c r="D14" s="25">
        <v>2</v>
      </c>
      <c r="E14" s="49"/>
      <c r="F14" s="50">
        <v>1</v>
      </c>
      <c r="G14" s="45">
        <v>1</v>
      </c>
      <c r="H14" s="45">
        <v>1</v>
      </c>
      <c r="I14" s="46">
        <v>1</v>
      </c>
      <c r="J14" s="46">
        <v>1</v>
      </c>
      <c r="K14" s="46">
        <v>1</v>
      </c>
      <c r="L14" s="46">
        <v>1</v>
      </c>
      <c r="M14" s="46">
        <v>-0.5</v>
      </c>
      <c r="N14" s="46">
        <v>-0.5</v>
      </c>
      <c r="O14" s="46">
        <v>1</v>
      </c>
      <c r="P14" s="48">
        <v>-0.5</v>
      </c>
      <c r="Q14" s="46">
        <v>-0.5</v>
      </c>
      <c r="R14" s="30" t="s">
        <v>13</v>
      </c>
      <c r="S14" s="46">
        <v>3</v>
      </c>
      <c r="T14" s="46">
        <v>1</v>
      </c>
      <c r="U14" s="46">
        <v>-1</v>
      </c>
      <c r="V14" s="29">
        <v>1</v>
      </c>
      <c r="W14" s="46">
        <v>1</v>
      </c>
      <c r="X14" s="46">
        <v>1</v>
      </c>
      <c r="Y14" s="30">
        <v>-1</v>
      </c>
      <c r="Z14" s="46"/>
      <c r="AA14" s="46"/>
      <c r="AB14" s="46"/>
      <c r="AC14" s="41">
        <f>-40 - 40 - 40</f>
        <v>-120</v>
      </c>
      <c r="AD14" s="32">
        <f>-50-50</f>
        <v>-100</v>
      </c>
      <c r="AE14" s="38">
        <f t="shared" si="0"/>
        <v>100</v>
      </c>
      <c r="AF14" s="188">
        <v>-100</v>
      </c>
      <c r="AG14" s="249">
        <v>-100</v>
      </c>
      <c r="AH14" s="191">
        <v>-100</v>
      </c>
      <c r="AI14" s="113">
        <v>0</v>
      </c>
      <c r="AJ14" s="113"/>
      <c r="AK14" s="113"/>
      <c r="AL14" s="113"/>
      <c r="AM14" s="113"/>
      <c r="AN14" s="113"/>
      <c r="AO14" s="33">
        <f t="shared" si="1"/>
        <v>26.153846153846153</v>
      </c>
      <c r="AP14" s="25"/>
    </row>
    <row r="15" spans="1:42" s="47" customFormat="1" ht="15.75" x14ac:dyDescent="0.25">
      <c r="A15" s="254" t="s">
        <v>33</v>
      </c>
      <c r="B15" s="25">
        <v>0</v>
      </c>
      <c r="C15" s="25"/>
      <c r="D15" s="25">
        <v>2</v>
      </c>
      <c r="E15" s="27" t="s">
        <v>34</v>
      </c>
      <c r="F15" s="28">
        <v>1</v>
      </c>
      <c r="G15" s="28">
        <v>-0.5</v>
      </c>
      <c r="H15" s="45">
        <v>0</v>
      </c>
      <c r="I15" s="29">
        <v>-0.5</v>
      </c>
      <c r="J15" s="29">
        <v>-0.5</v>
      </c>
      <c r="K15" s="29">
        <v>-0.5</v>
      </c>
      <c r="L15" s="46">
        <v>1</v>
      </c>
      <c r="M15" s="46">
        <v>1</v>
      </c>
      <c r="N15" s="46">
        <v>-0.5</v>
      </c>
      <c r="O15" s="46">
        <v>-0.5</v>
      </c>
      <c r="P15" s="46">
        <v>1</v>
      </c>
      <c r="Q15" s="46">
        <v>1</v>
      </c>
      <c r="R15" s="46">
        <v>1</v>
      </c>
      <c r="S15" s="46">
        <v>3</v>
      </c>
      <c r="T15" s="46">
        <v>1</v>
      </c>
      <c r="U15" s="46">
        <v>1</v>
      </c>
      <c r="V15" s="29">
        <v>1</v>
      </c>
      <c r="W15" s="46">
        <v>1</v>
      </c>
      <c r="X15" s="46">
        <v>1</v>
      </c>
      <c r="Y15" s="30">
        <v>-1</v>
      </c>
      <c r="Z15" s="46"/>
      <c r="AA15" s="46"/>
      <c r="AB15" s="46"/>
      <c r="AC15" s="51">
        <f>-40 - 40 - 40</f>
        <v>-120</v>
      </c>
      <c r="AD15" s="32">
        <f>-50 - 50 + 1</f>
        <v>-99</v>
      </c>
      <c r="AE15" s="34">
        <f t="shared" si="0"/>
        <v>-50</v>
      </c>
      <c r="AF15" s="188">
        <v>-100</v>
      </c>
      <c r="AG15" s="249">
        <v>-100</v>
      </c>
      <c r="AH15" s="191">
        <v>-100</v>
      </c>
      <c r="AI15" s="113">
        <v>0</v>
      </c>
      <c r="AJ15" s="113"/>
      <c r="AK15" s="113"/>
      <c r="AL15" s="113"/>
      <c r="AM15" s="113"/>
      <c r="AN15" s="113"/>
      <c r="AO15" s="33">
        <f t="shared" si="1"/>
        <v>16.576923076923077</v>
      </c>
      <c r="AP15" s="25"/>
    </row>
    <row r="16" spans="1:42" ht="15.75" x14ac:dyDescent="0.25">
      <c r="A16" s="254" t="s">
        <v>35</v>
      </c>
      <c r="B16" s="25">
        <v>0</v>
      </c>
      <c r="C16" s="26"/>
      <c r="D16" s="26">
        <v>2</v>
      </c>
      <c r="E16" s="39" t="s">
        <v>36</v>
      </c>
      <c r="F16" s="28">
        <v>1</v>
      </c>
      <c r="G16" s="36">
        <v>1</v>
      </c>
      <c r="H16" s="28">
        <v>-0.5</v>
      </c>
      <c r="I16" s="29">
        <v>-0.5</v>
      </c>
      <c r="J16" s="29">
        <v>-0.5</v>
      </c>
      <c r="K16" s="30">
        <v>1</v>
      </c>
      <c r="L16" s="30">
        <v>1</v>
      </c>
      <c r="M16" s="30">
        <v>-0.5</v>
      </c>
      <c r="N16" s="30">
        <v>-0.5</v>
      </c>
      <c r="O16" s="30">
        <v>1</v>
      </c>
      <c r="P16" s="48">
        <v>-0.5</v>
      </c>
      <c r="Q16" s="30">
        <v>1</v>
      </c>
      <c r="R16" s="30" t="s">
        <v>13</v>
      </c>
      <c r="S16" s="30">
        <v>3</v>
      </c>
      <c r="T16" s="30">
        <v>1</v>
      </c>
      <c r="U16" s="30">
        <v>-1</v>
      </c>
      <c r="V16" s="29">
        <v>1</v>
      </c>
      <c r="W16" s="30" t="s">
        <v>13</v>
      </c>
      <c r="X16" s="30">
        <v>1</v>
      </c>
      <c r="Y16" s="30">
        <v>-1</v>
      </c>
      <c r="Z16" s="30"/>
      <c r="AA16" s="30"/>
      <c r="AB16" s="30"/>
      <c r="AC16" s="41">
        <f>-40 - 40 - 40</f>
        <v>-120</v>
      </c>
      <c r="AD16" s="32">
        <f>-50-50</f>
        <v>-100</v>
      </c>
      <c r="AE16" s="34">
        <f t="shared" si="0"/>
        <v>-50</v>
      </c>
      <c r="AF16" s="188">
        <v>-100</v>
      </c>
      <c r="AG16" s="249">
        <v>-100</v>
      </c>
      <c r="AH16" s="191">
        <v>-100</v>
      </c>
      <c r="AI16" s="113">
        <v>0</v>
      </c>
      <c r="AJ16" s="113"/>
      <c r="AK16" s="113"/>
      <c r="AL16" s="98"/>
      <c r="AM16" s="98"/>
      <c r="AN16" s="98"/>
      <c r="AO16" s="33">
        <f t="shared" si="1"/>
        <v>5</v>
      </c>
      <c r="AP16" s="26"/>
    </row>
    <row r="17" spans="1:63" ht="15.75" x14ac:dyDescent="0.25">
      <c r="A17" s="283" t="s">
        <v>37</v>
      </c>
      <c r="B17" s="25">
        <v>0</v>
      </c>
      <c r="C17" s="26"/>
      <c r="D17" s="26">
        <v>2</v>
      </c>
      <c r="E17" s="27" t="s">
        <v>38</v>
      </c>
      <c r="F17" s="28">
        <v>1</v>
      </c>
      <c r="G17" s="36">
        <v>1</v>
      </c>
      <c r="H17" s="36">
        <v>1</v>
      </c>
      <c r="I17" s="30">
        <v>1</v>
      </c>
      <c r="J17" s="30">
        <v>1</v>
      </c>
      <c r="K17" s="30">
        <v>1</v>
      </c>
      <c r="L17" s="29">
        <v>-0.5</v>
      </c>
      <c r="M17" s="30">
        <v>-0.5</v>
      </c>
      <c r="N17" s="30">
        <v>1</v>
      </c>
      <c r="O17" s="30">
        <v>1</v>
      </c>
      <c r="P17" s="30">
        <v>1</v>
      </c>
      <c r="Q17" s="30">
        <v>1</v>
      </c>
      <c r="R17" s="30">
        <v>1</v>
      </c>
      <c r="S17" s="30">
        <v>3</v>
      </c>
      <c r="T17" s="30">
        <v>1</v>
      </c>
      <c r="U17" s="30">
        <v>-1</v>
      </c>
      <c r="V17" s="29">
        <v>1</v>
      </c>
      <c r="W17" s="30">
        <v>1</v>
      </c>
      <c r="X17" s="30">
        <v>1</v>
      </c>
      <c r="Y17" s="30">
        <v>1</v>
      </c>
      <c r="Z17" s="30"/>
      <c r="AA17" s="30"/>
      <c r="AB17" s="30"/>
      <c r="AC17" s="37">
        <v>100</v>
      </c>
      <c r="AD17" s="31">
        <f>-50 + 100</f>
        <v>50</v>
      </c>
      <c r="AE17" s="38">
        <f t="shared" si="0"/>
        <v>100</v>
      </c>
      <c r="AF17" s="134">
        <f>70+30</f>
        <v>100</v>
      </c>
      <c r="AG17" s="141">
        <v>100</v>
      </c>
      <c r="AH17" s="79">
        <v>100</v>
      </c>
      <c r="AI17" s="98">
        <v>0</v>
      </c>
      <c r="AJ17" s="98">
        <v>100</v>
      </c>
      <c r="AK17" s="142">
        <v>100</v>
      </c>
      <c r="AL17" s="98"/>
      <c r="AM17" s="98"/>
      <c r="AN17" s="98"/>
      <c r="AO17" s="33">
        <f t="shared" si="1"/>
        <v>94.230769230769226</v>
      </c>
      <c r="AP17" s="26"/>
    </row>
    <row r="18" spans="1:63" s="47" customFormat="1" ht="15.75" x14ac:dyDescent="0.25">
      <c r="A18" s="282" t="s">
        <v>39</v>
      </c>
      <c r="B18" s="25">
        <v>0</v>
      </c>
      <c r="C18" s="25"/>
      <c r="D18" s="25">
        <v>1</v>
      </c>
      <c r="E18" s="27" t="s">
        <v>40</v>
      </c>
      <c r="F18" s="28">
        <v>1</v>
      </c>
      <c r="G18" s="45">
        <v>1</v>
      </c>
      <c r="H18" s="45">
        <v>1</v>
      </c>
      <c r="I18" s="46">
        <v>1</v>
      </c>
      <c r="J18" s="46">
        <v>1</v>
      </c>
      <c r="K18" s="46">
        <v>1</v>
      </c>
      <c r="L18" s="46">
        <v>1</v>
      </c>
      <c r="M18" s="46">
        <v>1</v>
      </c>
      <c r="N18" s="46">
        <v>1</v>
      </c>
      <c r="O18" s="46">
        <v>1</v>
      </c>
      <c r="P18" s="46">
        <v>1</v>
      </c>
      <c r="Q18" s="46">
        <v>-0.5</v>
      </c>
      <c r="R18" s="46">
        <v>1</v>
      </c>
      <c r="S18" s="46">
        <v>3</v>
      </c>
      <c r="T18" s="46">
        <v>1</v>
      </c>
      <c r="U18" s="46">
        <v>-1</v>
      </c>
      <c r="V18" s="29">
        <v>1</v>
      </c>
      <c r="W18" s="46">
        <v>1</v>
      </c>
      <c r="X18" s="46">
        <v>1</v>
      </c>
      <c r="Y18" s="30">
        <v>-1</v>
      </c>
      <c r="Z18" s="46"/>
      <c r="AA18" s="46"/>
      <c r="AB18" s="46"/>
      <c r="AC18" s="37">
        <v>100</v>
      </c>
      <c r="AD18" s="31">
        <f>-50 - 20 + 100</f>
        <v>30</v>
      </c>
      <c r="AE18" s="38">
        <f t="shared" si="0"/>
        <v>100</v>
      </c>
      <c r="AF18" s="134">
        <f>-50+60</f>
        <v>10</v>
      </c>
      <c r="AG18" s="141">
        <v>-100</v>
      </c>
      <c r="AH18" s="79">
        <v>100</v>
      </c>
      <c r="AI18" s="113">
        <v>0</v>
      </c>
      <c r="AJ18" s="113"/>
      <c r="AK18" s="241">
        <v>50</v>
      </c>
      <c r="AL18" s="113"/>
      <c r="AM18" s="113"/>
      <c r="AN18" s="113"/>
      <c r="AO18" s="33">
        <f t="shared" si="1"/>
        <v>74.615384615384613</v>
      </c>
      <c r="AP18" s="25"/>
    </row>
    <row r="19" spans="1:63" x14ac:dyDescent="0.25">
      <c r="A19" s="254" t="s">
        <v>41</v>
      </c>
      <c r="B19" s="25">
        <v>0</v>
      </c>
      <c r="C19" s="26"/>
      <c r="D19" s="26">
        <v>1</v>
      </c>
      <c r="E19" s="27" t="s">
        <v>42</v>
      </c>
      <c r="F19" s="28">
        <v>1</v>
      </c>
      <c r="G19" s="28">
        <v>-0.5</v>
      </c>
      <c r="H19" s="53">
        <v>1</v>
      </c>
      <c r="I19" s="29">
        <v>-0.5</v>
      </c>
      <c r="J19" s="48">
        <v>1</v>
      </c>
      <c r="K19" s="48">
        <v>1</v>
      </c>
      <c r="L19" s="29">
        <v>-0.5</v>
      </c>
      <c r="M19" s="48">
        <v>1</v>
      </c>
      <c r="N19" s="48">
        <v>-0.5</v>
      </c>
      <c r="O19" s="48">
        <v>-0.5</v>
      </c>
      <c r="P19" s="48">
        <v>-0.5</v>
      </c>
      <c r="Q19" s="48">
        <v>1</v>
      </c>
      <c r="R19" s="48">
        <v>1</v>
      </c>
      <c r="S19" s="48">
        <v>3</v>
      </c>
      <c r="T19" s="48">
        <v>1</v>
      </c>
      <c r="U19" s="48">
        <v>1</v>
      </c>
      <c r="V19" s="29">
        <v>1</v>
      </c>
      <c r="W19" s="48">
        <v>1</v>
      </c>
      <c r="X19" s="48">
        <v>1</v>
      </c>
      <c r="Y19" s="48">
        <v>1</v>
      </c>
      <c r="Z19" s="48"/>
      <c r="AA19" s="48"/>
      <c r="AB19" s="48"/>
      <c r="AC19" s="37">
        <f>-40 - 40 - 40</f>
        <v>-120</v>
      </c>
      <c r="AD19" s="32">
        <f>-50-50</f>
        <v>-100</v>
      </c>
      <c r="AE19" s="34">
        <f t="shared" si="0"/>
        <v>-50</v>
      </c>
      <c r="AF19" s="188">
        <v>-100</v>
      </c>
      <c r="AG19" s="191">
        <v>-100</v>
      </c>
      <c r="AH19" s="191">
        <v>-100</v>
      </c>
      <c r="AI19" s="98">
        <v>0</v>
      </c>
      <c r="AJ19" s="98"/>
      <c r="AK19" s="98"/>
      <c r="AL19" s="98"/>
      <c r="AM19" s="98"/>
      <c r="AN19" s="98"/>
      <c r="AO19" s="33">
        <f t="shared" si="1"/>
        <v>28.076923076923077</v>
      </c>
      <c r="AP19" s="26"/>
    </row>
    <row r="20" spans="1:63" x14ac:dyDescent="0.25">
      <c r="A20" s="254" t="s">
        <v>43</v>
      </c>
      <c r="B20" s="25">
        <v>0</v>
      </c>
      <c r="C20" s="26"/>
      <c r="D20" s="26">
        <v>1</v>
      </c>
      <c r="E20" s="27" t="s">
        <v>44</v>
      </c>
      <c r="F20" s="28">
        <v>1</v>
      </c>
      <c r="G20" s="53">
        <v>1</v>
      </c>
      <c r="H20" s="53">
        <v>1</v>
      </c>
      <c r="I20" s="48">
        <v>1</v>
      </c>
      <c r="J20" s="48">
        <v>1</v>
      </c>
      <c r="K20" s="48">
        <v>1</v>
      </c>
      <c r="L20" s="48">
        <v>1</v>
      </c>
      <c r="M20" s="48">
        <v>1</v>
      </c>
      <c r="N20" s="48">
        <v>1</v>
      </c>
      <c r="O20" s="48">
        <v>1</v>
      </c>
      <c r="P20" s="48">
        <v>1</v>
      </c>
      <c r="Q20" s="48">
        <v>1</v>
      </c>
      <c r="R20" s="48">
        <v>1</v>
      </c>
      <c r="S20" s="48">
        <v>3</v>
      </c>
      <c r="T20" s="48">
        <v>1</v>
      </c>
      <c r="U20" s="48">
        <v>-1</v>
      </c>
      <c r="V20" s="29">
        <v>1</v>
      </c>
      <c r="W20" s="48">
        <v>1</v>
      </c>
      <c r="X20" s="48">
        <v>1</v>
      </c>
      <c r="Y20" s="48">
        <v>1</v>
      </c>
      <c r="Z20" s="48"/>
      <c r="AA20" s="48"/>
      <c r="AB20" s="48"/>
      <c r="AC20" s="37">
        <v>100</v>
      </c>
      <c r="AD20" s="31">
        <f>-50 - 20 + 100</f>
        <v>30</v>
      </c>
      <c r="AE20" s="38">
        <f t="shared" si="0"/>
        <v>100</v>
      </c>
      <c r="AF20" s="38">
        <f>50+50</f>
        <v>100</v>
      </c>
      <c r="AG20" s="142">
        <v>80</v>
      </c>
      <c r="AH20" s="142">
        <v>100</v>
      </c>
      <c r="AI20" s="98">
        <v>0</v>
      </c>
      <c r="AJ20" s="98"/>
      <c r="AK20" s="142">
        <v>100</v>
      </c>
      <c r="AL20" s="98"/>
      <c r="AM20" s="98"/>
      <c r="AN20" s="98"/>
      <c r="AO20" s="33">
        <f t="shared" si="1"/>
        <v>100.38461538461539</v>
      </c>
      <c r="AP20" s="26"/>
    </row>
    <row r="21" spans="1:63" x14ac:dyDescent="0.25">
      <c r="A21" s="254" t="s">
        <v>45</v>
      </c>
      <c r="B21" s="25">
        <v>0</v>
      </c>
      <c r="C21" s="26"/>
      <c r="D21" s="26">
        <v>1</v>
      </c>
      <c r="E21" s="43"/>
      <c r="F21" s="28">
        <v>1</v>
      </c>
      <c r="G21" s="28">
        <v>-0.5</v>
      </c>
      <c r="H21" s="28">
        <v>-0.5</v>
      </c>
      <c r="I21" s="29">
        <v>-0.5</v>
      </c>
      <c r="J21" s="29">
        <v>-0.5</v>
      </c>
      <c r="K21" s="29">
        <v>-0.5</v>
      </c>
      <c r="L21" s="29">
        <v>-0.5</v>
      </c>
      <c r="M21" s="48">
        <v>-0.5</v>
      </c>
      <c r="N21" s="48">
        <v>-0.5</v>
      </c>
      <c r="O21" s="48">
        <v>1</v>
      </c>
      <c r="P21" s="48">
        <v>-0.5</v>
      </c>
      <c r="Q21" s="46">
        <v>-0.5</v>
      </c>
      <c r="R21" s="30" t="s">
        <v>13</v>
      </c>
      <c r="S21" s="48">
        <v>3</v>
      </c>
      <c r="T21" s="48">
        <v>1</v>
      </c>
      <c r="U21" s="48">
        <v>-1</v>
      </c>
      <c r="V21" s="29">
        <v>1</v>
      </c>
      <c r="W21" s="30" t="s">
        <v>13</v>
      </c>
      <c r="X21" s="48">
        <v>1</v>
      </c>
      <c r="Y21" s="30">
        <v>-1</v>
      </c>
      <c r="Z21" s="48"/>
      <c r="AA21" s="48"/>
      <c r="AB21" s="48"/>
      <c r="AC21" s="41">
        <f>-40 - 40 - 40</f>
        <v>-120</v>
      </c>
      <c r="AD21" s="32">
        <f>-50-50</f>
        <v>-100</v>
      </c>
      <c r="AE21" s="34">
        <f t="shared" si="0"/>
        <v>-50</v>
      </c>
      <c r="AF21" s="188">
        <v>-100</v>
      </c>
      <c r="AG21" s="191">
        <v>-100</v>
      </c>
      <c r="AH21" s="191">
        <v>-100</v>
      </c>
      <c r="AI21" s="98">
        <v>0</v>
      </c>
      <c r="AJ21" s="98"/>
      <c r="AK21" s="98"/>
      <c r="AL21" s="98"/>
      <c r="AM21" s="98"/>
      <c r="AN21" s="98"/>
      <c r="AO21" s="33">
        <f t="shared" si="1"/>
        <v>-18.076923076923077</v>
      </c>
      <c r="AP21" s="26"/>
    </row>
    <row r="22" spans="1:63" x14ac:dyDescent="0.25">
      <c r="A22" s="144" t="s">
        <v>46</v>
      </c>
      <c r="B22" s="25">
        <v>0</v>
      </c>
      <c r="C22" s="26"/>
      <c r="D22" s="26">
        <v>2</v>
      </c>
      <c r="E22" s="39" t="s">
        <v>47</v>
      </c>
      <c r="F22" s="28">
        <v>1</v>
      </c>
      <c r="G22" s="53">
        <v>1</v>
      </c>
      <c r="H22" s="53">
        <v>1</v>
      </c>
      <c r="I22" s="48">
        <v>1</v>
      </c>
      <c r="J22" s="48">
        <v>1</v>
      </c>
      <c r="K22" s="48">
        <v>1</v>
      </c>
      <c r="L22" s="29">
        <v>-0.5</v>
      </c>
      <c r="M22" s="48">
        <v>1</v>
      </c>
      <c r="N22" s="48">
        <v>1</v>
      </c>
      <c r="O22" s="48">
        <v>1</v>
      </c>
      <c r="P22" s="48">
        <v>1</v>
      </c>
      <c r="Q22" s="48">
        <v>1</v>
      </c>
      <c r="R22" s="48">
        <v>1</v>
      </c>
      <c r="S22" s="48">
        <v>3</v>
      </c>
      <c r="T22" s="48">
        <v>1</v>
      </c>
      <c r="U22" s="48">
        <v>1</v>
      </c>
      <c r="V22" s="29">
        <v>1</v>
      </c>
      <c r="W22" s="48">
        <v>1</v>
      </c>
      <c r="X22" s="48">
        <v>1</v>
      </c>
      <c r="Y22" s="48">
        <v>1</v>
      </c>
      <c r="Z22" s="48"/>
      <c r="AA22" s="48"/>
      <c r="AB22" s="48"/>
      <c r="AC22" s="41">
        <f>-40 -40 - 40</f>
        <v>-120</v>
      </c>
      <c r="AD22" s="31">
        <f>-50 + 100</f>
        <v>50</v>
      </c>
      <c r="AE22" s="38">
        <f t="shared" si="0"/>
        <v>100</v>
      </c>
      <c r="AF22" s="38">
        <f>70+30</f>
        <v>100</v>
      </c>
      <c r="AG22" s="142">
        <v>100</v>
      </c>
      <c r="AH22" s="79">
        <v>100</v>
      </c>
      <c r="AI22" s="98">
        <v>0</v>
      </c>
      <c r="AJ22" s="98"/>
      <c r="AK22" s="98"/>
      <c r="AL22" s="98"/>
      <c r="AM22" s="98"/>
      <c r="AN22" s="98"/>
      <c r="AO22" s="33">
        <f t="shared" si="1"/>
        <v>91.538461538461533</v>
      </c>
      <c r="AP22" s="26"/>
    </row>
    <row r="23" spans="1:63" x14ac:dyDescent="0.25">
      <c r="A23" s="283" t="s">
        <v>48</v>
      </c>
      <c r="B23" s="25">
        <v>0</v>
      </c>
      <c r="C23" s="26"/>
      <c r="D23" s="26">
        <v>2</v>
      </c>
      <c r="E23" s="27" t="s">
        <v>49</v>
      </c>
      <c r="F23" s="28">
        <v>1</v>
      </c>
      <c r="G23" s="53">
        <v>1</v>
      </c>
      <c r="H23" s="53">
        <v>1</v>
      </c>
      <c r="I23" s="48">
        <v>1</v>
      </c>
      <c r="J23" s="48">
        <v>1</v>
      </c>
      <c r="K23" s="29">
        <v>-0.5</v>
      </c>
      <c r="L23" s="48">
        <v>1</v>
      </c>
      <c r="M23" s="48">
        <v>1</v>
      </c>
      <c r="N23" s="48">
        <v>1</v>
      </c>
      <c r="O23" s="48">
        <v>1</v>
      </c>
      <c r="P23" s="48">
        <v>1</v>
      </c>
      <c r="Q23" s="48">
        <v>1</v>
      </c>
      <c r="R23" s="48">
        <v>1</v>
      </c>
      <c r="S23" s="48">
        <v>3</v>
      </c>
      <c r="T23" s="48">
        <v>1</v>
      </c>
      <c r="U23" s="48">
        <v>-1</v>
      </c>
      <c r="V23" s="29">
        <v>1</v>
      </c>
      <c r="W23" s="48">
        <v>1</v>
      </c>
      <c r="X23" s="48">
        <v>1</v>
      </c>
      <c r="Y23" s="48">
        <v>1</v>
      </c>
      <c r="Z23" s="48"/>
      <c r="AA23" s="48"/>
      <c r="AB23" s="48"/>
      <c r="AC23" s="37">
        <f>-40 - 40 + 100</f>
        <v>20</v>
      </c>
      <c r="AD23" s="37">
        <f>-20 + 100</f>
        <v>80</v>
      </c>
      <c r="AE23" s="38">
        <f t="shared" si="0"/>
        <v>100</v>
      </c>
      <c r="AF23" s="38">
        <f>50 + 50</f>
        <v>100</v>
      </c>
      <c r="AG23" s="142">
        <v>100</v>
      </c>
      <c r="AH23" s="142">
        <v>100</v>
      </c>
      <c r="AI23" s="98">
        <v>0</v>
      </c>
      <c r="AJ23" s="98">
        <v>100</v>
      </c>
      <c r="AK23" s="142">
        <v>100</v>
      </c>
      <c r="AL23" s="98"/>
      <c r="AM23" s="98"/>
      <c r="AN23" s="98"/>
      <c r="AO23" s="33">
        <f t="shared" si="1"/>
        <v>98.07692307692308</v>
      </c>
      <c r="AP23" s="26"/>
    </row>
    <row r="24" spans="1:63" x14ac:dyDescent="0.25">
      <c r="A24" s="254" t="s">
        <v>50</v>
      </c>
      <c r="B24" s="25">
        <v>0</v>
      </c>
      <c r="C24" s="26"/>
      <c r="D24" s="26">
        <v>2</v>
      </c>
      <c r="E24" s="27" t="s">
        <v>51</v>
      </c>
      <c r="F24" s="28">
        <v>1</v>
      </c>
      <c r="G24" s="53">
        <v>1</v>
      </c>
      <c r="H24" s="53">
        <v>1</v>
      </c>
      <c r="I24" s="48">
        <v>1</v>
      </c>
      <c r="J24" s="48">
        <v>1</v>
      </c>
      <c r="K24" s="48">
        <v>1</v>
      </c>
      <c r="L24" s="48">
        <v>1</v>
      </c>
      <c r="M24" s="48">
        <v>-0.5</v>
      </c>
      <c r="N24" s="48">
        <v>1</v>
      </c>
      <c r="O24" s="48">
        <v>1</v>
      </c>
      <c r="P24" s="48">
        <v>1</v>
      </c>
      <c r="Q24" s="48">
        <v>1</v>
      </c>
      <c r="R24" s="48">
        <v>1</v>
      </c>
      <c r="S24" s="48">
        <v>3</v>
      </c>
      <c r="T24" s="48">
        <v>1</v>
      </c>
      <c r="U24" s="48">
        <v>1</v>
      </c>
      <c r="V24" s="29">
        <v>1</v>
      </c>
      <c r="W24" s="48">
        <v>1</v>
      </c>
      <c r="X24" s="48">
        <v>1</v>
      </c>
      <c r="Y24" s="48">
        <v>1</v>
      </c>
      <c r="Z24" s="48"/>
      <c r="AA24" s="48"/>
      <c r="AB24" s="48"/>
      <c r="AC24" s="37">
        <f>-40 + 100</f>
        <v>60</v>
      </c>
      <c r="AD24" s="32">
        <f>-50 - 50</f>
        <v>-100</v>
      </c>
      <c r="AE24" s="38">
        <f t="shared" si="0"/>
        <v>100</v>
      </c>
      <c r="AF24" s="188">
        <f>-50-50</f>
        <v>-100</v>
      </c>
      <c r="AG24" s="191">
        <f>-50-50</f>
        <v>-100</v>
      </c>
      <c r="AH24" s="191">
        <v>-100</v>
      </c>
      <c r="AI24" s="98">
        <v>0</v>
      </c>
      <c r="AJ24" s="98"/>
      <c r="AK24" s="98"/>
      <c r="AL24" s="98"/>
      <c r="AM24" s="98"/>
      <c r="AN24" s="98"/>
      <c r="AO24" s="33">
        <f t="shared" si="1"/>
        <v>69.615384615384613</v>
      </c>
      <c r="AP24" s="26"/>
    </row>
    <row r="25" spans="1:63" x14ac:dyDescent="0.25">
      <c r="A25" s="254" t="s">
        <v>52</v>
      </c>
      <c r="B25" s="25">
        <v>0</v>
      </c>
      <c r="C25" s="26"/>
      <c r="D25" s="26">
        <v>0</v>
      </c>
      <c r="E25" s="43"/>
      <c r="F25" s="28">
        <v>1</v>
      </c>
      <c r="G25" s="53">
        <v>1</v>
      </c>
      <c r="H25" s="53">
        <v>1</v>
      </c>
      <c r="I25" s="29">
        <v>-0.5</v>
      </c>
      <c r="J25" s="48">
        <v>1</v>
      </c>
      <c r="K25" s="29">
        <v>-0.5</v>
      </c>
      <c r="L25" s="29">
        <v>-0.5</v>
      </c>
      <c r="M25" s="48">
        <v>-0.5</v>
      </c>
      <c r="N25" s="48">
        <v>1</v>
      </c>
      <c r="O25" s="48">
        <v>1</v>
      </c>
      <c r="P25" s="48">
        <v>1</v>
      </c>
      <c r="Q25" s="48">
        <v>1</v>
      </c>
      <c r="R25" s="48">
        <v>1</v>
      </c>
      <c r="S25" s="48">
        <v>3</v>
      </c>
      <c r="T25" s="48">
        <v>1</v>
      </c>
      <c r="U25" s="48">
        <v>-1</v>
      </c>
      <c r="V25" s="29">
        <v>1</v>
      </c>
      <c r="W25" s="48">
        <v>1</v>
      </c>
      <c r="X25" s="48">
        <v>1</v>
      </c>
      <c r="Y25" s="30">
        <v>-1</v>
      </c>
      <c r="Z25" s="48"/>
      <c r="AA25" s="48"/>
      <c r="AB25" s="48"/>
      <c r="AC25" s="41">
        <f>-40 - 40 - 40</f>
        <v>-120</v>
      </c>
      <c r="AD25" s="32">
        <f>-50 - 50</f>
        <v>-100</v>
      </c>
      <c r="AE25" s="34">
        <f t="shared" si="0"/>
        <v>-50</v>
      </c>
      <c r="AF25" s="188">
        <v>-100</v>
      </c>
      <c r="AG25" s="191">
        <v>-100</v>
      </c>
      <c r="AH25" s="191">
        <v>-100</v>
      </c>
      <c r="AI25" s="98">
        <v>0</v>
      </c>
      <c r="AJ25" s="98"/>
      <c r="AK25" s="98"/>
      <c r="AL25" s="98"/>
      <c r="AM25" s="98"/>
      <c r="AN25" s="98"/>
      <c r="AO25" s="33">
        <f t="shared" si="1"/>
        <v>24.23076923076923</v>
      </c>
      <c r="AP25" s="26"/>
    </row>
    <row r="26" spans="1:63" x14ac:dyDescent="0.25">
      <c r="A26" s="254" t="s">
        <v>53</v>
      </c>
      <c r="B26" s="25">
        <v>0</v>
      </c>
      <c r="C26" s="26"/>
      <c r="D26" s="26">
        <v>1</v>
      </c>
      <c r="E26" s="39" t="s">
        <v>54</v>
      </c>
      <c r="F26" s="28">
        <v>1</v>
      </c>
      <c r="G26" s="53">
        <v>1</v>
      </c>
      <c r="H26" s="53">
        <v>1</v>
      </c>
      <c r="I26" s="29">
        <v>-0.5</v>
      </c>
      <c r="J26" s="48">
        <v>1</v>
      </c>
      <c r="K26" s="48">
        <v>1</v>
      </c>
      <c r="L26" s="48">
        <v>1</v>
      </c>
      <c r="M26" s="48">
        <v>-0.5</v>
      </c>
      <c r="N26" s="48">
        <v>1</v>
      </c>
      <c r="O26" s="48">
        <v>1</v>
      </c>
      <c r="P26" s="48">
        <v>1</v>
      </c>
      <c r="Q26" s="46">
        <v>-0.5</v>
      </c>
      <c r="R26" s="30" t="s">
        <v>13</v>
      </c>
      <c r="S26" s="48">
        <v>3</v>
      </c>
      <c r="T26" s="48">
        <v>1</v>
      </c>
      <c r="U26" s="48">
        <v>-1</v>
      </c>
      <c r="V26" s="29">
        <v>1</v>
      </c>
      <c r="W26" s="48">
        <v>1</v>
      </c>
      <c r="X26" s="48">
        <v>1</v>
      </c>
      <c r="Y26" s="30">
        <v>-1</v>
      </c>
      <c r="Z26" s="48"/>
      <c r="AA26" s="48"/>
      <c r="AB26" s="48"/>
      <c r="AC26" s="37">
        <f>-40 - 40 + 100</f>
        <v>20</v>
      </c>
      <c r="AD26" s="31">
        <f>100</f>
        <v>100</v>
      </c>
      <c r="AE26" s="34">
        <f t="shared" si="0"/>
        <v>-50</v>
      </c>
      <c r="AF26" s="134">
        <v>-100</v>
      </c>
      <c r="AG26" s="142">
        <v>80</v>
      </c>
      <c r="AH26" s="142">
        <v>80</v>
      </c>
      <c r="AI26" s="98">
        <v>0</v>
      </c>
      <c r="AJ26" s="98"/>
      <c r="AK26" s="142">
        <v>80</v>
      </c>
      <c r="AL26" s="98"/>
      <c r="AM26" s="98"/>
      <c r="AN26" s="98"/>
      <c r="AO26" s="33">
        <f t="shared" si="1"/>
        <v>56.153846153846153</v>
      </c>
      <c r="AP26" s="26"/>
    </row>
    <row r="27" spans="1:63" s="56" customFormat="1" x14ac:dyDescent="0.25">
      <c r="A27" s="247" t="s">
        <v>221</v>
      </c>
      <c r="B27" s="25">
        <v>0</v>
      </c>
      <c r="C27" s="25"/>
      <c r="D27" s="25">
        <v>2</v>
      </c>
      <c r="E27" s="35" t="s">
        <v>55</v>
      </c>
      <c r="F27" s="50">
        <v>1</v>
      </c>
      <c r="G27" s="55">
        <v>1</v>
      </c>
      <c r="H27" s="55">
        <v>1</v>
      </c>
      <c r="I27" s="40">
        <v>1</v>
      </c>
      <c r="J27" s="40">
        <v>1</v>
      </c>
      <c r="K27" s="40">
        <v>1</v>
      </c>
      <c r="L27" s="40">
        <v>1</v>
      </c>
      <c r="M27" s="40">
        <v>-0.5</v>
      </c>
      <c r="N27" s="40">
        <v>1</v>
      </c>
      <c r="O27" s="40">
        <v>1</v>
      </c>
      <c r="P27" s="40">
        <v>1</v>
      </c>
      <c r="Q27" s="40">
        <v>1</v>
      </c>
      <c r="R27" s="40">
        <v>1</v>
      </c>
      <c r="S27" s="40">
        <v>3</v>
      </c>
      <c r="T27" s="40">
        <v>-0.5</v>
      </c>
      <c r="U27" s="40">
        <v>1</v>
      </c>
      <c r="V27" s="29">
        <v>1</v>
      </c>
      <c r="W27" s="40">
        <v>1</v>
      </c>
      <c r="X27" s="40">
        <v>1</v>
      </c>
      <c r="Y27" s="40">
        <v>1</v>
      </c>
      <c r="Z27" s="40"/>
      <c r="AA27" s="40"/>
      <c r="AB27" s="40"/>
      <c r="AC27" s="37">
        <v>100</v>
      </c>
      <c r="AD27" s="31">
        <f>-50 + 100</f>
        <v>50</v>
      </c>
      <c r="AE27" s="38">
        <f t="shared" si="0"/>
        <v>100</v>
      </c>
      <c r="AF27" s="145">
        <f>5+10+40</f>
        <v>55</v>
      </c>
      <c r="AG27" s="241">
        <v>100</v>
      </c>
      <c r="AH27" s="79">
        <v>100</v>
      </c>
      <c r="AI27" s="113">
        <v>0</v>
      </c>
      <c r="AJ27" s="113"/>
      <c r="AK27" s="241">
        <v>100</v>
      </c>
      <c r="AL27" s="113"/>
      <c r="AM27" s="113"/>
      <c r="AN27" s="113"/>
      <c r="AO27" s="33">
        <f t="shared" si="1"/>
        <v>96.34615384615384</v>
      </c>
      <c r="AP27" s="25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</row>
    <row r="28" spans="1:63" ht="33" customHeight="1" x14ac:dyDescent="0.4">
      <c r="A28" s="5" t="s">
        <v>56</v>
      </c>
      <c r="E28" s="57"/>
      <c r="F28" s="58"/>
      <c r="G28" s="15"/>
      <c r="H28" s="15"/>
      <c r="I28" s="15"/>
      <c r="J28" s="15"/>
      <c r="K28" s="58"/>
      <c r="L28" s="58"/>
      <c r="M28" s="58"/>
      <c r="N28" s="15"/>
      <c r="O28" s="15"/>
      <c r="P28" s="15"/>
      <c r="Q28" s="15"/>
      <c r="R28" s="15"/>
      <c r="S28" s="15"/>
      <c r="T28" s="15"/>
      <c r="U28" s="59"/>
      <c r="V28" s="59"/>
      <c r="W28" s="59"/>
      <c r="X28" s="59"/>
      <c r="Y28" s="59"/>
      <c r="Z28" s="59"/>
      <c r="AA28" s="59"/>
      <c r="AB28" s="59"/>
      <c r="AC28" s="60"/>
      <c r="AD28" s="58"/>
      <c r="AE28" s="58"/>
      <c r="AF28" s="58"/>
      <c r="AG28" s="61"/>
      <c r="AH28" s="58"/>
      <c r="AI28" s="58"/>
      <c r="AJ28" s="58"/>
      <c r="AK28" s="58"/>
      <c r="AL28" s="58"/>
      <c r="AM28" s="58"/>
      <c r="AN28" s="62"/>
      <c r="AO28" s="4"/>
    </row>
    <row r="29" spans="1:63" x14ac:dyDescent="0.25">
      <c r="A29" s="12" t="s">
        <v>1</v>
      </c>
      <c r="B29" s="63" t="str">
        <f t="shared" ref="B29:AB29" si="2">B2</f>
        <v>КР1</v>
      </c>
      <c r="C29" s="64" t="str">
        <f t="shared" si="2"/>
        <v>КР2</v>
      </c>
      <c r="D29" s="64"/>
      <c r="E29" s="65" t="str">
        <f t="shared" si="2"/>
        <v>Github</v>
      </c>
      <c r="F29" s="16">
        <f t="shared" si="2"/>
        <v>45691</v>
      </c>
      <c r="G29" s="18">
        <f t="shared" si="2"/>
        <v>45698</v>
      </c>
      <c r="H29" s="18">
        <f t="shared" si="2"/>
        <v>45701</v>
      </c>
      <c r="I29" s="18">
        <f t="shared" si="2"/>
        <v>45705</v>
      </c>
      <c r="J29" s="18">
        <f t="shared" si="2"/>
        <v>45712</v>
      </c>
      <c r="K29" s="16">
        <f t="shared" si="2"/>
        <v>45715</v>
      </c>
      <c r="L29" s="16">
        <f t="shared" si="2"/>
        <v>45719</v>
      </c>
      <c r="M29" s="16">
        <f t="shared" si="2"/>
        <v>45726</v>
      </c>
      <c r="N29" s="18">
        <f t="shared" si="2"/>
        <v>45729</v>
      </c>
      <c r="O29" s="18">
        <f t="shared" si="2"/>
        <v>45733</v>
      </c>
      <c r="P29" s="18">
        <f t="shared" si="2"/>
        <v>45740</v>
      </c>
      <c r="Q29" s="18">
        <f t="shared" si="2"/>
        <v>45743</v>
      </c>
      <c r="R29" s="18">
        <f t="shared" si="2"/>
        <v>45747</v>
      </c>
      <c r="S29" s="18">
        <f t="shared" si="2"/>
        <v>45754</v>
      </c>
      <c r="T29" s="18">
        <f t="shared" si="2"/>
        <v>45761</v>
      </c>
      <c r="U29" s="18">
        <f t="shared" si="2"/>
        <v>45768</v>
      </c>
      <c r="V29" s="18">
        <f t="shared" si="2"/>
        <v>45771</v>
      </c>
      <c r="W29" s="18">
        <f t="shared" si="2"/>
        <v>45775</v>
      </c>
      <c r="X29" s="18">
        <f t="shared" si="2"/>
        <v>45782</v>
      </c>
      <c r="Y29" s="18">
        <f t="shared" si="2"/>
        <v>45789</v>
      </c>
      <c r="Z29" s="18">
        <f t="shared" si="2"/>
        <v>45796</v>
      </c>
      <c r="AA29" s="18">
        <f t="shared" si="2"/>
        <v>45799</v>
      </c>
      <c r="AB29" s="18">
        <f t="shared" si="2"/>
        <v>0</v>
      </c>
      <c r="AC29" s="92" t="str">
        <f t="shared" ref="AC29:AO29" si="3">AC2</f>
        <v>ПР1 (Latex, 10.02.2025)</v>
      </c>
      <c r="AD29" s="121" t="str">
        <f t="shared" si="3"/>
        <v>ПР2(Android-калькулятор)</v>
      </c>
      <c r="AE29" s="121" t="str">
        <f t="shared" si="3"/>
        <v>кабели</v>
      </c>
      <c r="AF29" s="121" t="str">
        <f t="shared" si="3"/>
        <v>ПР3(Media-player)</v>
      </c>
      <c r="AG29" s="121" t="str">
        <f t="shared" si="3"/>
        <v>ПР4 (GPS-координаты смартфона)</v>
      </c>
      <c r="AH29" s="121" t="str">
        <f t="shared" si="3"/>
        <v>SSH</v>
      </c>
      <c r="AI29" s="121" t="str">
        <f t="shared" si="3"/>
        <v>ПР4. Telephony</v>
      </c>
      <c r="AJ29" s="121" t="str">
        <f t="shared" si="3"/>
        <v>ПР5. Сокеты</v>
      </c>
      <c r="AK29" s="121" t="str">
        <f t="shared" si="3"/>
        <v>РГР</v>
      </c>
      <c r="AL29" s="121" t="str">
        <f t="shared" si="3"/>
        <v>К\Р</v>
      </c>
      <c r="AM29" s="121">
        <f t="shared" si="3"/>
        <v>0</v>
      </c>
      <c r="AN29" s="121">
        <f t="shared" si="3"/>
        <v>0</v>
      </c>
      <c r="AO29" s="121" t="str">
        <f t="shared" si="3"/>
        <v>КАРМА=ЗАЧЕТ(или НЕЗАЧЕТ)</v>
      </c>
    </row>
    <row r="30" spans="1:63" ht="15.75" x14ac:dyDescent="0.25">
      <c r="A30" s="137" t="s">
        <v>57</v>
      </c>
      <c r="B30" s="25">
        <v>2</v>
      </c>
      <c r="C30" s="26"/>
      <c r="D30" s="26"/>
      <c r="E30" s="66" t="s">
        <v>58</v>
      </c>
      <c r="F30" s="28">
        <v>1</v>
      </c>
      <c r="G30" s="28">
        <v>1</v>
      </c>
      <c r="H30" s="28">
        <v>-0.5</v>
      </c>
      <c r="I30" s="28">
        <v>1</v>
      </c>
      <c r="J30" s="28">
        <v>1</v>
      </c>
      <c r="K30" s="28">
        <v>1</v>
      </c>
      <c r="L30" s="28">
        <v>1</v>
      </c>
      <c r="M30" s="28">
        <v>1</v>
      </c>
      <c r="N30" s="28">
        <v>1</v>
      </c>
      <c r="O30" s="28">
        <v>1</v>
      </c>
      <c r="P30" s="28">
        <v>0</v>
      </c>
      <c r="Q30" s="28">
        <v>1</v>
      </c>
      <c r="R30" s="67" t="s">
        <v>13</v>
      </c>
      <c r="S30" s="28">
        <v>3</v>
      </c>
      <c r="T30" s="28">
        <v>1</v>
      </c>
      <c r="U30" s="68">
        <v>1</v>
      </c>
      <c r="V30" s="69">
        <v>1</v>
      </c>
      <c r="W30" s="69">
        <v>1</v>
      </c>
      <c r="X30" s="69">
        <v>1</v>
      </c>
      <c r="Y30" s="69">
        <v>1</v>
      </c>
      <c r="Z30" s="69"/>
      <c r="AA30" s="69"/>
      <c r="AB30" s="69"/>
      <c r="AC30" s="31">
        <v>100</v>
      </c>
      <c r="AD30" s="70">
        <v>100</v>
      </c>
      <c r="AE30" s="71">
        <v>100</v>
      </c>
      <c r="AF30" s="139">
        <f>50 + 50</f>
        <v>100</v>
      </c>
      <c r="AG30" s="138">
        <v>100</v>
      </c>
      <c r="AH30" s="140">
        <v>100</v>
      </c>
      <c r="AI30" s="95"/>
      <c r="AJ30" s="95"/>
      <c r="AK30" s="140">
        <v>100</v>
      </c>
      <c r="AL30" s="95"/>
      <c r="AM30" s="95"/>
      <c r="AN30" s="95"/>
      <c r="AO30" s="33">
        <f t="shared" ref="AO30:AO49" si="4">SUM(100*SUM(F30:AB30),AC30:AN30)/$AO$1</f>
        <v>98.07692307692308</v>
      </c>
    </row>
    <row r="31" spans="1:63" ht="15.75" x14ac:dyDescent="0.25">
      <c r="A31" s="27" t="s">
        <v>59</v>
      </c>
      <c r="B31" s="25">
        <v>0</v>
      </c>
      <c r="C31" s="26"/>
      <c r="D31" s="26"/>
      <c r="E31" s="43"/>
      <c r="F31" s="28">
        <v>1</v>
      </c>
      <c r="G31" s="36">
        <v>1</v>
      </c>
      <c r="H31" s="36">
        <v>1</v>
      </c>
      <c r="I31" s="36">
        <v>1</v>
      </c>
      <c r="J31" s="28">
        <v>-0.5</v>
      </c>
      <c r="K31" s="28">
        <v>-0.5</v>
      </c>
      <c r="L31" s="28">
        <v>-0.5</v>
      </c>
      <c r="M31" s="36">
        <v>1</v>
      </c>
      <c r="N31" s="36">
        <v>1</v>
      </c>
      <c r="O31" s="36">
        <v>1</v>
      </c>
      <c r="P31" s="36">
        <v>0</v>
      </c>
      <c r="Q31" s="36">
        <v>1</v>
      </c>
      <c r="R31" s="30">
        <v>1</v>
      </c>
      <c r="S31" s="36">
        <v>3</v>
      </c>
      <c r="T31" s="36">
        <v>1</v>
      </c>
      <c r="U31" s="72">
        <v>-1</v>
      </c>
      <c r="V31" s="69">
        <v>1</v>
      </c>
      <c r="W31" s="73" t="s">
        <v>13</v>
      </c>
      <c r="X31" s="73">
        <v>1</v>
      </c>
      <c r="Y31" s="73">
        <v>-1</v>
      </c>
      <c r="Z31" s="73"/>
      <c r="AA31" s="73"/>
      <c r="AB31" s="73"/>
      <c r="AC31" s="37">
        <v>100</v>
      </c>
      <c r="AD31" s="242">
        <f>-20 - 50 - 50</f>
        <v>-120</v>
      </c>
      <c r="AE31" s="38">
        <v>100</v>
      </c>
      <c r="AF31" s="134">
        <f>-50-20 + 40</f>
        <v>-30</v>
      </c>
      <c r="AG31" s="249">
        <v>-100</v>
      </c>
      <c r="AH31" s="191">
        <v>-100</v>
      </c>
      <c r="AI31" s="98"/>
      <c r="AJ31" s="98"/>
      <c r="AK31" s="98"/>
      <c r="AL31" s="98"/>
      <c r="AM31" s="98"/>
      <c r="AN31" s="98"/>
      <c r="AO31" s="33">
        <f t="shared" si="4"/>
        <v>38.46153846153846</v>
      </c>
    </row>
    <row r="32" spans="1:63" ht="15.75" x14ac:dyDescent="0.25">
      <c r="A32" s="27" t="s">
        <v>60</v>
      </c>
      <c r="B32" s="25">
        <v>0</v>
      </c>
      <c r="C32" s="26"/>
      <c r="D32" s="26"/>
      <c r="E32" s="66" t="s">
        <v>61</v>
      </c>
      <c r="F32" s="28">
        <v>1</v>
      </c>
      <c r="G32" s="36">
        <v>1</v>
      </c>
      <c r="H32" s="36">
        <v>1</v>
      </c>
      <c r="I32" s="36">
        <v>1</v>
      </c>
      <c r="J32" s="36">
        <v>1</v>
      </c>
      <c r="K32" s="36">
        <v>1</v>
      </c>
      <c r="L32" s="28">
        <v>-0.5</v>
      </c>
      <c r="M32" s="36">
        <v>-0.5</v>
      </c>
      <c r="N32" s="36">
        <v>-0.5</v>
      </c>
      <c r="O32" s="36">
        <v>1</v>
      </c>
      <c r="P32" s="36">
        <v>1</v>
      </c>
      <c r="Q32" s="1">
        <v>1</v>
      </c>
      <c r="R32" s="30">
        <v>1</v>
      </c>
      <c r="S32" s="36">
        <v>3</v>
      </c>
      <c r="T32" s="36">
        <v>1</v>
      </c>
      <c r="U32" s="72">
        <v>-1</v>
      </c>
      <c r="V32" s="69">
        <v>1</v>
      </c>
      <c r="W32" s="73">
        <v>1</v>
      </c>
      <c r="X32" s="73">
        <v>1</v>
      </c>
      <c r="Y32" s="73">
        <v>1</v>
      </c>
      <c r="Z32" s="73"/>
      <c r="AA32" s="73"/>
      <c r="AB32" s="73"/>
      <c r="AC32" s="37">
        <v>100</v>
      </c>
      <c r="AD32" s="51">
        <f>-50 - 50</f>
        <v>-100</v>
      </c>
      <c r="AE32" s="38">
        <v>100</v>
      </c>
      <c r="AF32" s="38">
        <f>30+70</f>
        <v>100</v>
      </c>
      <c r="AG32" s="141">
        <v>60</v>
      </c>
      <c r="AH32" s="142">
        <v>100</v>
      </c>
      <c r="AI32" s="98"/>
      <c r="AJ32" s="98"/>
      <c r="AK32" s="142">
        <v>100</v>
      </c>
      <c r="AL32" s="98"/>
      <c r="AM32" s="98"/>
      <c r="AN32" s="98"/>
      <c r="AO32" s="33">
        <f t="shared" si="4"/>
        <v>77.307692307692307</v>
      </c>
    </row>
    <row r="33" spans="1:63" ht="15.75" x14ac:dyDescent="0.25">
      <c r="A33" s="244" t="s">
        <v>62</v>
      </c>
      <c r="B33" s="25">
        <v>2</v>
      </c>
      <c r="C33" s="26"/>
      <c r="D33" s="26"/>
      <c r="E33" s="136" t="s">
        <v>63</v>
      </c>
      <c r="F33" s="28">
        <v>1</v>
      </c>
      <c r="G33" s="36">
        <v>1</v>
      </c>
      <c r="H33" s="36">
        <v>1</v>
      </c>
      <c r="I33" s="36">
        <v>1</v>
      </c>
      <c r="J33" s="36">
        <v>1</v>
      </c>
      <c r="K33" s="36">
        <v>1</v>
      </c>
      <c r="L33" s="36">
        <v>1</v>
      </c>
      <c r="M33" s="36">
        <v>1</v>
      </c>
      <c r="N33" s="36">
        <v>1</v>
      </c>
      <c r="O33" s="36">
        <v>1</v>
      </c>
      <c r="P33" s="36">
        <v>1</v>
      </c>
      <c r="Q33" s="36">
        <v>1</v>
      </c>
      <c r="R33" s="30">
        <v>1</v>
      </c>
      <c r="S33" s="36">
        <v>3</v>
      </c>
      <c r="T33" s="36">
        <v>1</v>
      </c>
      <c r="U33" s="72">
        <v>1</v>
      </c>
      <c r="V33" s="69">
        <v>1</v>
      </c>
      <c r="W33" s="73">
        <v>1</v>
      </c>
      <c r="X33" s="73">
        <v>1</v>
      </c>
      <c r="Y33" s="73">
        <v>1</v>
      </c>
      <c r="Z33" s="73"/>
      <c r="AA33" s="73"/>
      <c r="AB33" s="73"/>
      <c r="AC33" s="37">
        <v>100</v>
      </c>
      <c r="AD33" s="37">
        <v>95</v>
      </c>
      <c r="AE33" s="38">
        <v>100</v>
      </c>
      <c r="AF33" s="134">
        <v>100</v>
      </c>
      <c r="AG33" s="141">
        <f>50+30</f>
        <v>80</v>
      </c>
      <c r="AH33" s="142">
        <v>100</v>
      </c>
      <c r="AI33" s="98"/>
      <c r="AJ33" s="98"/>
      <c r="AK33" s="142">
        <v>100</v>
      </c>
      <c r="AL33" s="98"/>
      <c r="AM33" s="98"/>
      <c r="AN33" s="98"/>
      <c r="AO33" s="33">
        <f t="shared" si="4"/>
        <v>110.57692307692308</v>
      </c>
    </row>
    <row r="34" spans="1:63" ht="15.75" x14ac:dyDescent="0.25">
      <c r="A34" s="27" t="s">
        <v>64</v>
      </c>
      <c r="B34" s="25">
        <v>2</v>
      </c>
      <c r="C34" s="26"/>
      <c r="D34" s="26"/>
      <c r="E34" s="66" t="s">
        <v>65</v>
      </c>
      <c r="F34" s="28">
        <v>1</v>
      </c>
      <c r="G34" s="36">
        <v>1</v>
      </c>
      <c r="H34" s="36">
        <v>1</v>
      </c>
      <c r="I34" s="36">
        <v>1</v>
      </c>
      <c r="J34" s="36">
        <v>1</v>
      </c>
      <c r="K34" s="36">
        <v>1</v>
      </c>
      <c r="L34" s="36">
        <v>1</v>
      </c>
      <c r="M34" s="36">
        <v>1</v>
      </c>
      <c r="N34" s="36">
        <v>1</v>
      </c>
      <c r="O34" s="36">
        <v>1</v>
      </c>
      <c r="P34" s="36">
        <v>1</v>
      </c>
      <c r="Q34" s="36">
        <v>1</v>
      </c>
      <c r="R34" s="30">
        <v>1</v>
      </c>
      <c r="S34" s="36">
        <v>3</v>
      </c>
      <c r="T34" s="36">
        <v>1</v>
      </c>
      <c r="U34" s="72">
        <v>-1</v>
      </c>
      <c r="V34" s="69">
        <v>1</v>
      </c>
      <c r="W34" s="73">
        <v>1</v>
      </c>
      <c r="X34" s="73">
        <v>1</v>
      </c>
      <c r="Y34" s="73">
        <v>1</v>
      </c>
      <c r="Z34" s="73"/>
      <c r="AA34" s="73"/>
      <c r="AB34" s="73"/>
      <c r="AC34" s="37">
        <v>80</v>
      </c>
      <c r="AD34" s="37">
        <f>70</f>
        <v>70</v>
      </c>
      <c r="AE34" s="38">
        <v>100</v>
      </c>
      <c r="AF34" s="38">
        <f>-50 + 100</f>
        <v>50</v>
      </c>
      <c r="AG34" s="135">
        <f>20</f>
        <v>20</v>
      </c>
      <c r="AH34" s="191">
        <v>-100</v>
      </c>
      <c r="AI34" s="98"/>
      <c r="AJ34" s="98"/>
      <c r="AK34" s="98"/>
      <c r="AL34" s="98"/>
      <c r="AM34" s="98"/>
      <c r="AN34" s="98"/>
      <c r="AO34" s="33">
        <f t="shared" si="4"/>
        <v>85.384615384615387</v>
      </c>
    </row>
    <row r="35" spans="1:63" ht="15.75" x14ac:dyDescent="0.25">
      <c r="A35" s="252" t="s">
        <v>66</v>
      </c>
      <c r="B35" s="25">
        <v>0</v>
      </c>
      <c r="C35" s="26"/>
      <c r="D35" s="26"/>
      <c r="E35" s="136" t="s">
        <v>149</v>
      </c>
      <c r="F35" s="28">
        <v>1</v>
      </c>
      <c r="G35" s="45">
        <v>1</v>
      </c>
      <c r="H35" s="28">
        <v>-0.5</v>
      </c>
      <c r="I35" s="28">
        <v>-0.5</v>
      </c>
      <c r="J35" s="45">
        <v>1</v>
      </c>
      <c r="K35" s="45">
        <v>1</v>
      </c>
      <c r="L35" s="28">
        <v>-0.5</v>
      </c>
      <c r="M35" s="45">
        <v>-0.5</v>
      </c>
      <c r="N35" s="45">
        <v>1</v>
      </c>
      <c r="O35" s="45">
        <v>1</v>
      </c>
      <c r="P35" s="45">
        <v>1</v>
      </c>
      <c r="Q35" s="45">
        <v>1</v>
      </c>
      <c r="R35" s="67" t="s">
        <v>13</v>
      </c>
      <c r="S35" s="45">
        <v>3</v>
      </c>
      <c r="T35" s="45">
        <v>-0.5</v>
      </c>
      <c r="U35" s="72">
        <v>-1</v>
      </c>
      <c r="V35" s="69">
        <v>1</v>
      </c>
      <c r="W35" s="73">
        <v>1</v>
      </c>
      <c r="X35" s="73">
        <v>1</v>
      </c>
      <c r="Y35" s="73">
        <v>-1</v>
      </c>
      <c r="Z35" s="73"/>
      <c r="AA35" s="73"/>
      <c r="AB35" s="73"/>
      <c r="AC35" s="37">
        <v>80</v>
      </c>
      <c r="AD35" s="243">
        <f>-50 - 50</f>
        <v>-100</v>
      </c>
      <c r="AE35" s="198">
        <v>-100</v>
      </c>
      <c r="AF35" s="188">
        <f>-50-50</f>
        <v>-100</v>
      </c>
      <c r="AG35" s="248">
        <f>-100</f>
        <v>-100</v>
      </c>
      <c r="AH35" s="201">
        <v>-100</v>
      </c>
      <c r="AI35" s="113"/>
      <c r="AJ35" s="113"/>
      <c r="AK35" s="113"/>
      <c r="AL35" s="113"/>
      <c r="AM35" s="113"/>
      <c r="AN35" s="113"/>
      <c r="AO35" s="33">
        <f t="shared" si="4"/>
        <v>20.384615384615383</v>
      </c>
    </row>
    <row r="36" spans="1:63" s="56" customFormat="1" ht="15.75" x14ac:dyDescent="0.25">
      <c r="A36" s="54" t="s">
        <v>67</v>
      </c>
      <c r="B36" s="25">
        <v>2</v>
      </c>
      <c r="C36" s="25"/>
      <c r="D36" s="25"/>
      <c r="E36" s="35" t="s">
        <v>68</v>
      </c>
      <c r="F36" s="50">
        <v>1</v>
      </c>
      <c r="G36" s="45">
        <v>1</v>
      </c>
      <c r="H36" s="45">
        <v>1</v>
      </c>
      <c r="I36" s="45">
        <v>1</v>
      </c>
      <c r="J36" s="45">
        <v>1</v>
      </c>
      <c r="K36" s="45">
        <v>1</v>
      </c>
      <c r="L36" s="45">
        <v>1</v>
      </c>
      <c r="M36" s="45">
        <v>1</v>
      </c>
      <c r="N36" s="45">
        <v>1</v>
      </c>
      <c r="O36" s="45">
        <v>1</v>
      </c>
      <c r="P36" s="45">
        <v>1</v>
      </c>
      <c r="Q36" s="45">
        <v>1</v>
      </c>
      <c r="R36" s="46">
        <v>1</v>
      </c>
      <c r="S36" s="45">
        <v>3</v>
      </c>
      <c r="T36" s="45">
        <v>1</v>
      </c>
      <c r="U36" s="74">
        <v>1</v>
      </c>
      <c r="V36" s="69">
        <v>1</v>
      </c>
      <c r="W36" s="75">
        <v>1</v>
      </c>
      <c r="X36" s="75">
        <v>1</v>
      </c>
      <c r="Y36" s="75">
        <v>1</v>
      </c>
      <c r="Z36" s="75"/>
      <c r="AA36" s="75"/>
      <c r="AB36" s="75"/>
      <c r="AC36" s="37">
        <v>100</v>
      </c>
      <c r="AD36" s="37">
        <v>100</v>
      </c>
      <c r="AE36" s="38">
        <v>100</v>
      </c>
      <c r="AF36" s="38">
        <f>50+50</f>
        <v>100</v>
      </c>
      <c r="AG36" s="143">
        <v>80</v>
      </c>
      <c r="AH36" s="241">
        <v>100</v>
      </c>
      <c r="AI36" s="113"/>
      <c r="AJ36" s="113"/>
      <c r="AK36" s="241">
        <v>100</v>
      </c>
      <c r="AL36" s="113"/>
      <c r="AM36" s="113"/>
      <c r="AN36" s="113"/>
      <c r="AO36" s="33">
        <f t="shared" si="4"/>
        <v>110.76923076923077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3" ht="15.75" x14ac:dyDescent="0.25">
      <c r="A37" s="253" t="s">
        <v>69</v>
      </c>
      <c r="B37" s="25">
        <v>2</v>
      </c>
      <c r="C37" s="26"/>
      <c r="D37" s="26"/>
      <c r="E37" s="136" t="s">
        <v>70</v>
      </c>
      <c r="F37" s="28">
        <v>1</v>
      </c>
      <c r="G37" s="45">
        <v>1</v>
      </c>
      <c r="H37" s="45">
        <v>1</v>
      </c>
      <c r="I37" s="45">
        <v>1</v>
      </c>
      <c r="J37" s="45">
        <v>1</v>
      </c>
      <c r="K37" s="45">
        <v>1</v>
      </c>
      <c r="L37" s="45">
        <v>1</v>
      </c>
      <c r="M37" s="45">
        <v>1</v>
      </c>
      <c r="N37" s="45">
        <v>1</v>
      </c>
      <c r="O37" s="45">
        <v>1</v>
      </c>
      <c r="P37" s="45">
        <v>1</v>
      </c>
      <c r="Q37" s="45">
        <v>1</v>
      </c>
      <c r="R37" s="46">
        <v>1</v>
      </c>
      <c r="S37" s="45">
        <v>3</v>
      </c>
      <c r="T37" s="45">
        <v>1</v>
      </c>
      <c r="U37" s="74">
        <v>1</v>
      </c>
      <c r="V37" s="69">
        <v>1</v>
      </c>
      <c r="W37" s="75">
        <v>1</v>
      </c>
      <c r="X37" s="75">
        <v>1</v>
      </c>
      <c r="Y37" s="75">
        <v>1</v>
      </c>
      <c r="Z37" s="75"/>
      <c r="AA37" s="75"/>
      <c r="AB37" s="75"/>
      <c r="AC37" s="37">
        <v>100</v>
      </c>
      <c r="AD37" s="37">
        <f>-20 - 20 + 80</f>
        <v>40</v>
      </c>
      <c r="AE37" s="38">
        <v>100</v>
      </c>
      <c r="AF37" s="76">
        <f>10 + 50</f>
        <v>60</v>
      </c>
      <c r="AG37" s="143">
        <f>100 - 100 + 50</f>
        <v>50</v>
      </c>
      <c r="AH37" s="241">
        <f>-20+80</f>
        <v>60</v>
      </c>
      <c r="AI37" s="113"/>
      <c r="AJ37" s="113"/>
      <c r="AK37" s="241">
        <v>100</v>
      </c>
      <c r="AL37" s="113"/>
      <c r="AM37" s="113"/>
      <c r="AN37" s="113"/>
      <c r="AO37" s="33">
        <f t="shared" si="4"/>
        <v>104.23076923076923</v>
      </c>
    </row>
    <row r="38" spans="1:63" ht="15.75" x14ac:dyDescent="0.25">
      <c r="A38" s="27" t="s">
        <v>71</v>
      </c>
      <c r="B38" s="25">
        <v>0</v>
      </c>
      <c r="C38" s="26"/>
      <c r="D38" s="26"/>
      <c r="E38" s="26" t="s">
        <v>72</v>
      </c>
      <c r="F38" s="28">
        <v>1</v>
      </c>
      <c r="G38" s="36">
        <v>1</v>
      </c>
      <c r="H38" s="36">
        <v>1</v>
      </c>
      <c r="I38" s="36">
        <v>1</v>
      </c>
      <c r="J38" s="36">
        <v>1</v>
      </c>
      <c r="K38" s="36">
        <v>1</v>
      </c>
      <c r="L38" s="36">
        <v>1</v>
      </c>
      <c r="M38" s="36">
        <v>-0.5</v>
      </c>
      <c r="N38" s="36">
        <v>1</v>
      </c>
      <c r="O38" s="36">
        <v>1</v>
      </c>
      <c r="P38" s="36">
        <v>1</v>
      </c>
      <c r="Q38" s="36">
        <v>1</v>
      </c>
      <c r="R38" s="30">
        <v>1</v>
      </c>
      <c r="S38" s="36">
        <v>3</v>
      </c>
      <c r="T38" s="36">
        <v>1</v>
      </c>
      <c r="U38" s="72">
        <v>1</v>
      </c>
      <c r="V38" s="69">
        <v>1</v>
      </c>
      <c r="W38" s="73">
        <v>1</v>
      </c>
      <c r="X38" s="73">
        <v>1</v>
      </c>
      <c r="Y38" s="73">
        <v>1</v>
      </c>
      <c r="Z38" s="73"/>
      <c r="AA38" s="73"/>
      <c r="AB38" s="73"/>
      <c r="AC38" s="37">
        <v>60</v>
      </c>
      <c r="AD38" s="37">
        <f>-50 + 30 - 50 -50</f>
        <v>-120</v>
      </c>
      <c r="AE38" s="38">
        <v>100</v>
      </c>
      <c r="AF38" s="38">
        <f>-50 + 50 + 50</f>
        <v>50</v>
      </c>
      <c r="AG38" s="141">
        <v>70</v>
      </c>
      <c r="AH38" s="142">
        <v>-100</v>
      </c>
      <c r="AI38" s="98"/>
      <c r="AJ38" s="98"/>
      <c r="AK38" s="142">
        <v>50</v>
      </c>
      <c r="AL38" s="98"/>
      <c r="AM38" s="98"/>
      <c r="AN38" s="98"/>
      <c r="AO38" s="33">
        <f t="shared" si="4"/>
        <v>83.07692307692308</v>
      </c>
    </row>
    <row r="39" spans="1:63" ht="15.75" x14ac:dyDescent="0.25">
      <c r="A39" s="52" t="s">
        <v>73</v>
      </c>
      <c r="B39" s="25">
        <v>2</v>
      </c>
      <c r="C39" s="26"/>
      <c r="D39" s="26"/>
      <c r="E39" s="136" t="s">
        <v>144</v>
      </c>
      <c r="F39" s="28">
        <v>1</v>
      </c>
      <c r="G39" s="36">
        <v>1</v>
      </c>
      <c r="H39" s="36">
        <v>1</v>
      </c>
      <c r="I39" s="36">
        <v>1</v>
      </c>
      <c r="J39" s="36">
        <v>1</v>
      </c>
      <c r="K39" s="36">
        <v>1</v>
      </c>
      <c r="L39" s="36">
        <v>1</v>
      </c>
      <c r="M39" s="36">
        <v>1</v>
      </c>
      <c r="N39" s="36">
        <v>1</v>
      </c>
      <c r="O39" s="36">
        <v>1</v>
      </c>
      <c r="P39" s="36">
        <v>1</v>
      </c>
      <c r="Q39" s="36">
        <v>1</v>
      </c>
      <c r="R39" s="30">
        <v>1</v>
      </c>
      <c r="S39" s="36">
        <v>3</v>
      </c>
      <c r="T39" s="36">
        <v>1</v>
      </c>
      <c r="U39" s="72">
        <v>1</v>
      </c>
      <c r="V39" s="69">
        <v>1</v>
      </c>
      <c r="W39" s="73">
        <v>1</v>
      </c>
      <c r="X39" s="73">
        <v>1</v>
      </c>
      <c r="Y39" s="73">
        <v>1</v>
      </c>
      <c r="Z39" s="73"/>
      <c r="AA39" s="73"/>
      <c r="AB39" s="73"/>
      <c r="AC39" s="37">
        <v>100</v>
      </c>
      <c r="AD39" s="37">
        <f>100</f>
        <v>100</v>
      </c>
      <c r="AE39" s="38">
        <v>100</v>
      </c>
      <c r="AF39" s="38">
        <v>100</v>
      </c>
      <c r="AG39" s="141">
        <f>50+30</f>
        <v>80</v>
      </c>
      <c r="AH39" s="142">
        <f>-20+100</f>
        <v>80</v>
      </c>
      <c r="AI39" s="98"/>
      <c r="AJ39" s="98"/>
      <c r="AK39" s="142">
        <v>100</v>
      </c>
      <c r="AL39" s="98"/>
      <c r="AM39" s="98"/>
      <c r="AN39" s="98"/>
      <c r="AO39" s="33">
        <f t="shared" si="4"/>
        <v>110</v>
      </c>
    </row>
    <row r="40" spans="1:63" ht="15.75" x14ac:dyDescent="0.25">
      <c r="A40" s="244" t="s">
        <v>74</v>
      </c>
      <c r="B40" s="25">
        <v>2</v>
      </c>
      <c r="C40" s="26"/>
      <c r="D40" s="26"/>
      <c r="E40" s="136" t="s">
        <v>75</v>
      </c>
      <c r="F40" s="28">
        <v>1</v>
      </c>
      <c r="G40" s="36">
        <v>1</v>
      </c>
      <c r="H40" s="36">
        <v>1</v>
      </c>
      <c r="I40" s="36">
        <v>1</v>
      </c>
      <c r="J40" s="36">
        <v>1</v>
      </c>
      <c r="K40" s="36">
        <v>1</v>
      </c>
      <c r="L40" s="36">
        <v>1</v>
      </c>
      <c r="M40" s="36">
        <v>1</v>
      </c>
      <c r="N40" s="36">
        <v>1</v>
      </c>
      <c r="O40" s="36">
        <v>1</v>
      </c>
      <c r="P40" s="36">
        <v>1</v>
      </c>
      <c r="Q40" s="36">
        <v>1</v>
      </c>
      <c r="R40" s="30">
        <v>1</v>
      </c>
      <c r="S40" s="36">
        <v>3</v>
      </c>
      <c r="T40" s="36">
        <v>1</v>
      </c>
      <c r="U40" s="72">
        <v>1</v>
      </c>
      <c r="V40" s="69">
        <v>1</v>
      </c>
      <c r="W40" s="73">
        <v>1</v>
      </c>
      <c r="X40" s="73">
        <v>1</v>
      </c>
      <c r="Y40" s="73">
        <v>1</v>
      </c>
      <c r="Z40" s="73"/>
      <c r="AA40" s="73"/>
      <c r="AB40" s="73"/>
      <c r="AC40" s="37">
        <v>100</v>
      </c>
      <c r="AD40" s="37">
        <v>100</v>
      </c>
      <c r="AE40" s="38">
        <v>100</v>
      </c>
      <c r="AF40" s="38">
        <v>100</v>
      </c>
      <c r="AG40" s="141">
        <v>100</v>
      </c>
      <c r="AH40" s="142">
        <v>100</v>
      </c>
      <c r="AI40" s="98"/>
      <c r="AJ40" s="98"/>
      <c r="AK40" s="142">
        <v>100</v>
      </c>
      <c r="AL40" s="98"/>
      <c r="AM40" s="98"/>
      <c r="AN40" s="98"/>
      <c r="AO40" s="33">
        <f t="shared" si="4"/>
        <v>111.53846153846153</v>
      </c>
    </row>
    <row r="41" spans="1:63" ht="15.75" x14ac:dyDescent="0.25">
      <c r="A41" s="245" t="s">
        <v>76</v>
      </c>
      <c r="B41" s="25">
        <v>2</v>
      </c>
      <c r="C41" s="26"/>
      <c r="D41" s="26"/>
      <c r="E41" s="136" t="s">
        <v>77</v>
      </c>
      <c r="F41" s="28">
        <v>1</v>
      </c>
      <c r="G41" s="36">
        <v>1</v>
      </c>
      <c r="H41" s="36">
        <v>1</v>
      </c>
      <c r="I41" s="36">
        <v>1</v>
      </c>
      <c r="J41" s="36">
        <v>1</v>
      </c>
      <c r="K41" s="36">
        <v>1</v>
      </c>
      <c r="L41" s="36">
        <v>1</v>
      </c>
      <c r="M41" s="36">
        <v>1</v>
      </c>
      <c r="N41" s="36">
        <v>1</v>
      </c>
      <c r="O41" s="36">
        <v>1</v>
      </c>
      <c r="P41" s="36">
        <v>1</v>
      </c>
      <c r="Q41" s="36">
        <v>1</v>
      </c>
      <c r="R41" s="30">
        <v>1</v>
      </c>
      <c r="S41" s="36">
        <v>3</v>
      </c>
      <c r="T41" s="36">
        <v>1</v>
      </c>
      <c r="U41" s="72">
        <v>1</v>
      </c>
      <c r="V41" s="69">
        <v>1</v>
      </c>
      <c r="W41" s="73">
        <v>1</v>
      </c>
      <c r="X41" s="73">
        <v>1</v>
      </c>
      <c r="Y41" s="73">
        <v>1</v>
      </c>
      <c r="Z41" s="73"/>
      <c r="AA41" s="73"/>
      <c r="AB41" s="73"/>
      <c r="AC41" s="37">
        <v>60</v>
      </c>
      <c r="AD41" s="37">
        <v>100</v>
      </c>
      <c r="AE41" s="38">
        <v>100</v>
      </c>
      <c r="AF41" s="38">
        <f>50 + 50</f>
        <v>100</v>
      </c>
      <c r="AG41" s="141">
        <v>100</v>
      </c>
      <c r="AH41" s="142">
        <v>100</v>
      </c>
      <c r="AI41" s="113"/>
      <c r="AJ41" s="113"/>
      <c r="AK41" s="241">
        <v>100</v>
      </c>
      <c r="AL41" s="98"/>
      <c r="AM41" s="98"/>
      <c r="AN41" s="98"/>
      <c r="AO41" s="33">
        <f t="shared" si="4"/>
        <v>110</v>
      </c>
    </row>
    <row r="42" spans="1:63" ht="15.75" x14ac:dyDescent="0.25">
      <c r="A42" s="27" t="s">
        <v>78</v>
      </c>
      <c r="B42" s="25">
        <v>2</v>
      </c>
      <c r="C42" s="26"/>
      <c r="D42" s="26"/>
      <c r="E42" s="136" t="s">
        <v>79</v>
      </c>
      <c r="F42" s="28">
        <v>1</v>
      </c>
      <c r="G42" s="28">
        <v>-0.5</v>
      </c>
      <c r="H42" s="45">
        <v>1</v>
      </c>
      <c r="I42" s="45">
        <v>1</v>
      </c>
      <c r="J42" s="45">
        <v>1</v>
      </c>
      <c r="K42" s="45">
        <v>1</v>
      </c>
      <c r="L42" s="28">
        <v>-0.5</v>
      </c>
      <c r="M42" s="45">
        <v>1</v>
      </c>
      <c r="N42" s="45">
        <v>1</v>
      </c>
      <c r="O42" s="45">
        <v>1</v>
      </c>
      <c r="P42" s="45">
        <v>1</v>
      </c>
      <c r="Q42" s="45">
        <v>1</v>
      </c>
      <c r="R42" s="46">
        <v>1</v>
      </c>
      <c r="S42" s="45">
        <v>3</v>
      </c>
      <c r="T42" s="45">
        <v>1</v>
      </c>
      <c r="U42" s="74">
        <v>1</v>
      </c>
      <c r="V42" s="69">
        <v>1</v>
      </c>
      <c r="W42" s="75">
        <v>1</v>
      </c>
      <c r="X42" s="75">
        <v>1</v>
      </c>
      <c r="Y42" s="75">
        <v>1</v>
      </c>
      <c r="Z42" s="75"/>
      <c r="AA42" s="75"/>
      <c r="AB42" s="75"/>
      <c r="AC42" s="37">
        <f>-40 + 100</f>
        <v>60</v>
      </c>
      <c r="AD42" s="37">
        <f>-50 + 100</f>
        <v>50</v>
      </c>
      <c r="AE42" s="38">
        <v>100</v>
      </c>
      <c r="AF42" s="38">
        <v>100</v>
      </c>
      <c r="AG42" s="143">
        <v>60</v>
      </c>
      <c r="AH42" s="241">
        <v>100</v>
      </c>
      <c r="AI42" s="113"/>
      <c r="AJ42" s="113"/>
      <c r="AK42" s="241">
        <v>100</v>
      </c>
      <c r="AL42" s="113"/>
      <c r="AM42" s="113"/>
      <c r="AN42" s="113"/>
      <c r="AO42" s="33">
        <f t="shared" si="4"/>
        <v>95</v>
      </c>
    </row>
    <row r="43" spans="1:63" ht="15.75" x14ac:dyDescent="0.25">
      <c r="A43" s="133" t="s">
        <v>80</v>
      </c>
      <c r="B43" s="25">
        <v>0</v>
      </c>
      <c r="C43" s="26"/>
      <c r="D43" s="26"/>
      <c r="E43" s="35" t="s">
        <v>81</v>
      </c>
      <c r="F43" s="28">
        <v>1</v>
      </c>
      <c r="G43" s="28">
        <v>-0.5</v>
      </c>
      <c r="H43" s="36">
        <v>1</v>
      </c>
      <c r="I43" s="28">
        <v>-0.5</v>
      </c>
      <c r="J43" s="36">
        <v>1</v>
      </c>
      <c r="K43" s="36">
        <v>1</v>
      </c>
      <c r="L43" s="36">
        <v>1</v>
      </c>
      <c r="M43" s="36">
        <v>1</v>
      </c>
      <c r="N43" s="36">
        <v>1</v>
      </c>
      <c r="O43" s="36">
        <v>1</v>
      </c>
      <c r="P43" s="36">
        <v>1</v>
      </c>
      <c r="Q43" s="36">
        <v>1</v>
      </c>
      <c r="R43" s="30">
        <v>1</v>
      </c>
      <c r="S43" s="36">
        <v>3</v>
      </c>
      <c r="T43" s="36">
        <v>1</v>
      </c>
      <c r="U43" s="72">
        <v>1</v>
      </c>
      <c r="V43" s="69">
        <v>1</v>
      </c>
      <c r="W43" s="73">
        <v>1</v>
      </c>
      <c r="X43" s="73">
        <v>1</v>
      </c>
      <c r="Y43" s="73">
        <v>1</v>
      </c>
      <c r="Z43" s="73"/>
      <c r="AA43" s="73"/>
      <c r="AB43" s="73"/>
      <c r="AC43" s="37">
        <f>-40 - 20 + 100</f>
        <v>40</v>
      </c>
      <c r="AD43" s="243">
        <f>-50 - 50</f>
        <v>-100</v>
      </c>
      <c r="AE43" s="34">
        <v>0</v>
      </c>
      <c r="AF43" s="134">
        <f>-50 + 20 - 20+50</f>
        <v>0</v>
      </c>
      <c r="AG43" s="141">
        <v>-100</v>
      </c>
      <c r="AH43" s="142">
        <v>70</v>
      </c>
      <c r="AI43" s="113"/>
      <c r="AJ43" s="113"/>
      <c r="AK43" s="241">
        <v>100</v>
      </c>
      <c r="AL43" s="98"/>
      <c r="AM43" s="98"/>
      <c r="AN43" s="98"/>
      <c r="AO43" s="33">
        <f t="shared" si="4"/>
        <v>73.461538461538467</v>
      </c>
    </row>
    <row r="44" spans="1:63" ht="15.75" x14ac:dyDescent="0.25">
      <c r="A44" s="27" t="s">
        <v>82</v>
      </c>
      <c r="B44" s="25">
        <v>0</v>
      </c>
      <c r="E44" s="35" t="s">
        <v>83</v>
      </c>
      <c r="F44" s="28">
        <v>1</v>
      </c>
      <c r="G44" s="36">
        <v>1</v>
      </c>
      <c r="H44" s="28">
        <v>-0.5</v>
      </c>
      <c r="I44" s="28">
        <v>-0.5</v>
      </c>
      <c r="J44" s="36">
        <v>1</v>
      </c>
      <c r="K44" s="36">
        <v>1</v>
      </c>
      <c r="L44" s="36">
        <v>1</v>
      </c>
      <c r="M44" s="36">
        <v>-0.5</v>
      </c>
      <c r="N44" s="36">
        <v>1</v>
      </c>
      <c r="O44" s="36">
        <v>1</v>
      </c>
      <c r="P44" s="36">
        <v>0</v>
      </c>
      <c r="Q44" s="36">
        <v>1</v>
      </c>
      <c r="R44" s="30">
        <v>1</v>
      </c>
      <c r="S44" s="36">
        <v>3</v>
      </c>
      <c r="T44" s="36">
        <v>1</v>
      </c>
      <c r="U44" s="72">
        <v>-1</v>
      </c>
      <c r="V44" s="69">
        <v>1</v>
      </c>
      <c r="W44" s="73">
        <v>1</v>
      </c>
      <c r="X44" s="73">
        <v>1</v>
      </c>
      <c r="Y44" s="73">
        <v>1</v>
      </c>
      <c r="Z44" s="73"/>
      <c r="AA44" s="73"/>
      <c r="AB44" s="73"/>
      <c r="AC44" s="37">
        <v>100</v>
      </c>
      <c r="AD44" s="37">
        <f>-50 - 50 + 40</f>
        <v>-60</v>
      </c>
      <c r="AE44" s="34">
        <v>0</v>
      </c>
      <c r="AF44" s="134">
        <f>-50-20+100</f>
        <v>30</v>
      </c>
      <c r="AG44" s="141">
        <v>70</v>
      </c>
      <c r="AH44" s="142">
        <v>100</v>
      </c>
      <c r="AI44" s="142">
        <v>40</v>
      </c>
      <c r="AJ44" s="98"/>
      <c r="AK44" s="142">
        <v>100</v>
      </c>
      <c r="AL44" s="98"/>
      <c r="AM44" s="98"/>
      <c r="AN44" s="98"/>
      <c r="AO44" s="33">
        <f t="shared" si="4"/>
        <v>70.384615384615387</v>
      </c>
    </row>
    <row r="45" spans="1:63" x14ac:dyDescent="0.25">
      <c r="A45" s="27" t="s">
        <v>84</v>
      </c>
      <c r="B45" s="25">
        <v>0</v>
      </c>
      <c r="C45" s="26"/>
      <c r="D45" s="26"/>
      <c r="E45" s="136" t="s">
        <v>85</v>
      </c>
      <c r="F45" s="28">
        <v>1</v>
      </c>
      <c r="G45" s="53">
        <v>1</v>
      </c>
      <c r="H45" s="53">
        <v>1</v>
      </c>
      <c r="I45" s="53">
        <v>1</v>
      </c>
      <c r="J45" s="53">
        <v>1</v>
      </c>
      <c r="K45" s="53">
        <v>1</v>
      </c>
      <c r="L45" s="53">
        <v>1</v>
      </c>
      <c r="M45" s="53">
        <v>-0.5</v>
      </c>
      <c r="N45" s="53">
        <v>1</v>
      </c>
      <c r="O45" s="53">
        <v>1</v>
      </c>
      <c r="P45" s="53">
        <v>1</v>
      </c>
      <c r="Q45" s="53">
        <v>1</v>
      </c>
      <c r="R45" s="48">
        <v>1</v>
      </c>
      <c r="S45" s="53">
        <v>3</v>
      </c>
      <c r="T45" s="53">
        <v>1</v>
      </c>
      <c r="U45" s="72">
        <v>-1</v>
      </c>
      <c r="V45" s="69">
        <v>1</v>
      </c>
      <c r="W45" s="73">
        <v>1</v>
      </c>
      <c r="X45" s="73">
        <v>1</v>
      </c>
      <c r="Y45" s="73">
        <v>-1</v>
      </c>
      <c r="Z45" s="73"/>
      <c r="AA45" s="73"/>
      <c r="AB45" s="73"/>
      <c r="AC45" s="37">
        <v>100</v>
      </c>
      <c r="AD45" s="51">
        <f>-50 - 50</f>
        <v>-100</v>
      </c>
      <c r="AE45" s="38">
        <v>100</v>
      </c>
      <c r="AF45" s="134">
        <f>50</f>
        <v>50</v>
      </c>
      <c r="AG45" s="142">
        <v>40</v>
      </c>
      <c r="AH45" s="79">
        <v>100</v>
      </c>
      <c r="AI45" s="98"/>
      <c r="AJ45" s="98"/>
      <c r="AK45" s="142">
        <v>100</v>
      </c>
      <c r="AL45" s="98"/>
      <c r="AM45" s="98"/>
      <c r="AN45" s="98"/>
      <c r="AO45" s="33">
        <f t="shared" si="4"/>
        <v>78.461538461538467</v>
      </c>
    </row>
    <row r="46" spans="1:63" x14ac:dyDescent="0.25">
      <c r="A46" s="27" t="s">
        <v>86</v>
      </c>
      <c r="B46" s="25">
        <v>1</v>
      </c>
      <c r="C46" s="26"/>
      <c r="D46" s="26"/>
      <c r="E46" s="26" t="s">
        <v>87</v>
      </c>
      <c r="F46" s="28">
        <v>1</v>
      </c>
      <c r="G46" s="28">
        <v>-0.5</v>
      </c>
      <c r="H46" s="53">
        <v>1</v>
      </c>
      <c r="I46" s="53">
        <v>1</v>
      </c>
      <c r="J46" s="53">
        <v>1</v>
      </c>
      <c r="K46" s="53">
        <v>1</v>
      </c>
      <c r="L46" s="28">
        <v>-0.5</v>
      </c>
      <c r="M46" s="53">
        <v>1</v>
      </c>
      <c r="N46" s="53">
        <v>1</v>
      </c>
      <c r="O46" s="53">
        <v>1</v>
      </c>
      <c r="P46" s="53">
        <v>1</v>
      </c>
      <c r="Q46" s="53">
        <v>1</v>
      </c>
      <c r="R46" s="48">
        <v>1</v>
      </c>
      <c r="S46" s="53">
        <v>3</v>
      </c>
      <c r="T46" s="53">
        <v>1</v>
      </c>
      <c r="U46" s="77">
        <v>1</v>
      </c>
      <c r="V46" s="69">
        <v>1</v>
      </c>
      <c r="W46" s="78">
        <v>1</v>
      </c>
      <c r="X46" s="78">
        <v>1</v>
      </c>
      <c r="Y46" s="78">
        <v>1</v>
      </c>
      <c r="Z46" s="78"/>
      <c r="AA46" s="78"/>
      <c r="AB46" s="78"/>
      <c r="AC46" s="37">
        <f>-40 + 100</f>
        <v>60</v>
      </c>
      <c r="AD46" s="37">
        <f>-50 + 100</f>
        <v>50</v>
      </c>
      <c r="AE46" s="38">
        <v>100</v>
      </c>
      <c r="AF46" s="38">
        <f>-50 + 130</f>
        <v>80</v>
      </c>
      <c r="AG46" s="142">
        <v>-100</v>
      </c>
      <c r="AH46" s="142">
        <v>-100</v>
      </c>
      <c r="AI46" s="98"/>
      <c r="AJ46" s="98"/>
      <c r="AK46" s="142">
        <v>100</v>
      </c>
      <c r="AL46" s="98"/>
      <c r="AM46" s="98"/>
      <c r="AN46" s="98"/>
      <c r="AO46" s="33">
        <f t="shared" si="4"/>
        <v>80.384615384615387</v>
      </c>
    </row>
    <row r="47" spans="1:63" x14ac:dyDescent="0.25">
      <c r="A47" s="27" t="s">
        <v>88</v>
      </c>
      <c r="B47" s="25">
        <v>1</v>
      </c>
      <c r="C47" s="26"/>
      <c r="D47" s="26"/>
      <c r="E47" s="43" t="s">
        <v>89</v>
      </c>
      <c r="F47" s="28">
        <v>1</v>
      </c>
      <c r="G47" s="53">
        <v>1</v>
      </c>
      <c r="H47" s="53">
        <v>1</v>
      </c>
      <c r="I47" s="53">
        <v>1</v>
      </c>
      <c r="J47" s="28">
        <v>-0.5</v>
      </c>
      <c r="K47" s="53">
        <v>1</v>
      </c>
      <c r="L47" s="53">
        <v>1</v>
      </c>
      <c r="M47" s="53">
        <v>-0.5</v>
      </c>
      <c r="N47" s="53">
        <v>1</v>
      </c>
      <c r="O47" s="53">
        <v>1</v>
      </c>
      <c r="P47" s="53">
        <v>1</v>
      </c>
      <c r="Q47" s="53">
        <v>1</v>
      </c>
      <c r="R47" s="48">
        <v>1</v>
      </c>
      <c r="S47" s="53">
        <v>3</v>
      </c>
      <c r="T47" s="53">
        <v>1</v>
      </c>
      <c r="U47" s="77">
        <v>1</v>
      </c>
      <c r="V47" s="69">
        <v>1</v>
      </c>
      <c r="W47" s="78">
        <v>1</v>
      </c>
      <c r="X47" s="78">
        <v>1</v>
      </c>
      <c r="Y47" s="78">
        <v>1</v>
      </c>
      <c r="Z47" s="78"/>
      <c r="AA47" s="78"/>
      <c r="AB47" s="78"/>
      <c r="AC47" s="37">
        <v>100</v>
      </c>
      <c r="AD47" s="37">
        <f>-50 - 50 + 100</f>
        <v>0</v>
      </c>
      <c r="AE47" s="38">
        <v>100</v>
      </c>
      <c r="AF47" s="38">
        <f>50 + 10 + 20+20</f>
        <v>100</v>
      </c>
      <c r="AG47" s="142">
        <v>-100</v>
      </c>
      <c r="AH47" s="142">
        <v>-100</v>
      </c>
      <c r="AI47" s="98"/>
      <c r="AJ47" s="98"/>
      <c r="AK47" s="142">
        <v>1</v>
      </c>
      <c r="AL47" s="98"/>
      <c r="AM47" s="98"/>
      <c r="AN47" s="98"/>
      <c r="AO47" s="33">
        <f t="shared" si="4"/>
        <v>76.961538461538467</v>
      </c>
    </row>
    <row r="48" spans="1:63" x14ac:dyDescent="0.25">
      <c r="A48" s="255" t="s">
        <v>90</v>
      </c>
      <c r="B48" s="25">
        <v>0</v>
      </c>
      <c r="C48" s="26"/>
      <c r="D48" s="26"/>
      <c r="E48" s="26" t="s">
        <v>91</v>
      </c>
      <c r="F48" s="28">
        <v>1</v>
      </c>
      <c r="G48" s="53">
        <v>1</v>
      </c>
      <c r="H48" s="53">
        <v>1</v>
      </c>
      <c r="I48" s="53">
        <v>1</v>
      </c>
      <c r="J48" s="53">
        <v>1</v>
      </c>
      <c r="K48" s="53">
        <v>1</v>
      </c>
      <c r="L48" s="53">
        <v>1</v>
      </c>
      <c r="M48" s="53">
        <v>1</v>
      </c>
      <c r="N48" s="53">
        <v>1</v>
      </c>
      <c r="O48" s="53">
        <v>1</v>
      </c>
      <c r="P48" s="53">
        <v>1</v>
      </c>
      <c r="Q48" s="53">
        <v>1</v>
      </c>
      <c r="R48" s="48">
        <v>1</v>
      </c>
      <c r="S48" s="53">
        <v>3</v>
      </c>
      <c r="T48" s="53">
        <v>1</v>
      </c>
      <c r="U48" s="77">
        <v>1</v>
      </c>
      <c r="V48" s="69">
        <v>1</v>
      </c>
      <c r="W48" s="78">
        <v>1</v>
      </c>
      <c r="X48" s="78">
        <v>1</v>
      </c>
      <c r="Y48" s="78">
        <v>-1</v>
      </c>
      <c r="Z48" s="78"/>
      <c r="AA48" s="78"/>
      <c r="AB48" s="78"/>
      <c r="AC48" s="37">
        <v>60</v>
      </c>
      <c r="AD48" s="41">
        <f>-50 - 50</f>
        <v>-100</v>
      </c>
      <c r="AE48" s="38">
        <v>100</v>
      </c>
      <c r="AF48" s="188">
        <v>-100</v>
      </c>
      <c r="AG48" s="191">
        <v>-100</v>
      </c>
      <c r="AH48" s="191">
        <v>-100</v>
      </c>
      <c r="AI48" s="98"/>
      <c r="AJ48" s="98"/>
      <c r="AK48" s="98"/>
      <c r="AL48" s="98"/>
      <c r="AM48" s="98"/>
      <c r="AN48" s="98"/>
      <c r="AO48" s="33">
        <f t="shared" si="4"/>
        <v>67.692307692307693</v>
      </c>
    </row>
    <row r="49" spans="1:41" x14ac:dyDescent="0.25">
      <c r="A49" s="246" t="s">
        <v>92</v>
      </c>
      <c r="B49" s="25">
        <v>1</v>
      </c>
      <c r="C49" s="26"/>
      <c r="D49" s="26"/>
      <c r="E49" s="35" t="s">
        <v>93</v>
      </c>
      <c r="F49" s="28">
        <v>1</v>
      </c>
      <c r="G49" s="28">
        <v>-0.5</v>
      </c>
      <c r="H49" s="53">
        <v>1</v>
      </c>
      <c r="I49" s="28">
        <v>-0.5</v>
      </c>
      <c r="J49" s="53">
        <v>1</v>
      </c>
      <c r="K49" s="53">
        <v>1</v>
      </c>
      <c r="L49" s="53">
        <v>1</v>
      </c>
      <c r="M49" s="53">
        <v>-0.5</v>
      </c>
      <c r="N49" s="53">
        <v>1</v>
      </c>
      <c r="O49" s="53">
        <v>1</v>
      </c>
      <c r="P49" s="53">
        <v>1</v>
      </c>
      <c r="Q49" s="53">
        <v>1</v>
      </c>
      <c r="R49" s="48">
        <v>1</v>
      </c>
      <c r="S49" s="53">
        <v>3</v>
      </c>
      <c r="T49" s="53">
        <v>1</v>
      </c>
      <c r="U49" s="77">
        <v>1</v>
      </c>
      <c r="V49" s="69">
        <v>1</v>
      </c>
      <c r="W49" s="78">
        <v>1</v>
      </c>
      <c r="X49" s="78">
        <v>1</v>
      </c>
      <c r="Y49" s="78">
        <v>1</v>
      </c>
      <c r="Z49" s="78"/>
      <c r="AA49" s="78"/>
      <c r="AB49" s="78"/>
      <c r="AC49" s="37">
        <f>-40 + 100</f>
        <v>60</v>
      </c>
      <c r="AD49" s="37">
        <f>-50 - 50 + 100</f>
        <v>0</v>
      </c>
      <c r="AE49" s="34">
        <v>0</v>
      </c>
      <c r="AF49" s="79">
        <f>50 + 50</f>
        <v>100</v>
      </c>
      <c r="AG49" s="79">
        <v>100</v>
      </c>
      <c r="AH49" s="79">
        <v>100</v>
      </c>
      <c r="AI49" s="212">
        <v>40</v>
      </c>
      <c r="AJ49" s="98"/>
      <c r="AK49" s="142">
        <v>100</v>
      </c>
      <c r="AL49" s="98"/>
      <c r="AM49" s="98"/>
      <c r="AN49" s="98"/>
      <c r="AO49" s="33">
        <f t="shared" si="4"/>
        <v>86.538461538461533</v>
      </c>
    </row>
    <row r="50" spans="1:41" x14ac:dyDescent="0.25">
      <c r="A50" s="27" t="s">
        <v>94</v>
      </c>
      <c r="B50" s="25">
        <v>2</v>
      </c>
      <c r="C50" s="26"/>
      <c r="D50" s="26"/>
      <c r="E50" s="136" t="s">
        <v>95</v>
      </c>
      <c r="F50" s="28">
        <v>1</v>
      </c>
      <c r="G50" s="53">
        <v>1</v>
      </c>
      <c r="H50" s="53">
        <v>1</v>
      </c>
      <c r="I50" s="53">
        <v>1</v>
      </c>
      <c r="J50" s="53">
        <v>1</v>
      </c>
      <c r="K50" s="53">
        <v>1</v>
      </c>
      <c r="L50" s="53">
        <v>1</v>
      </c>
      <c r="M50" s="53">
        <v>1</v>
      </c>
      <c r="N50" s="53">
        <v>1</v>
      </c>
      <c r="O50" s="53">
        <v>1</v>
      </c>
      <c r="P50" s="53">
        <v>1</v>
      </c>
      <c r="Q50" s="53">
        <v>1</v>
      </c>
      <c r="R50" s="48">
        <v>1</v>
      </c>
      <c r="S50" s="53">
        <v>3</v>
      </c>
      <c r="T50" s="53">
        <v>1</v>
      </c>
      <c r="U50" s="72">
        <v>-1</v>
      </c>
      <c r="V50" s="69">
        <v>1</v>
      </c>
      <c r="W50" s="73">
        <v>1</v>
      </c>
      <c r="X50" s="73">
        <v>1</v>
      </c>
      <c r="Y50" s="73">
        <v>1</v>
      </c>
      <c r="Z50" s="73"/>
      <c r="AA50" s="73"/>
      <c r="AB50" s="73"/>
      <c r="AC50" s="37">
        <v>80</v>
      </c>
      <c r="AD50" s="37">
        <f>100</f>
        <v>100</v>
      </c>
      <c r="AE50" s="38">
        <v>50</v>
      </c>
      <c r="AF50" s="38">
        <f>-50 + 100</f>
        <v>50</v>
      </c>
      <c r="AG50" s="142">
        <v>60</v>
      </c>
      <c r="AH50" s="98"/>
      <c r="AI50" s="98"/>
      <c r="AJ50" s="98"/>
      <c r="AK50" s="98"/>
      <c r="AL50" s="98"/>
      <c r="AM50" s="98"/>
      <c r="AN50" s="98"/>
      <c r="AO50" s="33">
        <f>SUM(100*SUM(F50:U50),AC50:AN50)/$AO$1</f>
        <v>74.615384615384613</v>
      </c>
    </row>
    <row r="51" spans="1:41" x14ac:dyDescent="0.25">
      <c r="A51" s="27"/>
      <c r="E51" s="43"/>
      <c r="F51" s="28"/>
      <c r="G51" s="53"/>
      <c r="H51" s="53"/>
      <c r="I51" s="53"/>
      <c r="J51" s="53"/>
      <c r="K51" s="26"/>
      <c r="L51" s="26"/>
      <c r="M51" s="26"/>
      <c r="N51" s="53"/>
      <c r="O51" s="53"/>
      <c r="P51" s="53"/>
      <c r="Q51" s="53"/>
      <c r="R51" s="53"/>
      <c r="S51" s="53"/>
      <c r="T51" s="53"/>
      <c r="U51" s="80"/>
      <c r="V51" s="81"/>
      <c r="W51" s="81"/>
      <c r="X51" s="81"/>
      <c r="Y51" s="81"/>
      <c r="Z51" s="81"/>
      <c r="AA51" s="81"/>
      <c r="AB51" s="81"/>
      <c r="AC51" s="82"/>
      <c r="AD51" s="83"/>
      <c r="AE51" s="34"/>
      <c r="AF51" s="34"/>
      <c r="AG51" s="98"/>
      <c r="AH51" s="98"/>
      <c r="AI51" s="98"/>
      <c r="AJ51" s="98"/>
      <c r="AK51" s="98"/>
      <c r="AL51" s="98"/>
      <c r="AM51" s="98"/>
      <c r="AN51" s="98"/>
      <c r="AO51" s="33"/>
    </row>
  </sheetData>
  <conditionalFormatting sqref="AO3:AO27 AO30:AO51">
    <cfRule type="cellIs" dxfId="0" priority="2" operator="greaterThan">
      <formula>70</formula>
    </cfRule>
  </conditionalFormatting>
  <hyperlinks>
    <hyperlink ref="E4" r:id="rId1" xr:uid="{00000000-0004-0000-0000-000000000000}"/>
    <hyperlink ref="E5" r:id="rId2" xr:uid="{00000000-0004-0000-0000-000001000000}"/>
    <hyperlink ref="E9" r:id="rId3" xr:uid="{00000000-0004-0000-0000-000002000000}"/>
    <hyperlink ref="E10" r:id="rId4" xr:uid="{00000000-0004-0000-0000-000003000000}"/>
    <hyperlink ref="E11" r:id="rId5" xr:uid="{00000000-0004-0000-0000-000004000000}"/>
    <hyperlink ref="E16" r:id="rId6" xr:uid="{00000000-0004-0000-0000-000005000000}"/>
    <hyperlink ref="E22" r:id="rId7" xr:uid="{00000000-0004-0000-0000-000006000000}"/>
    <hyperlink ref="E26" r:id="rId8" xr:uid="{00000000-0004-0000-0000-000007000000}"/>
    <hyperlink ref="E27" r:id="rId9" xr:uid="{00000000-0004-0000-0000-000008000000}"/>
    <hyperlink ref="E30" r:id="rId10" xr:uid="{00000000-0004-0000-0000-000009000000}"/>
    <hyperlink ref="E32" r:id="rId11" xr:uid="{00000000-0004-0000-0000-00000A000000}"/>
    <hyperlink ref="E34" r:id="rId12" xr:uid="{00000000-0004-0000-0000-00000B000000}"/>
    <hyperlink ref="E36" r:id="rId13" xr:uid="{00000000-0004-0000-0000-00000C000000}"/>
    <hyperlink ref="E43" r:id="rId14" xr:uid="{00000000-0004-0000-0000-00000D000000}"/>
    <hyperlink ref="E44" r:id="rId15" xr:uid="{00000000-0004-0000-0000-00000E000000}"/>
    <hyperlink ref="E49" r:id="rId16" xr:uid="{00000000-0004-0000-0000-000010000000}"/>
    <hyperlink ref="E33" r:id="rId17" xr:uid="{67EA5471-6546-4126-9E11-39B09DC31004}"/>
    <hyperlink ref="E40" r:id="rId18" xr:uid="{E8DA16DC-4EEB-422A-A5EF-1EA6B58F3D5C}"/>
    <hyperlink ref="E37" r:id="rId19" xr:uid="{73BA9C18-4628-4DD0-A367-0BDCD9A81F3E}"/>
    <hyperlink ref="E39" r:id="rId20" xr:uid="{F365EEEE-5E9C-47E7-B5DE-0796F72CCF8D}"/>
    <hyperlink ref="E41" r:id="rId21" xr:uid="{A58D930D-C50C-4FB3-85A8-37E3977D845A}"/>
    <hyperlink ref="E8" r:id="rId22" xr:uid="{D3F85F3C-B34B-442B-8648-57216D58FDB6}"/>
    <hyperlink ref="E13" r:id="rId23" xr:uid="{B029B753-7C8F-4C46-A00C-546B60E50A5D}"/>
    <hyperlink ref="E50" r:id="rId24" xr:uid="{4C85CFBA-844A-4E1C-B147-6379454A5F25}"/>
    <hyperlink ref="E45" r:id="rId25" xr:uid="{170D1D12-3976-41E5-9E60-7627CA5735D1}"/>
    <hyperlink ref="E42" r:id="rId26" xr:uid="{4DA5F499-5775-4693-A29F-54E04E442965}"/>
    <hyperlink ref="E6" r:id="rId27" xr:uid="{4F97F3AB-5D74-40BD-83FF-32546801296B}"/>
    <hyperlink ref="E35" r:id="rId28" xr:uid="{044EE66C-BA42-4D19-AEBF-0477B7195099}"/>
  </hyperlinks>
  <pageMargins left="0.7" right="0.7" top="0.75" bottom="0.75" header="0.511811023622047" footer="0.511811023622047"/>
  <pageSetup paperSize="9" orientation="portrait" horizontalDpi="300" verticalDpi="300" r:id="rId29"/>
  <legacyDrawing r:id="rId3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5"/>
  <sheetViews>
    <sheetView topLeftCell="A5" zoomScaleNormal="100" workbookViewId="0">
      <pane xSplit="1" topLeftCell="N1" activePane="topRight" state="frozen"/>
      <selection pane="topRight" activeCell="X25" sqref="X25"/>
    </sheetView>
  </sheetViews>
  <sheetFormatPr defaultColWidth="8.5703125"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4" customWidth="1"/>
    <col min="20" max="20" width="14.28515625" style="3" customWidth="1"/>
    <col min="21" max="21" width="13.5703125" style="84" customWidth="1"/>
    <col min="22" max="22" width="17" customWidth="1"/>
    <col min="23" max="23" width="16.5703125" customWidth="1"/>
    <col min="24" max="24" width="15.5703125" style="1" customWidth="1"/>
    <col min="25" max="25" width="11.5703125" style="1" customWidth="1"/>
    <col min="26" max="26" width="14.7109375" customWidth="1"/>
    <col min="27" max="27" width="15.28515625" customWidth="1"/>
    <col min="28" max="28" width="14.85546875" customWidth="1"/>
    <col min="31" max="31" width="12.5703125" customWidth="1"/>
    <col min="32" max="32" width="12.85546875" customWidth="1"/>
  </cols>
  <sheetData>
    <row r="1" spans="1:32" s="4" customFormat="1" ht="26.25" x14ac:dyDescent="0.4">
      <c r="A1" s="5" t="s">
        <v>96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60"/>
      <c r="U1" s="85"/>
      <c r="V1" s="58"/>
      <c r="W1" s="86" t="s">
        <v>97</v>
      </c>
      <c r="X1" s="87"/>
      <c r="Y1" s="15"/>
      <c r="Z1" s="58"/>
      <c r="AA1" s="58"/>
      <c r="AB1" s="58"/>
      <c r="AC1" s="58"/>
      <c r="AD1" s="58"/>
      <c r="AE1" s="62"/>
    </row>
    <row r="2" spans="1:32" s="24" customFormat="1" ht="15.75" x14ac:dyDescent="0.25">
      <c r="A2" s="88" t="s">
        <v>1</v>
      </c>
      <c r="B2" s="89" t="s">
        <v>2</v>
      </c>
      <c r="C2" s="90" t="s">
        <v>3</v>
      </c>
      <c r="D2" s="16" t="s">
        <v>98</v>
      </c>
      <c r="E2" s="91" t="s">
        <v>99</v>
      </c>
      <c r="F2" s="16" t="s">
        <v>100</v>
      </c>
      <c r="G2" s="16" t="s">
        <v>101</v>
      </c>
      <c r="H2" s="16" t="s">
        <v>102</v>
      </c>
      <c r="I2" s="16" t="s">
        <v>103</v>
      </c>
      <c r="J2" s="16">
        <v>45579</v>
      </c>
      <c r="K2" s="16">
        <v>45586</v>
      </c>
      <c r="L2" s="16">
        <v>45593</v>
      </c>
      <c r="M2" s="16">
        <v>45607</v>
      </c>
      <c r="N2" s="16">
        <v>45614</v>
      </c>
      <c r="O2" s="16">
        <v>45621</v>
      </c>
      <c r="P2" s="16">
        <v>45628</v>
      </c>
      <c r="Q2" s="16">
        <v>45635</v>
      </c>
      <c r="R2" s="16">
        <v>45642</v>
      </c>
      <c r="S2" s="16">
        <v>45649</v>
      </c>
      <c r="T2" s="20" t="s">
        <v>104</v>
      </c>
      <c r="U2" s="92" t="s">
        <v>105</v>
      </c>
      <c r="V2" s="21" t="s">
        <v>106</v>
      </c>
      <c r="W2" s="21" t="s">
        <v>107</v>
      </c>
      <c r="X2" s="93" t="s">
        <v>108</v>
      </c>
      <c r="Y2" s="94" t="s">
        <v>109</v>
      </c>
      <c r="Z2" s="21" t="s">
        <v>110</v>
      </c>
      <c r="AA2" s="21" t="s">
        <v>111</v>
      </c>
      <c r="AB2" s="21" t="s">
        <v>145</v>
      </c>
      <c r="AC2" s="21"/>
      <c r="AD2" s="21"/>
      <c r="AE2" s="23" t="s">
        <v>146</v>
      </c>
      <c r="AF2" s="21" t="s">
        <v>112</v>
      </c>
    </row>
    <row r="3" spans="1:32" s="180" customFormat="1" ht="15.75" x14ac:dyDescent="0.25">
      <c r="A3" s="170" t="s">
        <v>113</v>
      </c>
      <c r="B3" s="171">
        <v>0</v>
      </c>
      <c r="C3" s="171"/>
      <c r="D3" s="172">
        <v>1</v>
      </c>
      <c r="E3" s="172">
        <v>1</v>
      </c>
      <c r="F3" s="172">
        <v>0</v>
      </c>
      <c r="G3" s="172">
        <v>1</v>
      </c>
      <c r="H3" s="172">
        <v>0</v>
      </c>
      <c r="I3" s="172">
        <v>1</v>
      </c>
      <c r="J3" s="172"/>
      <c r="K3" s="172"/>
      <c r="L3" s="172"/>
      <c r="M3" s="172"/>
      <c r="N3" s="172"/>
      <c r="O3" s="172"/>
      <c r="P3" s="172"/>
      <c r="Q3" s="172"/>
      <c r="R3" s="172"/>
      <c r="S3" s="173"/>
      <c r="T3" s="174">
        <f>-50+100</f>
        <v>50</v>
      </c>
      <c r="U3" s="175">
        <v>100</v>
      </c>
      <c r="V3" s="176">
        <v>100</v>
      </c>
      <c r="W3" s="176">
        <v>80</v>
      </c>
      <c r="X3" s="177">
        <v>80</v>
      </c>
      <c r="Y3" s="178">
        <v>80</v>
      </c>
      <c r="Z3" s="179">
        <v>80</v>
      </c>
      <c r="AA3" s="179">
        <v>80</v>
      </c>
      <c r="AB3" s="179"/>
      <c r="AC3" s="179"/>
      <c r="AD3" s="179"/>
      <c r="AE3" s="179">
        <v>4</v>
      </c>
      <c r="AF3" s="179"/>
    </row>
    <row r="4" spans="1:32" s="213" customFormat="1" ht="15.75" x14ac:dyDescent="0.25">
      <c r="A4" s="160" t="s">
        <v>114</v>
      </c>
      <c r="B4" s="205">
        <v>0</v>
      </c>
      <c r="C4" s="205"/>
      <c r="D4" s="162">
        <v>1</v>
      </c>
      <c r="E4" s="206">
        <v>1</v>
      </c>
      <c r="F4" s="206">
        <v>1</v>
      </c>
      <c r="G4" s="206">
        <v>0</v>
      </c>
      <c r="H4" s="206">
        <v>0</v>
      </c>
      <c r="I4" s="206">
        <v>1</v>
      </c>
      <c r="J4" s="206"/>
      <c r="K4" s="206"/>
      <c r="L4" s="206"/>
      <c r="M4" s="206"/>
      <c r="N4" s="206"/>
      <c r="O4" s="206"/>
      <c r="P4" s="206"/>
      <c r="Q4" s="206"/>
      <c r="R4" s="206"/>
      <c r="S4" s="207"/>
      <c r="T4" s="164">
        <f>-50+100</f>
        <v>50</v>
      </c>
      <c r="U4" s="208">
        <v>100</v>
      </c>
      <c r="V4" s="209">
        <v>60</v>
      </c>
      <c r="W4" s="209"/>
      <c r="X4" s="210"/>
      <c r="Y4" s="211"/>
      <c r="Z4" s="212"/>
      <c r="AA4" s="212"/>
      <c r="AB4" s="212"/>
      <c r="AC4" s="212"/>
      <c r="AD4" s="212"/>
      <c r="AE4" s="212">
        <v>3</v>
      </c>
      <c r="AF4" s="212"/>
    </row>
    <row r="5" spans="1:32" s="110" customFormat="1" ht="15.75" x14ac:dyDescent="0.25">
      <c r="A5" s="99" t="s">
        <v>115</v>
      </c>
      <c r="B5" s="100"/>
      <c r="C5" s="100"/>
      <c r="D5" s="101">
        <v>0</v>
      </c>
      <c r="E5" s="102">
        <v>0</v>
      </c>
      <c r="F5" s="102">
        <v>0</v>
      </c>
      <c r="G5" s="102">
        <v>0</v>
      </c>
      <c r="H5" s="102">
        <v>0</v>
      </c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3"/>
      <c r="T5" s="104">
        <f>-50</f>
        <v>-50</v>
      </c>
      <c r="U5" s="105"/>
      <c r="V5" s="106"/>
      <c r="W5" s="106"/>
      <c r="X5" s="107"/>
      <c r="Y5" s="108"/>
      <c r="Z5" s="109"/>
      <c r="AA5" s="109"/>
      <c r="AB5" s="109"/>
      <c r="AC5" s="109"/>
      <c r="AD5" s="109"/>
      <c r="AE5" s="109"/>
      <c r="AF5" s="109"/>
    </row>
    <row r="6" spans="1:32" s="231" customFormat="1" ht="15.75" x14ac:dyDescent="0.25">
      <c r="A6" s="170" t="s">
        <v>116</v>
      </c>
      <c r="B6" s="223">
        <v>0</v>
      </c>
      <c r="C6" s="223"/>
      <c r="D6" s="172">
        <v>1</v>
      </c>
      <c r="E6" s="224" t="s">
        <v>117</v>
      </c>
      <c r="F6" s="224">
        <v>0</v>
      </c>
      <c r="G6" s="224">
        <v>0</v>
      </c>
      <c r="H6" s="224">
        <v>0</v>
      </c>
      <c r="I6" s="224">
        <v>1</v>
      </c>
      <c r="J6" s="224"/>
      <c r="K6" s="224"/>
      <c r="L6" s="224"/>
      <c r="M6" s="224"/>
      <c r="N6" s="224"/>
      <c r="O6" s="224"/>
      <c r="P6" s="224"/>
      <c r="Q6" s="224"/>
      <c r="R6" s="224"/>
      <c r="S6" s="225"/>
      <c r="T6" s="174">
        <v>100</v>
      </c>
      <c r="U6" s="226">
        <v>100</v>
      </c>
      <c r="V6" s="227">
        <v>100</v>
      </c>
      <c r="W6" s="227">
        <v>80</v>
      </c>
      <c r="X6" s="228">
        <v>80</v>
      </c>
      <c r="Y6" s="229">
        <v>80</v>
      </c>
      <c r="Z6" s="230"/>
      <c r="AA6" s="230"/>
      <c r="AB6" s="230"/>
      <c r="AC6" s="230"/>
      <c r="AD6" s="230"/>
      <c r="AE6" s="230">
        <v>4</v>
      </c>
      <c r="AF6" s="230"/>
    </row>
    <row r="7" spans="1:32" s="204" customFormat="1" ht="15.75" x14ac:dyDescent="0.25">
      <c r="A7" s="181" t="s">
        <v>118</v>
      </c>
      <c r="B7" s="203">
        <v>0</v>
      </c>
      <c r="C7" s="203"/>
      <c r="D7" s="183">
        <v>1</v>
      </c>
      <c r="E7" s="194">
        <v>0</v>
      </c>
      <c r="F7" s="194">
        <v>0</v>
      </c>
      <c r="G7" s="194">
        <v>0</v>
      </c>
      <c r="H7" s="194">
        <v>0</v>
      </c>
      <c r="I7" s="194">
        <v>0</v>
      </c>
      <c r="J7" s="194"/>
      <c r="K7" s="194"/>
      <c r="L7" s="194"/>
      <c r="M7" s="194"/>
      <c r="N7" s="194"/>
      <c r="O7" s="194"/>
      <c r="P7" s="194"/>
      <c r="Q7" s="194"/>
      <c r="R7" s="194"/>
      <c r="S7" s="195"/>
      <c r="T7" s="196">
        <f>-50</f>
        <v>-50</v>
      </c>
      <c r="U7" s="197"/>
      <c r="V7" s="198"/>
      <c r="W7" s="198"/>
      <c r="X7" s="199"/>
      <c r="Y7" s="200"/>
      <c r="Z7" s="201"/>
      <c r="AA7" s="201"/>
      <c r="AB7" s="201"/>
      <c r="AC7" s="201"/>
      <c r="AD7" s="201"/>
      <c r="AE7" s="201">
        <v>2</v>
      </c>
      <c r="AF7" s="201"/>
    </row>
    <row r="8" spans="1:32" s="192" customFormat="1" ht="15.75" x14ac:dyDescent="0.25">
      <c r="A8" s="181" t="s">
        <v>119</v>
      </c>
      <c r="B8" s="182">
        <v>0</v>
      </c>
      <c r="C8" s="182"/>
      <c r="D8" s="183">
        <v>0</v>
      </c>
      <c r="E8" s="184">
        <v>0</v>
      </c>
      <c r="F8" s="184">
        <v>0</v>
      </c>
      <c r="G8" s="184">
        <v>0</v>
      </c>
      <c r="H8" s="184">
        <v>0</v>
      </c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5"/>
      <c r="T8" s="186">
        <f>-50</f>
        <v>-50</v>
      </c>
      <c r="U8" s="187"/>
      <c r="V8" s="188"/>
      <c r="W8" s="188"/>
      <c r="X8" s="189"/>
      <c r="Y8" s="190"/>
      <c r="Z8" s="191"/>
      <c r="AA8" s="191"/>
      <c r="AB8" s="191"/>
      <c r="AC8" s="191"/>
      <c r="AD8" s="191"/>
      <c r="AE8" s="191">
        <v>2</v>
      </c>
      <c r="AF8" s="191"/>
    </row>
    <row r="9" spans="1:32" s="110" customFormat="1" ht="15.75" x14ac:dyDescent="0.25">
      <c r="A9" s="99" t="s">
        <v>120</v>
      </c>
      <c r="B9" s="100"/>
      <c r="C9" s="100"/>
      <c r="D9" s="101">
        <v>0</v>
      </c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3"/>
      <c r="T9" s="104"/>
      <c r="U9" s="105"/>
      <c r="V9" s="106"/>
      <c r="W9" s="106"/>
      <c r="X9" s="107"/>
      <c r="Y9" s="108"/>
      <c r="Z9" s="109"/>
      <c r="AA9" s="109"/>
      <c r="AB9" s="109"/>
      <c r="AC9" s="109"/>
      <c r="AD9" s="109"/>
      <c r="AE9" s="109"/>
      <c r="AF9" s="109"/>
    </row>
    <row r="10" spans="1:32" s="158" customFormat="1" ht="15.75" x14ac:dyDescent="0.25">
      <c r="A10" s="147" t="s">
        <v>121</v>
      </c>
      <c r="B10" s="148">
        <v>2</v>
      </c>
      <c r="C10" s="148"/>
      <c r="D10" s="149">
        <v>1</v>
      </c>
      <c r="E10" s="150">
        <v>1</v>
      </c>
      <c r="F10" s="150">
        <v>1</v>
      </c>
      <c r="G10" s="150">
        <v>1</v>
      </c>
      <c r="H10" s="150">
        <v>0</v>
      </c>
      <c r="I10" s="150">
        <v>0</v>
      </c>
      <c r="J10" s="150"/>
      <c r="K10" s="150"/>
      <c r="L10" s="150"/>
      <c r="M10" s="150"/>
      <c r="N10" s="150"/>
      <c r="O10" s="150"/>
      <c r="P10" s="150"/>
      <c r="Q10" s="150"/>
      <c r="R10" s="150"/>
      <c r="S10" s="151"/>
      <c r="T10" s="152">
        <v>100</v>
      </c>
      <c r="U10" s="153">
        <v>100</v>
      </c>
      <c r="V10" s="154">
        <v>100</v>
      </c>
      <c r="W10" s="154">
        <v>100</v>
      </c>
      <c r="X10" s="155">
        <v>100</v>
      </c>
      <c r="Y10" s="156">
        <v>100</v>
      </c>
      <c r="Z10" s="157">
        <v>100</v>
      </c>
      <c r="AA10" s="157">
        <v>100</v>
      </c>
      <c r="AB10" s="157"/>
      <c r="AC10" s="157"/>
      <c r="AD10" s="157"/>
      <c r="AE10" s="157">
        <v>5</v>
      </c>
      <c r="AF10" s="157"/>
    </row>
    <row r="11" spans="1:32" s="222" customFormat="1" ht="15.75" x14ac:dyDescent="0.25">
      <c r="A11" s="170" t="s">
        <v>122</v>
      </c>
      <c r="B11" s="214">
        <v>0</v>
      </c>
      <c r="C11" s="214"/>
      <c r="D11" s="172">
        <v>1</v>
      </c>
      <c r="E11" s="215">
        <v>0</v>
      </c>
      <c r="F11" s="215">
        <v>0</v>
      </c>
      <c r="G11" s="215">
        <v>0</v>
      </c>
      <c r="H11" s="215">
        <v>0</v>
      </c>
      <c r="I11" s="215">
        <v>0</v>
      </c>
      <c r="J11" s="215"/>
      <c r="K11" s="215"/>
      <c r="L11" s="215"/>
      <c r="M11" s="215"/>
      <c r="N11" s="215"/>
      <c r="O11" s="215"/>
      <c r="P11" s="215"/>
      <c r="Q11" s="215"/>
      <c r="R11" s="215"/>
      <c r="S11" s="216"/>
      <c r="T11" s="174">
        <f>-50+100</f>
        <v>50</v>
      </c>
      <c r="U11" s="217">
        <v>50</v>
      </c>
      <c r="V11" s="218">
        <v>70</v>
      </c>
      <c r="W11" s="218">
        <v>70</v>
      </c>
      <c r="X11" s="219">
        <v>80</v>
      </c>
      <c r="Y11" s="220">
        <v>80</v>
      </c>
      <c r="Z11" s="221">
        <v>80</v>
      </c>
      <c r="AA11" s="221">
        <v>80</v>
      </c>
      <c r="AB11" s="221"/>
      <c r="AC11" s="221"/>
      <c r="AD11" s="221"/>
      <c r="AE11" s="221">
        <v>4</v>
      </c>
      <c r="AF11" s="221"/>
    </row>
    <row r="12" spans="1:32" s="213" customFormat="1" ht="15.75" x14ac:dyDescent="0.25">
      <c r="A12" s="160" t="s">
        <v>123</v>
      </c>
      <c r="B12" s="205">
        <v>0</v>
      </c>
      <c r="C12" s="205"/>
      <c r="D12" s="162">
        <v>1</v>
      </c>
      <c r="E12" s="206">
        <v>1</v>
      </c>
      <c r="F12" s="206">
        <v>1</v>
      </c>
      <c r="G12" s="206">
        <v>1</v>
      </c>
      <c r="H12" s="206">
        <v>0</v>
      </c>
      <c r="I12" s="206">
        <v>1</v>
      </c>
      <c r="J12" s="206"/>
      <c r="K12" s="206"/>
      <c r="L12" s="206"/>
      <c r="M12" s="206"/>
      <c r="N12" s="206"/>
      <c r="O12" s="206"/>
      <c r="P12" s="206"/>
      <c r="Q12" s="206"/>
      <c r="R12" s="206"/>
      <c r="S12" s="207"/>
      <c r="T12" s="164">
        <f>-50+100</f>
        <v>50</v>
      </c>
      <c r="U12" s="208">
        <v>100</v>
      </c>
      <c r="V12" s="209">
        <v>100</v>
      </c>
      <c r="W12" s="209">
        <v>100</v>
      </c>
      <c r="X12" s="210"/>
      <c r="Y12" s="211"/>
      <c r="Z12" s="212"/>
      <c r="AA12" s="212"/>
      <c r="AB12" s="212"/>
      <c r="AC12" s="212"/>
      <c r="AD12" s="212"/>
      <c r="AE12" s="212">
        <v>3</v>
      </c>
      <c r="AF12" s="212"/>
    </row>
    <row r="13" spans="1:32" s="110" customFormat="1" ht="15.75" x14ac:dyDescent="0.25">
      <c r="A13" s="99" t="s">
        <v>124</v>
      </c>
      <c r="B13" s="100">
        <v>0</v>
      </c>
      <c r="C13" s="100"/>
      <c r="D13" s="101">
        <v>1</v>
      </c>
      <c r="E13" s="102">
        <v>0</v>
      </c>
      <c r="F13" s="102">
        <v>0</v>
      </c>
      <c r="G13" s="102">
        <v>0</v>
      </c>
      <c r="H13" s="102">
        <v>0</v>
      </c>
      <c r="I13" s="102">
        <v>0</v>
      </c>
      <c r="J13" s="102"/>
      <c r="K13" s="102"/>
      <c r="L13" s="102"/>
      <c r="M13" s="102"/>
      <c r="N13" s="102"/>
      <c r="O13" s="102"/>
      <c r="P13" s="102"/>
      <c r="Q13" s="102"/>
      <c r="R13" s="102"/>
      <c r="S13" s="103"/>
      <c r="T13" s="104">
        <f>-50</f>
        <v>-50</v>
      </c>
      <c r="U13" s="105"/>
      <c r="V13" s="106"/>
      <c r="W13" s="106"/>
      <c r="X13" s="107"/>
      <c r="Y13" s="108"/>
      <c r="Z13" s="109"/>
      <c r="AA13" s="109"/>
      <c r="AB13" s="109"/>
      <c r="AC13" s="109"/>
      <c r="AD13" s="109"/>
      <c r="AE13" s="109"/>
      <c r="AF13" s="109"/>
    </row>
    <row r="14" spans="1:32" s="158" customFormat="1" ht="15.75" x14ac:dyDescent="0.25">
      <c r="A14" s="147" t="s">
        <v>125</v>
      </c>
      <c r="B14" s="148">
        <v>2</v>
      </c>
      <c r="C14" s="148"/>
      <c r="D14" s="149">
        <v>1</v>
      </c>
      <c r="E14" s="150">
        <v>1</v>
      </c>
      <c r="F14" s="150">
        <v>1</v>
      </c>
      <c r="G14" s="150">
        <v>1</v>
      </c>
      <c r="H14" s="150">
        <v>1</v>
      </c>
      <c r="I14" s="150">
        <v>1</v>
      </c>
      <c r="J14" s="150"/>
      <c r="K14" s="150"/>
      <c r="L14" s="150"/>
      <c r="M14" s="150"/>
      <c r="N14" s="150"/>
      <c r="O14" s="150"/>
      <c r="P14" s="150"/>
      <c r="Q14" s="150"/>
      <c r="R14" s="150"/>
      <c r="S14" s="151"/>
      <c r="T14" s="152">
        <v>100</v>
      </c>
      <c r="U14" s="153">
        <v>100</v>
      </c>
      <c r="V14" s="154">
        <v>100</v>
      </c>
      <c r="W14" s="154">
        <v>100</v>
      </c>
      <c r="X14" s="155">
        <v>100</v>
      </c>
      <c r="Y14" s="156">
        <v>100</v>
      </c>
      <c r="Z14" s="157">
        <v>100</v>
      </c>
      <c r="AA14" s="157">
        <v>100</v>
      </c>
      <c r="AB14" s="157">
        <v>100</v>
      </c>
      <c r="AC14" s="157"/>
      <c r="AD14" s="157"/>
      <c r="AE14" s="157">
        <v>5</v>
      </c>
      <c r="AF14" s="157"/>
    </row>
    <row r="15" spans="1:32" s="192" customFormat="1" ht="15.75" x14ac:dyDescent="0.25">
      <c r="A15" s="181" t="s">
        <v>126</v>
      </c>
      <c r="B15" s="182">
        <v>0</v>
      </c>
      <c r="C15" s="182"/>
      <c r="D15" s="183">
        <v>0</v>
      </c>
      <c r="E15" s="184">
        <v>0</v>
      </c>
      <c r="F15" s="184">
        <v>0</v>
      </c>
      <c r="G15" s="184">
        <v>0</v>
      </c>
      <c r="H15" s="184">
        <v>0</v>
      </c>
      <c r="I15" s="184">
        <v>0</v>
      </c>
      <c r="J15" s="184"/>
      <c r="K15" s="184"/>
      <c r="L15" s="184"/>
      <c r="M15" s="184"/>
      <c r="N15" s="184"/>
      <c r="O15" s="184"/>
      <c r="P15" s="184"/>
      <c r="Q15" s="184"/>
      <c r="R15" s="184"/>
      <c r="S15" s="185"/>
      <c r="T15" s="186">
        <f>-50</f>
        <v>-50</v>
      </c>
      <c r="U15" s="187"/>
      <c r="V15" s="188"/>
      <c r="W15" s="188"/>
      <c r="X15" s="189"/>
      <c r="Y15" s="190"/>
      <c r="Z15" s="191"/>
      <c r="AA15" s="191"/>
      <c r="AB15" s="191"/>
      <c r="AC15" s="191"/>
      <c r="AD15" s="191"/>
      <c r="AE15" s="191">
        <v>2</v>
      </c>
      <c r="AF15" s="191"/>
    </row>
    <row r="16" spans="1:32" ht="53.25" customHeight="1" x14ac:dyDescent="0.4">
      <c r="A16" s="5" t="s">
        <v>127</v>
      </c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60"/>
      <c r="U16" s="85"/>
      <c r="V16" s="58"/>
      <c r="W16" s="58"/>
      <c r="X16" s="114"/>
      <c r="Y16" s="115"/>
      <c r="Z16" s="116"/>
      <c r="AA16" s="116"/>
      <c r="AB16" s="116"/>
      <c r="AC16" s="116"/>
      <c r="AD16" s="116"/>
      <c r="AE16" s="117"/>
      <c r="AF16" s="118"/>
    </row>
    <row r="17" spans="1:32" x14ac:dyDescent="0.25">
      <c r="A17" s="88" t="s">
        <v>1</v>
      </c>
      <c r="B17" s="119" t="str">
        <f t="shared" ref="B17:AA17" si="0">B2</f>
        <v>КР1</v>
      </c>
      <c r="C17" s="120" t="str">
        <f t="shared" si="0"/>
        <v>КР2</v>
      </c>
      <c r="D17" s="16" t="str">
        <f t="shared" si="0"/>
        <v>06.02.2025</v>
      </c>
      <c r="E17" s="16" t="str">
        <f t="shared" si="0"/>
        <v>13.02.2025</v>
      </c>
      <c r="F17" s="16" t="str">
        <f t="shared" si="0"/>
        <v>20.02.2025</v>
      </c>
      <c r="G17" s="16" t="str">
        <f t="shared" si="0"/>
        <v>27.02.2025</v>
      </c>
      <c r="H17" s="16" t="str">
        <f t="shared" si="0"/>
        <v>06.03.2025</v>
      </c>
      <c r="I17" s="16" t="str">
        <f t="shared" si="0"/>
        <v>20.03.2025</v>
      </c>
      <c r="J17" s="16">
        <f t="shared" si="0"/>
        <v>45579</v>
      </c>
      <c r="K17" s="16">
        <f t="shared" si="0"/>
        <v>45586</v>
      </c>
      <c r="L17" s="16">
        <f t="shared" si="0"/>
        <v>45593</v>
      </c>
      <c r="M17" s="16">
        <f t="shared" si="0"/>
        <v>45607</v>
      </c>
      <c r="N17" s="16">
        <f t="shared" si="0"/>
        <v>45614</v>
      </c>
      <c r="O17" s="16">
        <f t="shared" si="0"/>
        <v>45621</v>
      </c>
      <c r="P17" s="16">
        <f t="shared" si="0"/>
        <v>45628</v>
      </c>
      <c r="Q17" s="16">
        <f t="shared" si="0"/>
        <v>45635</v>
      </c>
      <c r="R17" s="16">
        <f t="shared" si="0"/>
        <v>45642</v>
      </c>
      <c r="S17" s="16">
        <f t="shared" si="0"/>
        <v>45649</v>
      </c>
      <c r="T17" s="92" t="str">
        <f t="shared" si="0"/>
        <v>Знаковое кодирование</v>
      </c>
      <c r="U17" s="92" t="str">
        <f t="shared" si="0"/>
        <v>Помехоустойчивое кодирование</v>
      </c>
      <c r="V17" s="121" t="str">
        <f t="shared" si="0"/>
        <v>Перемежение</v>
      </c>
      <c r="W17" s="121" t="str">
        <f t="shared" si="0"/>
        <v>QPSK (срок 6 марта)</v>
      </c>
      <c r="X17" s="122" t="str">
        <f t="shared" si="0"/>
        <v>OFDM</v>
      </c>
      <c r="Y17" s="122" t="str">
        <f t="shared" si="0"/>
        <v>Channel</v>
      </c>
      <c r="Z17" s="91" t="str">
        <f t="shared" si="0"/>
        <v>OFDM-demod</v>
      </c>
      <c r="AA17" s="91" t="str">
        <f t="shared" si="0"/>
        <v>BER &amp; plots</v>
      </c>
      <c r="AB17" s="91"/>
      <c r="AC17" s="91"/>
      <c r="AD17" s="91"/>
      <c r="AE17" s="91" t="s">
        <v>146</v>
      </c>
      <c r="AF17" s="91" t="str">
        <f>AF2</f>
        <v>тема</v>
      </c>
    </row>
    <row r="18" spans="1:32" s="213" customFormat="1" ht="15.75" x14ac:dyDescent="0.25">
      <c r="A18" s="232" t="s">
        <v>128</v>
      </c>
      <c r="B18" s="161">
        <v>2</v>
      </c>
      <c r="C18" s="161"/>
      <c r="D18" s="162">
        <v>1</v>
      </c>
      <c r="E18" s="162">
        <v>1</v>
      </c>
      <c r="F18" s="162">
        <v>0</v>
      </c>
      <c r="G18" s="162">
        <v>1</v>
      </c>
      <c r="H18" s="206">
        <v>0</v>
      </c>
      <c r="I18" s="162">
        <v>1</v>
      </c>
      <c r="J18" s="162"/>
      <c r="K18" s="162"/>
      <c r="L18" s="162"/>
      <c r="M18" s="162"/>
      <c r="N18" s="162"/>
      <c r="O18" s="162"/>
      <c r="P18" s="162"/>
      <c r="Q18" s="162"/>
      <c r="R18" s="162"/>
      <c r="S18" s="163"/>
      <c r="T18" s="164">
        <f>-50 + 100</f>
        <v>50</v>
      </c>
      <c r="U18" s="165">
        <v>100</v>
      </c>
      <c r="V18" s="166">
        <v>100</v>
      </c>
      <c r="W18" s="166">
        <v>100</v>
      </c>
      <c r="X18" s="167">
        <v>60</v>
      </c>
      <c r="Y18" s="168">
        <v>60</v>
      </c>
      <c r="Z18" s="169"/>
      <c r="AA18" s="169"/>
      <c r="AB18" s="169"/>
      <c r="AC18" s="169"/>
      <c r="AD18" s="169"/>
      <c r="AE18" s="169">
        <v>4</v>
      </c>
      <c r="AF18" s="169"/>
    </row>
    <row r="19" spans="1:32" s="192" customFormat="1" ht="15.75" x14ac:dyDescent="0.25">
      <c r="A19" s="193" t="s">
        <v>129</v>
      </c>
      <c r="B19" s="182">
        <v>0</v>
      </c>
      <c r="C19" s="182"/>
      <c r="D19" s="183">
        <v>1</v>
      </c>
      <c r="E19" s="184">
        <v>0</v>
      </c>
      <c r="F19" s="184">
        <v>0</v>
      </c>
      <c r="G19" s="184">
        <v>1</v>
      </c>
      <c r="H19" s="202">
        <v>0</v>
      </c>
      <c r="I19" s="184">
        <v>0</v>
      </c>
      <c r="J19" s="184"/>
      <c r="K19" s="184"/>
      <c r="L19" s="184"/>
      <c r="M19" s="184"/>
      <c r="N19" s="184"/>
      <c r="O19" s="184"/>
      <c r="P19" s="184"/>
      <c r="Q19" s="184"/>
      <c r="R19" s="184"/>
      <c r="S19" s="185"/>
      <c r="T19" s="186">
        <f>-50</f>
        <v>-50</v>
      </c>
      <c r="U19" s="187"/>
      <c r="V19" s="188"/>
      <c r="W19" s="188"/>
      <c r="X19" s="189"/>
      <c r="Y19" s="190"/>
      <c r="Z19" s="191"/>
      <c r="AA19" s="191"/>
      <c r="AB19" s="191"/>
      <c r="AC19" s="191"/>
      <c r="AD19" s="191"/>
      <c r="AE19" s="191">
        <v>2</v>
      </c>
      <c r="AF19" s="191"/>
    </row>
    <row r="20" spans="1:32" s="158" customFormat="1" ht="15.75" x14ac:dyDescent="0.25">
      <c r="A20" s="159" t="s">
        <v>130</v>
      </c>
      <c r="B20" s="148">
        <v>2</v>
      </c>
      <c r="C20" s="148"/>
      <c r="D20" s="149">
        <v>1</v>
      </c>
      <c r="E20" s="150">
        <v>0</v>
      </c>
      <c r="F20" s="150">
        <v>0</v>
      </c>
      <c r="G20" s="150">
        <v>1</v>
      </c>
      <c r="H20" s="150">
        <v>1</v>
      </c>
      <c r="I20" s="150">
        <v>1</v>
      </c>
      <c r="J20" s="150"/>
      <c r="K20" s="150"/>
      <c r="L20" s="150"/>
      <c r="M20" s="150"/>
      <c r="N20" s="150"/>
      <c r="O20" s="150"/>
      <c r="P20" s="150"/>
      <c r="Q20" s="150"/>
      <c r="R20" s="150"/>
      <c r="S20" s="151"/>
      <c r="T20" s="152">
        <f>-50 + 100</f>
        <v>50</v>
      </c>
      <c r="U20" s="153">
        <v>100</v>
      </c>
      <c r="V20" s="154">
        <v>100</v>
      </c>
      <c r="W20" s="154">
        <v>100</v>
      </c>
      <c r="X20" s="155">
        <v>100</v>
      </c>
      <c r="Y20" s="156">
        <v>100</v>
      </c>
      <c r="Z20" s="157">
        <v>100</v>
      </c>
      <c r="AA20" s="157">
        <v>100</v>
      </c>
      <c r="AB20" s="157"/>
      <c r="AC20" s="157"/>
      <c r="AD20" s="157"/>
      <c r="AE20" s="157">
        <v>5</v>
      </c>
      <c r="AF20" s="157"/>
    </row>
    <row r="21" spans="1:32" s="158" customFormat="1" ht="15.75" x14ac:dyDescent="0.25">
      <c r="A21" s="159" t="s">
        <v>131</v>
      </c>
      <c r="B21" s="148">
        <v>2</v>
      </c>
      <c r="C21" s="148"/>
      <c r="D21" s="149">
        <v>1</v>
      </c>
      <c r="E21" s="150">
        <v>1</v>
      </c>
      <c r="F21" s="150">
        <v>1</v>
      </c>
      <c r="G21" s="150">
        <v>1</v>
      </c>
      <c r="H21" s="150">
        <v>1</v>
      </c>
      <c r="I21" s="150">
        <v>1</v>
      </c>
      <c r="J21" s="150"/>
      <c r="K21" s="150"/>
      <c r="L21" s="150"/>
      <c r="M21" s="150"/>
      <c r="N21" s="150"/>
      <c r="O21" s="150"/>
      <c r="P21" s="150"/>
      <c r="Q21" s="150"/>
      <c r="R21" s="150"/>
      <c r="S21" s="151"/>
      <c r="T21" s="152">
        <f>100</f>
        <v>100</v>
      </c>
      <c r="U21" s="153">
        <v>100</v>
      </c>
      <c r="V21" s="154">
        <v>100</v>
      </c>
      <c r="W21" s="154">
        <v>100</v>
      </c>
      <c r="X21" s="155">
        <v>100</v>
      </c>
      <c r="Y21" s="156">
        <v>100</v>
      </c>
      <c r="Z21" s="157">
        <v>100</v>
      </c>
      <c r="AA21" s="157">
        <v>100</v>
      </c>
      <c r="AB21" s="157"/>
      <c r="AC21" s="157"/>
      <c r="AD21" s="157"/>
      <c r="AE21" s="157">
        <v>5</v>
      </c>
      <c r="AF21" s="157"/>
    </row>
    <row r="22" spans="1:32" s="231" customFormat="1" ht="15.75" x14ac:dyDescent="0.25">
      <c r="A22" s="233" t="s">
        <v>132</v>
      </c>
      <c r="B22" s="223">
        <v>1</v>
      </c>
      <c r="C22" s="223"/>
      <c r="D22" s="172">
        <v>0.5</v>
      </c>
      <c r="E22" s="215">
        <v>0</v>
      </c>
      <c r="F22" s="215">
        <v>1</v>
      </c>
      <c r="G22" s="215">
        <v>0</v>
      </c>
      <c r="H22" s="215">
        <v>1</v>
      </c>
      <c r="I22" s="215">
        <v>1</v>
      </c>
      <c r="J22" s="215"/>
      <c r="K22" s="215"/>
      <c r="L22" s="215"/>
      <c r="M22" s="215"/>
      <c r="N22" s="215"/>
      <c r="O22" s="215"/>
      <c r="P22" s="215"/>
      <c r="Q22" s="215"/>
      <c r="R22" s="215"/>
      <c r="S22" s="216"/>
      <c r="T22" s="234">
        <v>100</v>
      </c>
      <c r="U22" s="217">
        <v>60</v>
      </c>
      <c r="V22" s="218">
        <v>40</v>
      </c>
      <c r="W22" s="218">
        <v>100</v>
      </c>
      <c r="X22" s="219">
        <v>100</v>
      </c>
      <c r="Y22" s="220">
        <v>100</v>
      </c>
      <c r="Z22" s="221"/>
      <c r="AA22" s="221"/>
      <c r="AB22" s="221"/>
      <c r="AC22" s="221"/>
      <c r="AD22" s="221"/>
      <c r="AE22" s="221">
        <v>4</v>
      </c>
      <c r="AF22" s="221"/>
    </row>
    <row r="23" spans="1:32" s="192" customFormat="1" ht="15.75" x14ac:dyDescent="0.25">
      <c r="A23" s="193" t="s">
        <v>133</v>
      </c>
      <c r="B23" s="182">
        <v>0</v>
      </c>
      <c r="C23" s="182"/>
      <c r="D23" s="183">
        <v>0</v>
      </c>
      <c r="E23" s="184">
        <v>0</v>
      </c>
      <c r="F23" s="184">
        <v>0</v>
      </c>
      <c r="G23" s="184">
        <v>1</v>
      </c>
      <c r="H23" s="184">
        <v>0</v>
      </c>
      <c r="I23" s="184">
        <v>0</v>
      </c>
      <c r="J23" s="184"/>
      <c r="K23" s="184"/>
      <c r="L23" s="184"/>
      <c r="M23" s="184"/>
      <c r="N23" s="184"/>
      <c r="O23" s="184"/>
      <c r="P23" s="184"/>
      <c r="Q23" s="184"/>
      <c r="R23" s="184"/>
      <c r="S23" s="185"/>
      <c r="T23" s="196">
        <f>-50</f>
        <v>-50</v>
      </c>
      <c r="U23" s="187"/>
      <c r="V23" s="188"/>
      <c r="W23" s="188"/>
      <c r="X23" s="189"/>
      <c r="Y23" s="190"/>
      <c r="Z23" s="191"/>
      <c r="AA23" s="191"/>
      <c r="AB23" s="191"/>
      <c r="AC23" s="191"/>
      <c r="AD23" s="191"/>
      <c r="AE23" s="191">
        <v>2</v>
      </c>
      <c r="AF23" s="191"/>
    </row>
    <row r="24" spans="1:32" s="192" customFormat="1" ht="15.75" x14ac:dyDescent="0.25">
      <c r="A24" s="193" t="s">
        <v>134</v>
      </c>
      <c r="B24" s="182">
        <v>0</v>
      </c>
      <c r="C24" s="182"/>
      <c r="D24" s="183">
        <v>0</v>
      </c>
      <c r="E24" s="194">
        <v>0</v>
      </c>
      <c r="F24" s="194">
        <v>0</v>
      </c>
      <c r="G24" s="194">
        <v>0</v>
      </c>
      <c r="H24" s="194">
        <v>0</v>
      </c>
      <c r="I24" s="194">
        <v>1</v>
      </c>
      <c r="J24" s="194"/>
      <c r="K24" s="194"/>
      <c r="L24" s="194"/>
      <c r="M24" s="194"/>
      <c r="N24" s="194"/>
      <c r="O24" s="194"/>
      <c r="P24" s="194"/>
      <c r="Q24" s="194"/>
      <c r="R24" s="194"/>
      <c r="S24" s="195"/>
      <c r="T24" s="196">
        <f>-50+100</f>
        <v>50</v>
      </c>
      <c r="U24" s="197"/>
      <c r="V24" s="198"/>
      <c r="W24" s="198"/>
      <c r="X24" s="199"/>
      <c r="Y24" s="200"/>
      <c r="Z24" s="201"/>
      <c r="AA24" s="201"/>
      <c r="AB24" s="201"/>
      <c r="AC24" s="201"/>
      <c r="AD24" s="201"/>
      <c r="AE24" s="201">
        <v>2</v>
      </c>
      <c r="AF24" s="201"/>
    </row>
    <row r="25" spans="1:32" s="192" customFormat="1" ht="15.75" x14ac:dyDescent="0.25">
      <c r="A25" s="193" t="s">
        <v>135</v>
      </c>
      <c r="B25" s="182">
        <v>0</v>
      </c>
      <c r="C25" s="182"/>
      <c r="D25" s="183">
        <v>1</v>
      </c>
      <c r="E25" s="184">
        <v>0</v>
      </c>
      <c r="F25" s="184">
        <v>0</v>
      </c>
      <c r="G25" s="184">
        <v>0</v>
      </c>
      <c r="H25" s="184">
        <v>0</v>
      </c>
      <c r="I25" s="184">
        <v>0</v>
      </c>
      <c r="J25" s="184"/>
      <c r="K25" s="184"/>
      <c r="L25" s="184"/>
      <c r="M25" s="184"/>
      <c r="N25" s="184"/>
      <c r="O25" s="184"/>
      <c r="P25" s="184"/>
      <c r="Q25" s="184"/>
      <c r="R25" s="184"/>
      <c r="S25" s="185"/>
      <c r="T25" s="196">
        <f>-50</f>
        <v>-50</v>
      </c>
      <c r="U25" s="187"/>
      <c r="V25" s="188"/>
      <c r="W25" s="188"/>
      <c r="X25" s="189"/>
      <c r="Y25" s="190"/>
      <c r="Z25" s="191"/>
      <c r="AA25" s="191"/>
      <c r="AB25" s="191"/>
      <c r="AC25" s="191"/>
      <c r="AD25" s="191"/>
      <c r="AE25" s="191">
        <v>2</v>
      </c>
      <c r="AF25" s="191"/>
    </row>
    <row r="26" spans="1:32" s="192" customFormat="1" ht="15.75" x14ac:dyDescent="0.25">
      <c r="A26" s="193" t="s">
        <v>136</v>
      </c>
      <c r="B26" s="182">
        <v>0</v>
      </c>
      <c r="C26" s="182"/>
      <c r="D26" s="183">
        <v>1</v>
      </c>
      <c r="E26" s="194">
        <v>1</v>
      </c>
      <c r="F26" s="194">
        <v>0</v>
      </c>
      <c r="G26" s="194">
        <v>0</v>
      </c>
      <c r="H26" s="194">
        <v>1</v>
      </c>
      <c r="I26" s="194">
        <v>0</v>
      </c>
      <c r="J26" s="194"/>
      <c r="K26" s="194"/>
      <c r="L26" s="194"/>
      <c r="M26" s="194"/>
      <c r="N26" s="194"/>
      <c r="O26" s="194"/>
      <c r="P26" s="194"/>
      <c r="Q26" s="194"/>
      <c r="R26" s="194"/>
      <c r="S26" s="195"/>
      <c r="T26" s="196">
        <f>-50</f>
        <v>-50</v>
      </c>
      <c r="U26" s="197"/>
      <c r="V26" s="198"/>
      <c r="W26" s="198"/>
      <c r="X26" s="199"/>
      <c r="Y26" s="200"/>
      <c r="Z26" s="201"/>
      <c r="AA26" s="201"/>
      <c r="AB26" s="201"/>
      <c r="AC26" s="201"/>
      <c r="AD26" s="201"/>
      <c r="AE26" s="201">
        <v>2</v>
      </c>
      <c r="AF26" s="201"/>
    </row>
    <row r="27" spans="1:32" s="231" customFormat="1" ht="15.75" x14ac:dyDescent="0.25">
      <c r="A27" s="233" t="s">
        <v>137</v>
      </c>
      <c r="B27" s="223">
        <v>0</v>
      </c>
      <c r="C27" s="223"/>
      <c r="D27" s="172">
        <v>1</v>
      </c>
      <c r="E27" s="224">
        <v>0</v>
      </c>
      <c r="F27" s="224">
        <v>0</v>
      </c>
      <c r="G27" s="224">
        <v>0</v>
      </c>
      <c r="H27" s="224">
        <v>0</v>
      </c>
      <c r="I27" s="224">
        <v>0</v>
      </c>
      <c r="J27" s="224"/>
      <c r="K27" s="224"/>
      <c r="L27" s="224"/>
      <c r="M27" s="224"/>
      <c r="N27" s="224"/>
      <c r="O27" s="224"/>
      <c r="P27" s="224"/>
      <c r="Q27" s="224"/>
      <c r="R27" s="224"/>
      <c r="S27" s="225"/>
      <c r="T27" s="174">
        <v>100</v>
      </c>
      <c r="U27" s="226">
        <v>100</v>
      </c>
      <c r="V27" s="227">
        <v>100</v>
      </c>
      <c r="W27" s="227">
        <v>100</v>
      </c>
      <c r="X27" s="228">
        <v>80</v>
      </c>
      <c r="Y27" s="229">
        <v>80</v>
      </c>
      <c r="Z27" s="230"/>
      <c r="AA27" s="230"/>
      <c r="AB27" s="230"/>
      <c r="AC27" s="230"/>
      <c r="AD27" s="230"/>
      <c r="AE27" s="230">
        <v>4</v>
      </c>
      <c r="AF27" s="230"/>
    </row>
    <row r="28" spans="1:32" s="158" customFormat="1" ht="15.75" x14ac:dyDescent="0.25">
      <c r="A28" s="159" t="s">
        <v>138</v>
      </c>
      <c r="B28" s="148">
        <v>1</v>
      </c>
      <c r="C28" s="148"/>
      <c r="D28" s="149">
        <v>1</v>
      </c>
      <c r="E28" s="150">
        <v>0</v>
      </c>
      <c r="F28" s="150">
        <v>1</v>
      </c>
      <c r="G28" s="150">
        <v>1</v>
      </c>
      <c r="H28" s="150">
        <v>0</v>
      </c>
      <c r="I28" s="150">
        <v>1</v>
      </c>
      <c r="J28" s="150"/>
      <c r="K28" s="150"/>
      <c r="L28" s="150"/>
      <c r="M28" s="150"/>
      <c r="N28" s="150"/>
      <c r="O28" s="150"/>
      <c r="P28" s="150"/>
      <c r="Q28" s="150"/>
      <c r="R28" s="150"/>
      <c r="S28" s="151"/>
      <c r="T28" s="152">
        <v>100</v>
      </c>
      <c r="U28" s="153">
        <v>100</v>
      </c>
      <c r="V28" s="154">
        <v>100</v>
      </c>
      <c r="W28" s="154">
        <v>100</v>
      </c>
      <c r="X28" s="155">
        <v>90</v>
      </c>
      <c r="Y28" s="156">
        <v>90</v>
      </c>
      <c r="Z28" s="157">
        <v>90</v>
      </c>
      <c r="AA28" s="157">
        <v>90</v>
      </c>
      <c r="AB28" s="157"/>
      <c r="AC28" s="157"/>
      <c r="AD28" s="157"/>
      <c r="AE28" s="157">
        <v>5</v>
      </c>
      <c r="AF28" s="157"/>
    </row>
    <row r="29" spans="1:32" s="158" customFormat="1" ht="15.75" x14ac:dyDescent="0.25">
      <c r="A29" s="159" t="s">
        <v>139</v>
      </c>
      <c r="B29" s="148">
        <v>2</v>
      </c>
      <c r="C29" s="148"/>
      <c r="D29" s="149">
        <v>1</v>
      </c>
      <c r="E29" s="150">
        <v>1</v>
      </c>
      <c r="F29" s="150">
        <v>1</v>
      </c>
      <c r="G29" s="150">
        <v>1</v>
      </c>
      <c r="H29" s="150">
        <v>1</v>
      </c>
      <c r="I29" s="150">
        <v>1</v>
      </c>
      <c r="J29" s="150"/>
      <c r="K29" s="150"/>
      <c r="L29" s="150"/>
      <c r="M29" s="150"/>
      <c r="N29" s="150"/>
      <c r="O29" s="150"/>
      <c r="P29" s="150"/>
      <c r="Q29" s="150"/>
      <c r="R29" s="150"/>
      <c r="S29" s="151"/>
      <c r="T29" s="152">
        <v>100</v>
      </c>
      <c r="U29" s="153">
        <v>100</v>
      </c>
      <c r="V29" s="154">
        <v>100</v>
      </c>
      <c r="W29" s="154">
        <v>100</v>
      </c>
      <c r="X29" s="155">
        <v>100</v>
      </c>
      <c r="Y29" s="156">
        <v>100</v>
      </c>
      <c r="Z29" s="157">
        <v>100</v>
      </c>
      <c r="AA29" s="157">
        <v>100</v>
      </c>
      <c r="AB29" s="157"/>
      <c r="AC29" s="157"/>
      <c r="AD29" s="157"/>
      <c r="AE29" s="157">
        <v>5</v>
      </c>
      <c r="AF29" s="157"/>
    </row>
    <row r="30" spans="1:32" s="158" customFormat="1" ht="15.75" x14ac:dyDescent="0.25">
      <c r="A30" s="159" t="s">
        <v>140</v>
      </c>
      <c r="B30" s="148">
        <v>2</v>
      </c>
      <c r="C30" s="148"/>
      <c r="D30" s="149">
        <v>1</v>
      </c>
      <c r="E30" s="150">
        <v>1</v>
      </c>
      <c r="F30" s="150">
        <v>1</v>
      </c>
      <c r="G30" s="150">
        <v>1</v>
      </c>
      <c r="H30" s="150">
        <v>1</v>
      </c>
      <c r="I30" s="150">
        <v>1</v>
      </c>
      <c r="J30" s="150"/>
      <c r="K30" s="150"/>
      <c r="L30" s="150"/>
      <c r="M30" s="150"/>
      <c r="N30" s="150"/>
      <c r="O30" s="150"/>
      <c r="P30" s="150"/>
      <c r="Q30" s="150"/>
      <c r="R30" s="150"/>
      <c r="S30" s="151"/>
      <c r="T30" s="152">
        <v>100</v>
      </c>
      <c r="U30" s="153">
        <v>100</v>
      </c>
      <c r="V30" s="154">
        <v>100</v>
      </c>
      <c r="W30" s="154">
        <v>100</v>
      </c>
      <c r="X30" s="155">
        <v>100</v>
      </c>
      <c r="Y30" s="156">
        <v>100</v>
      </c>
      <c r="Z30" s="157">
        <v>100</v>
      </c>
      <c r="AA30" s="157">
        <v>100</v>
      </c>
      <c r="AB30" s="157"/>
      <c r="AC30" s="157"/>
      <c r="AD30" s="157"/>
      <c r="AE30" s="157">
        <v>5</v>
      </c>
      <c r="AF30" s="157"/>
    </row>
    <row r="31" spans="1:32" s="213" customFormat="1" ht="15.75" x14ac:dyDescent="0.25">
      <c r="A31" s="235" t="s">
        <v>141</v>
      </c>
      <c r="B31" s="205">
        <v>0</v>
      </c>
      <c r="C31" s="205"/>
      <c r="D31" s="162">
        <v>1</v>
      </c>
      <c r="E31" s="206">
        <v>1</v>
      </c>
      <c r="F31" s="206">
        <v>1</v>
      </c>
      <c r="G31" s="206">
        <v>1</v>
      </c>
      <c r="H31" s="206">
        <v>0</v>
      </c>
      <c r="I31" s="206">
        <v>1</v>
      </c>
      <c r="J31" s="206"/>
      <c r="K31" s="206"/>
      <c r="L31" s="206"/>
      <c r="M31" s="206"/>
      <c r="N31" s="206"/>
      <c r="O31" s="206"/>
      <c r="P31" s="206"/>
      <c r="Q31" s="206"/>
      <c r="R31" s="206"/>
      <c r="S31" s="207"/>
      <c r="T31" s="164">
        <v>100</v>
      </c>
      <c r="U31" s="208">
        <v>100</v>
      </c>
      <c r="V31" s="209">
        <v>100</v>
      </c>
      <c r="W31" s="209">
        <v>100</v>
      </c>
      <c r="X31" s="210"/>
      <c r="Y31" s="211"/>
      <c r="Z31" s="236"/>
      <c r="AA31" s="236"/>
      <c r="AB31" s="236"/>
      <c r="AC31" s="212"/>
      <c r="AD31" s="212"/>
      <c r="AE31" s="212">
        <v>3</v>
      </c>
      <c r="AF31" s="212"/>
    </row>
    <row r="32" spans="1:32" s="192" customFormat="1" ht="15.75" x14ac:dyDescent="0.25">
      <c r="A32" s="193" t="s">
        <v>142</v>
      </c>
      <c r="B32" s="182">
        <v>0</v>
      </c>
      <c r="C32" s="182"/>
      <c r="D32" s="183">
        <v>1</v>
      </c>
      <c r="E32" s="194">
        <v>1</v>
      </c>
      <c r="F32" s="194">
        <v>0</v>
      </c>
      <c r="G32" s="194">
        <v>1</v>
      </c>
      <c r="H32" s="194">
        <v>0</v>
      </c>
      <c r="I32" s="194">
        <v>1</v>
      </c>
      <c r="J32" s="194"/>
      <c r="K32" s="194"/>
      <c r="L32" s="194"/>
      <c r="M32" s="194"/>
      <c r="N32" s="194"/>
      <c r="O32" s="194"/>
      <c r="P32" s="194"/>
      <c r="Q32" s="194"/>
      <c r="R32" s="194"/>
      <c r="S32" s="195"/>
      <c r="T32" s="196">
        <f>-50+100</f>
        <v>50</v>
      </c>
      <c r="U32" s="197"/>
      <c r="V32" s="198"/>
      <c r="W32" s="198"/>
      <c r="X32" s="199"/>
      <c r="Y32" s="200"/>
      <c r="Z32" s="201"/>
      <c r="AA32" s="201"/>
      <c r="AB32" s="201"/>
      <c r="AC32" s="201"/>
      <c r="AD32" s="201"/>
      <c r="AE32" s="201">
        <v>2</v>
      </c>
      <c r="AF32" s="201"/>
    </row>
    <row r="33" spans="1:32" s="213" customFormat="1" ht="15.75" x14ac:dyDescent="0.25">
      <c r="A33" s="235" t="s">
        <v>143</v>
      </c>
      <c r="B33" s="205">
        <v>2</v>
      </c>
      <c r="C33" s="205"/>
      <c r="D33" s="162">
        <v>0</v>
      </c>
      <c r="E33" s="206">
        <v>1</v>
      </c>
      <c r="F33" s="206">
        <v>1</v>
      </c>
      <c r="G33" s="206">
        <v>1</v>
      </c>
      <c r="H33" s="206">
        <v>1</v>
      </c>
      <c r="I33" s="206">
        <v>0</v>
      </c>
      <c r="J33" s="206"/>
      <c r="K33" s="206"/>
      <c r="L33" s="206"/>
      <c r="M33" s="206"/>
      <c r="N33" s="206"/>
      <c r="O33" s="206"/>
      <c r="P33" s="206"/>
      <c r="Q33" s="206"/>
      <c r="R33" s="206"/>
      <c r="S33" s="207"/>
      <c r="T33" s="164">
        <f>-50 + 100</f>
        <v>50</v>
      </c>
      <c r="U33" s="208">
        <v>60</v>
      </c>
      <c r="V33" s="205">
        <v>40</v>
      </c>
      <c r="W33" s="205">
        <v>80</v>
      </c>
      <c r="X33" s="237"/>
      <c r="Y33" s="238"/>
      <c r="Z33" s="239"/>
      <c r="AA33" s="239"/>
      <c r="AB33" s="239"/>
      <c r="AC33" s="240"/>
      <c r="AD33" s="240"/>
      <c r="AE33" s="240">
        <v>3</v>
      </c>
      <c r="AF33" s="240"/>
    </row>
    <row r="34" spans="1:32" ht="15.75" x14ac:dyDescent="0.25">
      <c r="A34" s="27"/>
      <c r="D34" s="28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96"/>
      <c r="T34" s="82"/>
      <c r="U34" s="97"/>
      <c r="V34" s="127"/>
      <c r="W34" s="127"/>
      <c r="X34" s="123"/>
      <c r="Y34" s="128"/>
      <c r="Z34" s="129"/>
      <c r="AA34" s="129"/>
      <c r="AB34" s="129"/>
      <c r="AC34" s="129"/>
      <c r="AD34" s="126"/>
      <c r="AE34" s="126"/>
      <c r="AF34" s="126"/>
    </row>
    <row r="35" spans="1:32" ht="15.75" x14ac:dyDescent="0.25">
      <c r="A35" s="27"/>
      <c r="D35" s="28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111"/>
      <c r="T35" s="112"/>
      <c r="U35" s="83"/>
      <c r="V35" s="25"/>
      <c r="W35" s="25"/>
      <c r="X35" s="130"/>
      <c r="Y35" s="131"/>
      <c r="Z35" s="125"/>
      <c r="AA35" s="125"/>
      <c r="AB35" s="125"/>
      <c r="AC35" s="125"/>
      <c r="AD35" s="125"/>
      <c r="AE35" s="125"/>
      <c r="AF35" s="125"/>
    </row>
    <row r="36" spans="1:32" x14ac:dyDescent="0.25">
      <c r="A36" s="27"/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132"/>
      <c r="T36" s="82"/>
      <c r="U36" s="97"/>
      <c r="V36" s="26"/>
      <c r="W36" s="26"/>
      <c r="X36" s="124"/>
      <c r="Y36" s="124"/>
      <c r="Z36" s="126"/>
      <c r="AA36" s="126"/>
      <c r="AB36" s="126"/>
      <c r="AC36" s="126"/>
      <c r="AD36" s="126"/>
      <c r="AE36" s="126"/>
      <c r="AF36" s="126"/>
    </row>
    <row r="37" spans="1:32" x14ac:dyDescent="0.25">
      <c r="A37" s="27"/>
      <c r="D37" s="28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132"/>
      <c r="T37" s="82"/>
      <c r="U37" s="97"/>
      <c r="V37" s="26"/>
      <c r="W37" s="26"/>
      <c r="X37" s="124"/>
      <c r="Y37" s="124"/>
      <c r="Z37" s="126"/>
      <c r="AA37" s="126"/>
      <c r="AB37" s="126"/>
      <c r="AC37" s="126"/>
      <c r="AD37" s="126"/>
      <c r="AE37" s="126"/>
      <c r="AF37" s="126"/>
    </row>
    <row r="38" spans="1:32" x14ac:dyDescent="0.25">
      <c r="A38" s="27"/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132"/>
      <c r="T38" s="82"/>
      <c r="U38" s="97"/>
      <c r="V38" s="26"/>
      <c r="W38" s="26"/>
      <c r="X38" s="124"/>
      <c r="Y38" s="124"/>
      <c r="Z38" s="126"/>
      <c r="AA38" s="126"/>
      <c r="AB38" s="126"/>
      <c r="AC38" s="126"/>
      <c r="AD38" s="126"/>
      <c r="AE38" s="126"/>
      <c r="AF38" s="126"/>
    </row>
    <row r="39" spans="1:32" x14ac:dyDescent="0.25">
      <c r="A39" s="27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132"/>
      <c r="T39" s="82"/>
      <c r="U39" s="97"/>
      <c r="V39" s="26"/>
      <c r="W39" s="26"/>
      <c r="X39" s="124"/>
      <c r="Y39" s="124"/>
      <c r="Z39" s="126"/>
      <c r="AA39" s="126"/>
      <c r="AB39" s="126"/>
      <c r="AC39" s="126"/>
      <c r="AD39" s="126"/>
      <c r="AE39" s="126"/>
      <c r="AF39" s="126"/>
    </row>
    <row r="40" spans="1:32" x14ac:dyDescent="0.25">
      <c r="A40" s="27"/>
      <c r="D40" s="2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132"/>
      <c r="T40" s="82"/>
      <c r="U40" s="97"/>
      <c r="V40" s="26"/>
      <c r="W40" s="26"/>
      <c r="X40" s="124"/>
      <c r="Y40" s="124"/>
      <c r="Z40" s="126"/>
      <c r="AA40" s="126"/>
      <c r="AB40" s="126"/>
      <c r="AC40" s="126"/>
      <c r="AD40" s="126"/>
      <c r="AE40" s="126"/>
      <c r="AF40" s="126"/>
    </row>
    <row r="41" spans="1:32" x14ac:dyDescent="0.25">
      <c r="A41" s="27"/>
      <c r="D41" s="2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132"/>
      <c r="T41" s="82"/>
      <c r="U41" s="97"/>
      <c r="V41" s="26"/>
      <c r="W41" s="26"/>
      <c r="X41" s="124"/>
      <c r="Y41" s="124"/>
      <c r="Z41" s="126"/>
      <c r="AA41" s="126"/>
      <c r="AB41" s="126"/>
      <c r="AC41" s="126"/>
      <c r="AD41" s="126"/>
      <c r="AE41" s="126"/>
      <c r="AF41" s="126"/>
    </row>
    <row r="42" spans="1:32" x14ac:dyDescent="0.25">
      <c r="A42" s="27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132"/>
      <c r="T42" s="82"/>
      <c r="U42" s="97"/>
      <c r="V42" s="26"/>
      <c r="W42" s="26"/>
      <c r="X42" s="53"/>
      <c r="Y42" s="53"/>
      <c r="Z42" s="26"/>
      <c r="AA42" s="26"/>
      <c r="AB42" s="26"/>
      <c r="AC42" s="26"/>
      <c r="AD42" s="26"/>
      <c r="AE42" s="26"/>
      <c r="AF42" s="26"/>
    </row>
    <row r="43" spans="1:32" x14ac:dyDescent="0.25">
      <c r="A43" s="27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132"/>
      <c r="T43" s="82"/>
      <c r="U43" s="97"/>
      <c r="V43" s="26"/>
      <c r="W43" s="26"/>
      <c r="X43" s="53"/>
      <c r="Y43" s="53"/>
      <c r="Z43" s="26"/>
      <c r="AA43" s="26"/>
      <c r="AB43" s="26"/>
      <c r="AC43" s="26"/>
      <c r="AD43" s="26"/>
      <c r="AE43" s="26"/>
      <c r="AF43" s="26"/>
    </row>
    <row r="44" spans="1:32" x14ac:dyDescent="0.25">
      <c r="A44" s="27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132"/>
      <c r="T44" s="82"/>
      <c r="U44" s="97"/>
      <c r="V44" s="26"/>
      <c r="W44" s="26"/>
      <c r="X44" s="53"/>
      <c r="Y44" s="53"/>
      <c r="Z44" s="26"/>
      <c r="AA44" s="26"/>
      <c r="AB44" s="26"/>
      <c r="AC44" s="26"/>
      <c r="AD44" s="26"/>
      <c r="AE44" s="26"/>
      <c r="AF44" s="26"/>
    </row>
    <row r="45" spans="1:32" x14ac:dyDescent="0.25">
      <c r="A45" s="27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132"/>
      <c r="T45" s="82"/>
      <c r="U45" s="97"/>
      <c r="V45" s="26"/>
      <c r="W45" s="26"/>
      <c r="X45" s="53"/>
      <c r="Y45" s="53"/>
      <c r="Z45" s="26"/>
      <c r="AA45" s="26"/>
      <c r="AB45" s="26"/>
      <c r="AC45" s="26"/>
      <c r="AD45" s="26"/>
      <c r="AE45" s="26"/>
      <c r="AF45" s="2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ИКС_431</vt:lpstr>
      <vt:lpstr>ИКС_432</vt:lpstr>
      <vt:lpstr>ИКС_433</vt:lpstr>
      <vt:lpstr>Визуальное (ИА_331_332)</vt:lpstr>
      <vt:lpstr>Моделирование (ИА_231_232)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Ruslan Akhpashev</cp:lastModifiedBy>
  <cp:revision>18</cp:revision>
  <dcterms:created xsi:type="dcterms:W3CDTF">2015-06-05T18:17:20Z</dcterms:created>
  <dcterms:modified xsi:type="dcterms:W3CDTF">2025-09-10T04:09:46Z</dcterms:modified>
  <dc:language>en-US</dc:language>
</cp:coreProperties>
</file>