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DCE7583E-9FC5-4088-86F2-370EE64B4F71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4" l="1"/>
  <c r="C7" i="4" s="1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5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5" i="5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6" authorId="0" shapeId="0" xr:uid="{F494DBB7-242C-44E7-9F4C-F3A87191503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  <comment ref="B24" authorId="0" shapeId="0" xr:uid="{8F4A0793-F393-41C9-81E6-145DC4F41215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20.10.2025 
плохо с основами программирования</t>
        </r>
      </text>
    </comment>
    <comment ref="B31" authorId="0" shapeId="0" xr:uid="{7B63EC80-4760-4A36-8A90-10615F49FCAB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29" authorId="0" shapeId="0" xr:uid="{0E9AFDD3-7CF7-4EA1-B848-198B8C1E24BC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<sst xmlns="http://schemas.openxmlformats.org/spreadsheetml/2006/main" count="405" uniqueCount="302">
  <si>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</si>
  <si>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</si>
  <si>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</si>
  <si>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</si>
  <si>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</si>
  <si>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</si>
  <si>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</si>
  <si>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</si>
  <si>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</si>
  <si>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</si>
  <si>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</si>
  <si>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</si>
  <si>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</si>
  <si>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</si>
  <si>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</si>
  <si>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</si>
  <si>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</si>
  <si>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</si>
  <si>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</si>
  <si>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</si>
  <si>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</si>
  <si>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</si>
  <si>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</si>
  <si>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</si>
  <si>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</si>
  <si>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</si>
  <si>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</si>
  <si>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</si>
  <si>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</si>
  <si>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</si>
  <si>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</si>
  <si>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</si>
  <si>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</si>
  <si>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</si>
  <si>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</si>
  <si>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</si>
  <si>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</si>
  <si>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</si>
  <si>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</si>
  <si>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</si>
  <si>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</si>
  <si>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</si>
  <si>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</si>
  <si>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</si>
  <si>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</si>
  <si>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</si>
  <si>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</si>
  <si>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</si>
  <si>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</si>
  <si>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</si>
  <si>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</si>
  <si>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</si>
  <si>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</si>
  <si>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</si>
  <si>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</si>
  <si>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</si>
  <si>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</si>
  <si>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</si>
  <si>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</si>
  <si>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</si>
  <si>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</si>
  <si>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</si>
  <si>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</si>
  <si>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</si>
  <si>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</si>
  <si>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</si>
  <si>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</si>
  <si>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</si>
  <si>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</si>
  <si>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</si>
  <si>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</si>
  <si>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</si>
  <si>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</si>
  <si>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</si>
  <si>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</si>
  <si>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</si>
  <si>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</si>
  <si>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</si>
  <si>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</si>
  <si>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</si>
  <si>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</si>
  <si>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</si>
  <si>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</si>
  <si>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</si>
  <si>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</si>
  <si>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</si>
  <si>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</si>
  <si>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</si>
  <si>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</si>
  <si>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</si>
  <si>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</si>
  <si>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</si>
  <si>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</si>
  <si>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</si>
  <si>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</si>
  <si>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</si>
  <si>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</si>
  <si>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</si>
  <si>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</si>
  <si>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</si>
  <si>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</si>
  <si>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</si>
  <si>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</si>
  <si>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</si>
  <si>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</si>
  <si>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</si>
  <si>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</si>
  <si>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</si>
  <si>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</si>
  <si>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</si>
  <si>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</si>
  <si>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</si>
  <si>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</si>
  <si>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</si>
  <si>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</si>
  <si>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</si>
  <si>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</si>
  <si>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</si>
  <si>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</si>
  <si>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</si>
  <si>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</si>
  <si>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</si>
  <si>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</si>
  <si>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</si>
  <si>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</si>
  <si>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</si>
  <si>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</si>
  <si>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</si>
  <si>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</si>
  <si>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</si>
  <si>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</si>
  <si>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</si>
  <si>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</si>
  <si>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</si>
  <si>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</si>
  <si>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</si>
  <si>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</si>
  <si>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</si>
  <si>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</si>
  <si>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</si>
  <si>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</si>
  <si>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</si>
  <si>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</si>
  <si>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</si>
  <si>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</si>
  <si>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</si>
  <si>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</si>
  <si>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</si>
  <si>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</si>
  <si>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</si>
  <si>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</si>
  <si>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</si>
  <si>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</si>
  <si>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</si>
  <si>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</si>
  <si>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</si>
  <si>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</si>
  <si>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</si>
  <si>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</si>
  <si>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</si>
  <si>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</si>
  <si>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</si>
  <si>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</si>
  <si>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</si>
  <si>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</si>
  <si>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</si>
  <si>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</si>
  <si>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</si>
  <si>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</si>
  <si>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</si>
  <si>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</si>
  <si>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</si>
  <si>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</si>
  <si>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</si>
  <si>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</si>
  <si>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</si>
  <si>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</si>
  <si>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</si>
  <si>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</si>
  <si>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</si>
  <si>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</si>
  <si>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</si>
  <si>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</si>
  <si>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</si>
  <si>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</si>
  <si>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</si>
  <si>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</si>
  <si>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</si>
  <si>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</si>
  <si>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</si>
  <si>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</si>
  <si>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</si>
  <si>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</si>
  <si>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</si>
  <si>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</si>
  <si>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</si>
  <si>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</si>
  <si>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</si>
  <si>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</si>
  <si>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</si>
  <si>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</si>
  <si>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</si>
  <si>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</si>
  <si>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</si>
  <si>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</si>
  <si>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</si>
  <si>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</si>
  <si>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</si>
  <si>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</si>
  <si>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</si>
  <si>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</si>
  <si>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</si>
  <si>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</si>
  <si>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</si>
  <si>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</si>
  <si>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</si>
  <si>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</si>
  <si>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</si>
  <si>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</si>
  <si>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</si>
  <si>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</si>
  <si>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</si>
  <si>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</si>
  <si>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</si>
  <si>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</si>
  <si>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</si>
  <si>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</si>
  <si>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</si>
  <si>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</si>
  <si>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</si>
  <si>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</si>
  <si>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</si>
  <si>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</si>
  <si>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</si>
  <si>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</si>
  <si>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</si>
  <si>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</si>
  <si>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</si>
  <si>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</si>
  <si>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</si>
  <si>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</si>
  <si>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</si>
  <si>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</si>
  <si>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</si>
  <si>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</si>
  <si>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</si>
  <si>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</si>
  <si>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</si>
  <si>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</si>
  <si>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</si>
  <si>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</si>
  <si>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</si>
  <si>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</si>
  <si>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</si>
  <si>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</si>
  <si>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</si>
  <si>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</si>
  <si>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</si>
  <si>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</si>
  <si>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</si>
  <si>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</si>
  <si>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</si>
  <si>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</si>
  <si>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</si>
  <si>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</si>
  <si>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</si>
  <si>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</si>
  <si>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</si>
  <si>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</si>
  <si>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</si>
  <si>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</si>
  <si>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</si>
  <si>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</si>
  <si>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</si>
  <si>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</si>
  <si>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</si>
  <si>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</si>
  <si>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</si>
  <si>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</si>
  <si>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</si>
  <si>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</si>
  <si>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</si>
  <si>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</si>
  <si>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</si>
  <si>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</si>
  <si>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</si>
  <si>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</si>
  <si>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</si>
  <si>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</si>
  <si>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</si>
  <si>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</si>
  <si>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</si>
  <si>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</si>
  <si>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</si>
  <si>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</si>
  <si>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</si>
  <si>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</si>
  <si>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</si>
  <si>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</si>
  <si>
    <t>Пр4.5. Переход между Activity</t>
  </si>
  <si>
    <t xml:space="preserve"> </t>
  </si>
  <si>
    <t>https://github.com/artem951/android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</si>
</sst>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  <xf numFmtId="1" fontId="20" fillId="15" borderId="10" xfId="1" applyNumberFormat="1" applyFont="1" applyFill="1" applyBorder="1" applyAlignment="1" applyProtection="1">
      <alignment horizontal="center"/>
    </xf>
    <xf numFmtId="1" fontId="20" fillId="15" borderId="10" xfId="0" applyNumberFormat="1" applyFont="1" applyFill="1" applyBorder="1" applyAlignment="1">
      <alignment horizontal="center" vertical="center"/>
    </xf>
    <xf numFmtId="14" fontId="0" fillId="31" borderId="0" xfId="0" applyNumberFormat="1" applyFill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14" fontId="0" fillId="32" borderId="0" xfId="0" applyNumberFormat="1" applyFill="1"/>
    <xf numFmtId="1" fontId="20" fillId="21" borderId="9" xfId="0" applyNumberFormat="1" applyFont="1" applyFill="1" applyBorder="1" applyAlignment="1">
      <alignment horizontal="center"/>
    </xf>
    <xf numFmtId="1" fontId="20" fillId="21" borderId="10" xfId="0" applyNumberFormat="1" applyFont="1" applyFill="1" applyBorder="1" applyAlignment="1">
      <alignment horizont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hyperlink" Target="https://github.com/artem951/android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3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3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Y50"/>
  <sheetViews>
    <sheetView tabSelected="1" workbookViewId="0">
      <selection activeCell="L22" sqref="L22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1" width="10.85546875" customWidth="1"/>
    <col min="12" max="12" width="11" customWidth="1"/>
    <col min="13" max="13" width="13.7109375" customWidth="1"/>
    <col min="14" max="14" width="15.42578125" customWidth="1"/>
    <col min="15" max="15" width="12.28515625" customWidth="1"/>
    <col min="16" max="16" width="13" customWidth="1"/>
    <col min="17" max="17" width="18.28515625" customWidth="1"/>
    <col min="18" max="18" width="14.85546875" customWidth="1"/>
  </cols>
  <sheetData>
    <row r="1" spans="1:25" x14ac:dyDescent="0.25">
      <c r="F1" s="356" t="s">
        <v>275</v>
      </c>
      <c r="G1" s="359" t="s">
        <v>286</v>
      </c>
      <c r="H1" s="353" t="s">
        <v>287</v>
      </c>
      <c r="I1" s="353" t="s">
        <v>288</v>
      </c>
      <c r="J1" s="353" t="s">
        <v>282</v>
      </c>
      <c r="K1" s="353" t="s">
        <v>299</v>
      </c>
      <c r="L1" s="353" t="s">
        <v>283</v>
      </c>
      <c r="M1" s="353" t="s">
        <v>284</v>
      </c>
      <c r="N1" s="353" t="s">
        <v>285</v>
      </c>
      <c r="O1" s="353" t="s">
        <v>289</v>
      </c>
      <c r="P1" s="353" t="s">
        <v>290</v>
      </c>
      <c r="Q1" s="362" t="s">
        <v>291</v>
      </c>
    </row>
    <row r="2" spans="1:25" ht="15.75" thickBot="1" x14ac:dyDescent="0.3">
      <c r="F2" s="357"/>
      <c r="G2" s="360"/>
      <c r="H2" s="354"/>
      <c r="I2" s="354"/>
      <c r="J2" s="354"/>
      <c r="K2" s="354"/>
      <c r="L2" s="354"/>
      <c r="M2" s="354"/>
      <c r="N2" s="354"/>
      <c r="O2" s="354"/>
      <c r="P2" s="354"/>
      <c r="Q2" s="363"/>
    </row>
    <row r="3" spans="1:25" ht="16.5" thickBot="1" x14ac:dyDescent="0.3">
      <c r="A3" s="220"/>
      <c r="B3" s="227" t="s">
        <v>166</v>
      </c>
      <c r="C3" s="247"/>
      <c r="D3" s="226">
        <v>5</v>
      </c>
      <c r="E3" s="226">
        <v>5</v>
      </c>
      <c r="F3" s="357"/>
      <c r="G3" s="360"/>
      <c r="H3" s="354"/>
      <c r="I3" s="354"/>
      <c r="J3" s="354"/>
      <c r="K3" s="354"/>
      <c r="L3" s="354"/>
      <c r="M3" s="354"/>
      <c r="N3" s="354"/>
      <c r="O3" s="354"/>
      <c r="P3" s="354"/>
      <c r="Q3" s="363"/>
    </row>
    <row r="4" spans="1:25" ht="55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58"/>
      <c r="G4" s="361"/>
      <c r="H4" s="355"/>
      <c r="I4" s="355"/>
      <c r="J4" s="355"/>
      <c r="K4" s="355"/>
      <c r="L4" s="355"/>
      <c r="M4" s="355"/>
      <c r="N4" s="355"/>
      <c r="O4" s="355"/>
      <c r="P4" s="355"/>
      <c r="Q4" s="364"/>
      <c r="R4" s="259" t="s">
        <v>292</v>
      </c>
      <c r="S4" s="239"/>
      <c r="T4" s="239"/>
      <c r="U4" s="239"/>
      <c r="V4" s="239"/>
      <c r="W4" s="239"/>
      <c r="X4" s="240"/>
    </row>
    <row r="5" spans="1:25" ht="15.75" x14ac:dyDescent="0.25">
      <c r="A5" s="220">
        <v>1</v>
      </c>
      <c r="B5" s="235" t="s">
        <v>164</v>
      </c>
      <c r="C5" s="252">
        <f>((D5/$D$3)*100 + F5 + G5+H5+I5 + J5)/($E$3+1)</f>
        <v>10</v>
      </c>
      <c r="D5" s="250">
        <v>3</v>
      </c>
      <c r="E5" s="228" t="s">
        <v>253</v>
      </c>
      <c r="F5" s="343">
        <v>0</v>
      </c>
      <c r="G5" s="344">
        <v>0</v>
      </c>
      <c r="H5" s="345">
        <v>0</v>
      </c>
      <c r="I5" s="345">
        <v>0</v>
      </c>
      <c r="J5" s="345">
        <v>0</v>
      </c>
      <c r="K5" s="366" t="s">
        <v>300</v>
      </c>
      <c r="L5" s="241"/>
      <c r="M5" s="241"/>
      <c r="N5" s="241"/>
      <c r="O5" s="241"/>
      <c r="P5" s="241"/>
      <c r="Q5" s="241"/>
      <c r="R5" s="231"/>
      <c r="S5" s="231"/>
      <c r="T5" s="231"/>
      <c r="U5" s="231"/>
      <c r="V5" s="232"/>
      <c r="W5" s="232"/>
      <c r="X5" s="1"/>
      <c r="Y5" s="1"/>
    </row>
    <row r="6" spans="1:25" ht="15.75" x14ac:dyDescent="0.25">
      <c r="A6" s="220">
        <v>2</v>
      </c>
      <c r="B6" s="222" t="s">
        <v>163</v>
      </c>
      <c r="C6" s="252">
        <f t="shared" ref="C6:C25" si="0">((D6/$D$3)*100 + F6 + G6+H6+I6 + J6)/($E$3+1)</f>
        <v>73.333333333333329</v>
      </c>
      <c r="D6" s="251">
        <v>5</v>
      </c>
      <c r="E6" s="228" t="s">
        <v>254</v>
      </c>
      <c r="F6" s="350">
        <v>100</v>
      </c>
      <c r="G6" s="351">
        <v>80</v>
      </c>
      <c r="H6" s="346">
        <v>80</v>
      </c>
      <c r="I6" s="346">
        <v>80</v>
      </c>
      <c r="J6" s="346">
        <v>0</v>
      </c>
      <c r="K6" s="367"/>
      <c r="L6" s="230"/>
      <c r="M6" s="230"/>
      <c r="N6" s="230"/>
      <c r="O6" s="230"/>
      <c r="P6" s="230"/>
      <c r="Q6" s="230"/>
      <c r="R6" s="231"/>
      <c r="S6" s="231"/>
      <c r="T6" s="231"/>
      <c r="U6" s="231"/>
      <c r="V6" s="232"/>
      <c r="W6" s="232"/>
      <c r="X6" s="1"/>
      <c r="Y6" s="1"/>
    </row>
    <row r="7" spans="1:25" ht="15.75" x14ac:dyDescent="0.25">
      <c r="A7" s="220">
        <v>3</v>
      </c>
      <c r="B7" s="222" t="s">
        <v>297</v>
      </c>
      <c r="C7" s="252">
        <f t="shared" si="0"/>
        <v>70</v>
      </c>
      <c r="D7" s="251">
        <v>4</v>
      </c>
      <c r="E7" s="228" t="s">
        <v>255</v>
      </c>
      <c r="F7" s="348">
        <v>100</v>
      </c>
      <c r="G7" s="349">
        <f>100 - 20</f>
        <v>80</v>
      </c>
      <c r="H7" s="347">
        <v>80</v>
      </c>
      <c r="I7" s="347">
        <v>80</v>
      </c>
      <c r="J7" s="346">
        <v>0</v>
      </c>
      <c r="K7" s="367"/>
      <c r="L7" s="230"/>
      <c r="M7" s="230"/>
      <c r="N7" s="230"/>
      <c r="O7" s="230"/>
      <c r="P7" s="230"/>
      <c r="Q7" s="230"/>
      <c r="R7" s="231"/>
      <c r="S7" s="231"/>
      <c r="T7" s="231"/>
      <c r="U7" s="231"/>
      <c r="V7" s="232"/>
      <c r="W7" s="232"/>
      <c r="X7" s="1"/>
      <c r="Y7" s="1"/>
    </row>
    <row r="8" spans="1:25" ht="15.75" x14ac:dyDescent="0.25">
      <c r="A8" s="220">
        <v>4</v>
      </c>
      <c r="B8" s="222" t="s">
        <v>271</v>
      </c>
      <c r="C8" s="252">
        <f t="shared" si="0"/>
        <v>3.3333333333333335</v>
      </c>
      <c r="D8" s="249">
        <v>1</v>
      </c>
      <c r="E8" s="228" t="s">
        <v>272</v>
      </c>
      <c r="F8" s="346">
        <v>0</v>
      </c>
      <c r="G8" s="346">
        <v>0</v>
      </c>
      <c r="H8" s="346">
        <v>0</v>
      </c>
      <c r="I8" s="346">
        <v>0</v>
      </c>
      <c r="J8" s="346">
        <v>0</v>
      </c>
      <c r="K8" s="367"/>
      <c r="L8" s="230"/>
      <c r="M8" s="230"/>
      <c r="N8" s="230"/>
      <c r="O8" s="230"/>
      <c r="P8" s="230"/>
      <c r="Q8" s="230"/>
      <c r="R8" s="231"/>
      <c r="S8" s="231"/>
      <c r="T8" s="231"/>
      <c r="U8" s="231"/>
      <c r="V8" s="232"/>
      <c r="W8" s="232"/>
      <c r="X8" s="1"/>
      <c r="Y8" s="1"/>
    </row>
    <row r="9" spans="1:25" ht="15.75" x14ac:dyDescent="0.25">
      <c r="A9" s="220">
        <v>5</v>
      </c>
      <c r="B9" s="222" t="s">
        <v>162</v>
      </c>
      <c r="C9" s="252">
        <f t="shared" si="0"/>
        <v>13.333333333333334</v>
      </c>
      <c r="D9" s="249">
        <v>4</v>
      </c>
      <c r="E9" s="228" t="s">
        <v>256</v>
      </c>
      <c r="F9" s="346">
        <v>0</v>
      </c>
      <c r="G9" s="346">
        <v>0</v>
      </c>
      <c r="H9" s="346">
        <v>0</v>
      </c>
      <c r="I9" s="346">
        <v>0</v>
      </c>
      <c r="J9" s="346">
        <v>0</v>
      </c>
      <c r="K9" s="367"/>
      <c r="L9" s="230"/>
      <c r="M9" s="230"/>
      <c r="N9" s="230"/>
      <c r="O9" s="230"/>
      <c r="P9" s="230"/>
      <c r="Q9" s="230"/>
      <c r="R9" s="231"/>
      <c r="S9" s="231"/>
      <c r="T9" s="231"/>
      <c r="U9" s="231"/>
      <c r="V9" s="232"/>
      <c r="W9" s="232"/>
      <c r="X9" s="1"/>
      <c r="Y9" s="1"/>
    </row>
    <row r="10" spans="1:25" ht="15.75" x14ac:dyDescent="0.25">
      <c r="A10" s="220">
        <v>6</v>
      </c>
      <c r="B10" s="222" t="s">
        <v>161</v>
      </c>
      <c r="C10" s="252">
        <f t="shared" si="0"/>
        <v>100</v>
      </c>
      <c r="D10" s="249">
        <v>5</v>
      </c>
      <c r="E10" s="228" t="s">
        <v>257</v>
      </c>
      <c r="F10" s="290">
        <v>100</v>
      </c>
      <c r="G10" s="290">
        <v>100</v>
      </c>
      <c r="H10" s="290">
        <v>100</v>
      </c>
      <c r="I10" s="290">
        <v>100</v>
      </c>
      <c r="J10" s="290">
        <v>100</v>
      </c>
      <c r="K10" s="290">
        <v>100</v>
      </c>
      <c r="L10" s="290">
        <v>100</v>
      </c>
      <c r="M10" s="230"/>
      <c r="N10" s="230"/>
      <c r="O10" s="230"/>
      <c r="P10" s="230"/>
      <c r="Q10" s="230"/>
      <c r="R10" s="231"/>
      <c r="S10" s="231"/>
      <c r="T10" s="231"/>
      <c r="U10" s="231"/>
      <c r="V10" s="232"/>
      <c r="W10" s="232"/>
      <c r="X10" s="1"/>
      <c r="Y10" s="1"/>
    </row>
    <row r="11" spans="1:25" ht="15.75" x14ac:dyDescent="0.25">
      <c r="A11" s="220">
        <v>7</v>
      </c>
      <c r="B11" s="222" t="s">
        <v>160</v>
      </c>
      <c r="C11" s="252">
        <f t="shared" si="0"/>
        <v>83.333333333333329</v>
      </c>
      <c r="D11" s="249">
        <v>5</v>
      </c>
      <c r="E11" s="228" t="s">
        <v>258</v>
      </c>
      <c r="F11" s="346">
        <v>100</v>
      </c>
      <c r="G11" s="346">
        <v>90</v>
      </c>
      <c r="H11" s="346">
        <v>80</v>
      </c>
      <c r="I11" s="346">
        <v>80</v>
      </c>
      <c r="J11" s="346">
        <v>50</v>
      </c>
      <c r="K11" s="367"/>
      <c r="L11" s="230"/>
      <c r="M11" s="230"/>
      <c r="N11" s="230"/>
      <c r="O11" s="230"/>
      <c r="P11" s="230"/>
      <c r="Q11" s="230"/>
      <c r="R11" s="231"/>
      <c r="S11" s="231"/>
      <c r="T11" s="231"/>
      <c r="U11" s="231"/>
      <c r="V11" s="232"/>
      <c r="W11" s="232"/>
      <c r="X11" s="1"/>
      <c r="Y11" s="1"/>
    </row>
    <row r="12" spans="1:25" ht="15.75" x14ac:dyDescent="0.25">
      <c r="A12" s="220">
        <v>8</v>
      </c>
      <c r="B12" s="222" t="s">
        <v>159</v>
      </c>
      <c r="C12" s="252">
        <f t="shared" si="0"/>
        <v>96.666666666666671</v>
      </c>
      <c r="D12" s="249">
        <v>4</v>
      </c>
      <c r="E12" s="228" t="s">
        <v>259</v>
      </c>
      <c r="F12" s="290">
        <v>100</v>
      </c>
      <c r="G12" s="290">
        <v>100</v>
      </c>
      <c r="H12" s="290">
        <v>100</v>
      </c>
      <c r="I12" s="290">
        <v>100</v>
      </c>
      <c r="J12" s="290">
        <v>100</v>
      </c>
      <c r="K12" s="290">
        <v>100</v>
      </c>
      <c r="L12" s="290">
        <v>80</v>
      </c>
      <c r="M12" s="230"/>
      <c r="N12" s="230"/>
      <c r="O12" s="230"/>
      <c r="P12" s="230"/>
      <c r="Q12" s="230"/>
      <c r="R12" s="231"/>
      <c r="S12" s="231"/>
      <c r="T12" s="231"/>
      <c r="U12" s="231"/>
      <c r="V12" s="232"/>
      <c r="W12" s="232"/>
      <c r="X12" s="1"/>
      <c r="Y12" s="1"/>
    </row>
    <row r="13" spans="1:25" ht="15.75" x14ac:dyDescent="0.25">
      <c r="A13" s="220">
        <v>9</v>
      </c>
      <c r="B13" s="222" t="s">
        <v>158</v>
      </c>
      <c r="C13" s="252">
        <f t="shared" si="0"/>
        <v>3.3333333333333335</v>
      </c>
      <c r="D13" s="249">
        <v>1</v>
      </c>
      <c r="E13" s="228" t="s">
        <v>301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367"/>
      <c r="L13" s="230"/>
      <c r="M13" s="230"/>
      <c r="N13" s="230"/>
      <c r="O13" s="230"/>
      <c r="P13" s="230"/>
      <c r="Q13" s="230"/>
      <c r="R13" s="231"/>
      <c r="S13" s="231"/>
      <c r="T13" s="231"/>
      <c r="U13" s="231"/>
      <c r="V13" s="232"/>
      <c r="W13" s="232"/>
      <c r="X13" s="1"/>
      <c r="Y13" s="1"/>
    </row>
    <row r="14" spans="1:25" ht="15.75" x14ac:dyDescent="0.25">
      <c r="A14" s="220">
        <v>10</v>
      </c>
      <c r="B14" s="222" t="s">
        <v>157</v>
      </c>
      <c r="C14" s="252">
        <f t="shared" si="0"/>
        <v>80</v>
      </c>
      <c r="D14" s="249">
        <v>5</v>
      </c>
      <c r="E14" s="228" t="s">
        <v>260</v>
      </c>
      <c r="F14" s="230">
        <v>100</v>
      </c>
      <c r="G14" s="230">
        <v>100</v>
      </c>
      <c r="H14" s="230">
        <v>90</v>
      </c>
      <c r="I14" s="230">
        <v>90</v>
      </c>
      <c r="J14" s="346">
        <v>0</v>
      </c>
      <c r="K14" s="367"/>
      <c r="L14" s="230"/>
      <c r="M14" s="230"/>
      <c r="N14" s="230"/>
      <c r="O14" s="230"/>
      <c r="P14" s="230"/>
      <c r="Q14" s="230"/>
      <c r="R14" s="231"/>
      <c r="S14" s="231"/>
      <c r="T14" s="231"/>
      <c r="U14" s="231"/>
      <c r="V14" s="232"/>
      <c r="W14" s="232"/>
      <c r="X14" s="1"/>
      <c r="Y14" s="1"/>
    </row>
    <row r="15" spans="1:25" ht="15.75" x14ac:dyDescent="0.25">
      <c r="A15" s="220">
        <v>11</v>
      </c>
      <c r="B15" s="222" t="s">
        <v>276</v>
      </c>
      <c r="C15" s="252">
        <f t="shared" si="0"/>
        <v>0</v>
      </c>
      <c r="D15" s="249">
        <v>0</v>
      </c>
      <c r="E15" s="4"/>
      <c r="F15" s="230">
        <v>0</v>
      </c>
      <c r="G15" s="230">
        <v>0</v>
      </c>
      <c r="H15" s="230">
        <v>0</v>
      </c>
      <c r="I15" s="230">
        <v>0</v>
      </c>
      <c r="J15" s="346">
        <v>0</v>
      </c>
      <c r="K15" s="367"/>
      <c r="L15" s="230"/>
      <c r="M15" s="230"/>
      <c r="N15" s="230"/>
      <c r="O15" s="230"/>
      <c r="P15" s="230"/>
      <c r="Q15" s="230"/>
      <c r="R15" s="231"/>
      <c r="S15" s="231"/>
      <c r="T15" s="231"/>
      <c r="U15" s="231"/>
      <c r="V15" s="232"/>
      <c r="W15" s="232"/>
      <c r="X15" s="1"/>
      <c r="Y15" s="1"/>
    </row>
    <row r="16" spans="1:25" ht="15.75" x14ac:dyDescent="0.25">
      <c r="A16" s="220">
        <v>12</v>
      </c>
      <c r="B16" s="248" t="s">
        <v>156</v>
      </c>
      <c r="C16" s="252">
        <f t="shared" si="0"/>
        <v>90</v>
      </c>
      <c r="D16" s="249">
        <v>4</v>
      </c>
      <c r="E16" s="228" t="s">
        <v>261</v>
      </c>
      <c r="F16" s="290">
        <v>100</v>
      </c>
      <c r="G16" s="290">
        <v>100</v>
      </c>
      <c r="H16" s="290">
        <v>80</v>
      </c>
      <c r="I16" s="290">
        <v>80</v>
      </c>
      <c r="J16" s="290">
        <v>100</v>
      </c>
      <c r="K16" s="290">
        <v>100</v>
      </c>
      <c r="L16" s="230"/>
      <c r="M16" s="230"/>
      <c r="N16" s="230"/>
      <c r="O16" s="230"/>
      <c r="P16" s="230"/>
      <c r="Q16" s="230"/>
      <c r="R16" s="231"/>
      <c r="S16" s="231"/>
      <c r="T16" s="231"/>
      <c r="U16" s="231"/>
      <c r="V16" s="232"/>
      <c r="W16" s="232"/>
      <c r="X16" s="1"/>
      <c r="Y16" s="1"/>
    </row>
    <row r="17" spans="1:25" ht="15.75" x14ac:dyDescent="0.25">
      <c r="A17" s="220">
        <v>13</v>
      </c>
      <c r="B17" s="222" t="s">
        <v>155</v>
      </c>
      <c r="C17" s="252">
        <f t="shared" si="0"/>
        <v>93.333333333333329</v>
      </c>
      <c r="D17" s="249">
        <v>5</v>
      </c>
      <c r="E17" s="228" t="s">
        <v>262</v>
      </c>
      <c r="F17" s="230">
        <v>100</v>
      </c>
      <c r="G17" s="230">
        <v>100</v>
      </c>
      <c r="H17" s="230">
        <v>80</v>
      </c>
      <c r="I17" s="230">
        <v>80</v>
      </c>
      <c r="J17" s="290">
        <v>100</v>
      </c>
      <c r="K17" s="367"/>
      <c r="L17" s="230"/>
      <c r="M17" s="230"/>
      <c r="N17" s="230"/>
      <c r="O17" s="230"/>
      <c r="P17" s="230"/>
      <c r="Q17" s="230"/>
      <c r="R17" s="231"/>
      <c r="S17" s="231"/>
      <c r="T17" s="231"/>
      <c r="U17" s="231"/>
      <c r="V17" s="232"/>
      <c r="W17" s="232"/>
      <c r="X17" s="1"/>
      <c r="Y17" s="1"/>
    </row>
    <row r="18" spans="1:25" ht="15.75" x14ac:dyDescent="0.25">
      <c r="A18" s="220">
        <v>14</v>
      </c>
      <c r="B18" s="222" t="s">
        <v>154</v>
      </c>
      <c r="C18" s="252">
        <f t="shared" si="0"/>
        <v>60</v>
      </c>
      <c r="D18" s="249">
        <v>4</v>
      </c>
      <c r="E18" s="228" t="s">
        <v>263</v>
      </c>
      <c r="F18" s="230">
        <v>100</v>
      </c>
      <c r="G18" s="230">
        <v>100</v>
      </c>
      <c r="H18" s="230">
        <v>80</v>
      </c>
      <c r="I18" s="230">
        <v>0</v>
      </c>
      <c r="J18" s="346">
        <v>0</v>
      </c>
      <c r="K18" s="367"/>
      <c r="L18" s="230"/>
      <c r="M18" s="230"/>
      <c r="N18" s="230"/>
      <c r="O18" s="230"/>
      <c r="P18" s="230"/>
      <c r="Q18" s="230"/>
      <c r="R18" s="231"/>
      <c r="S18" s="231"/>
      <c r="T18" s="231"/>
      <c r="U18" s="231"/>
      <c r="V18" s="232"/>
      <c r="W18" s="232"/>
      <c r="X18" s="1"/>
      <c r="Y18" s="1"/>
    </row>
    <row r="19" spans="1:25" ht="15.75" x14ac:dyDescent="0.25">
      <c r="A19" s="220">
        <v>15</v>
      </c>
      <c r="B19" s="222" t="s">
        <v>153</v>
      </c>
      <c r="C19" s="252">
        <f t="shared" si="0"/>
        <v>80</v>
      </c>
      <c r="D19" s="249">
        <v>5</v>
      </c>
      <c r="E19" s="228" t="s">
        <v>264</v>
      </c>
      <c r="F19" s="230">
        <v>100</v>
      </c>
      <c r="G19" s="230">
        <v>100</v>
      </c>
      <c r="H19" s="230">
        <v>90</v>
      </c>
      <c r="I19" s="230">
        <v>90</v>
      </c>
      <c r="J19" s="346">
        <v>0</v>
      </c>
      <c r="K19" s="367"/>
      <c r="L19" s="230"/>
      <c r="M19" s="230"/>
      <c r="N19" s="230"/>
      <c r="O19" s="230"/>
      <c r="P19" s="230"/>
      <c r="Q19" s="230"/>
      <c r="R19" s="231"/>
      <c r="S19" s="231"/>
      <c r="T19" s="231"/>
      <c r="U19" s="231"/>
      <c r="V19" s="232"/>
      <c r="W19" s="232"/>
      <c r="X19" s="1"/>
      <c r="Y19" s="1"/>
    </row>
    <row r="20" spans="1:25" ht="15.75" x14ac:dyDescent="0.25">
      <c r="A20" s="220">
        <v>16</v>
      </c>
      <c r="B20" s="222" t="s">
        <v>152</v>
      </c>
      <c r="C20" s="252">
        <f t="shared" si="0"/>
        <v>73.333333333333329</v>
      </c>
      <c r="D20" s="249">
        <v>5</v>
      </c>
      <c r="E20" s="228" t="s">
        <v>265</v>
      </c>
      <c r="F20" s="289">
        <v>100</v>
      </c>
      <c r="G20" s="289">
        <v>100</v>
      </c>
      <c r="H20" s="289">
        <v>70</v>
      </c>
      <c r="I20" s="289">
        <v>70</v>
      </c>
      <c r="J20" s="346">
        <v>0</v>
      </c>
      <c r="K20" s="367"/>
      <c r="L20" s="230"/>
      <c r="M20" s="230"/>
      <c r="N20" s="230"/>
      <c r="O20" s="230"/>
      <c r="P20" s="230"/>
      <c r="Q20" s="230"/>
      <c r="R20" s="231"/>
      <c r="S20" s="231"/>
      <c r="T20" s="231"/>
      <c r="U20" s="231"/>
      <c r="V20" s="232"/>
      <c r="W20" s="232"/>
      <c r="X20" s="1"/>
      <c r="Y20" s="1"/>
    </row>
    <row r="21" spans="1:25" ht="15.75" x14ac:dyDescent="0.25">
      <c r="A21" s="220">
        <v>17</v>
      </c>
      <c r="B21" s="222" t="s">
        <v>211</v>
      </c>
      <c r="C21" s="252">
        <f t="shared" si="0"/>
        <v>66.666666666666671</v>
      </c>
      <c r="D21" s="249">
        <v>5</v>
      </c>
      <c r="E21" s="228" t="s">
        <v>266</v>
      </c>
      <c r="F21" s="230">
        <v>60</v>
      </c>
      <c r="G21" s="230">
        <v>80</v>
      </c>
      <c r="H21" s="230">
        <v>80</v>
      </c>
      <c r="I21" s="230">
        <v>80</v>
      </c>
      <c r="J21" s="346">
        <v>0</v>
      </c>
      <c r="K21" s="367"/>
      <c r="L21" s="230"/>
      <c r="M21" s="230"/>
      <c r="N21" s="230"/>
      <c r="O21" s="230"/>
      <c r="P21" s="230"/>
      <c r="Q21" s="230"/>
      <c r="R21" s="231"/>
      <c r="S21" s="231"/>
      <c r="T21" s="231"/>
      <c r="U21" s="231"/>
      <c r="V21" s="232"/>
      <c r="W21" s="232"/>
      <c r="X21" s="1"/>
      <c r="Y21" s="1"/>
    </row>
    <row r="22" spans="1:25" ht="15.75" x14ac:dyDescent="0.25">
      <c r="A22" s="220">
        <v>18</v>
      </c>
      <c r="B22" s="222" t="s">
        <v>151</v>
      </c>
      <c r="C22" s="252">
        <f t="shared" si="0"/>
        <v>80</v>
      </c>
      <c r="D22" s="249">
        <v>5</v>
      </c>
      <c r="E22" s="228" t="s">
        <v>267</v>
      </c>
      <c r="F22" s="230">
        <v>100</v>
      </c>
      <c r="G22" s="230">
        <v>100</v>
      </c>
      <c r="H22" s="230">
        <v>90</v>
      </c>
      <c r="I22" s="230">
        <v>90</v>
      </c>
      <c r="J22" s="346">
        <v>0</v>
      </c>
      <c r="K22" s="367"/>
      <c r="L22" s="230"/>
      <c r="M22" s="230"/>
      <c r="N22" s="230"/>
      <c r="O22" s="230"/>
      <c r="P22" s="230"/>
      <c r="Q22" s="230"/>
      <c r="R22" s="231"/>
      <c r="S22" s="231"/>
      <c r="T22" s="231"/>
      <c r="U22" s="231"/>
      <c r="V22" s="232"/>
      <c r="W22" s="232"/>
      <c r="X22" s="1"/>
      <c r="Y22" s="1"/>
    </row>
    <row r="23" spans="1:25" ht="15.75" x14ac:dyDescent="0.25">
      <c r="A23" s="220">
        <v>19</v>
      </c>
      <c r="B23" s="222" t="s">
        <v>150</v>
      </c>
      <c r="C23" s="252">
        <f t="shared" si="0"/>
        <v>58.333333333333336</v>
      </c>
      <c r="D23" s="249">
        <v>4</v>
      </c>
      <c r="E23" s="228" t="s">
        <v>268</v>
      </c>
      <c r="F23" s="230">
        <v>100</v>
      </c>
      <c r="G23" s="230">
        <v>100</v>
      </c>
      <c r="H23" s="230">
        <v>70</v>
      </c>
      <c r="I23" s="230">
        <v>0</v>
      </c>
      <c r="J23" s="346">
        <v>0</v>
      </c>
      <c r="K23" s="367"/>
      <c r="L23" s="230"/>
      <c r="M23" s="230"/>
      <c r="N23" s="230"/>
      <c r="O23" s="230"/>
      <c r="P23" s="230"/>
      <c r="Q23" s="230"/>
      <c r="R23" s="231"/>
      <c r="S23" s="231"/>
      <c r="T23" s="231"/>
      <c r="U23" s="231"/>
      <c r="V23" s="232"/>
      <c r="W23" s="232"/>
      <c r="X23" s="1"/>
      <c r="Y23" s="1"/>
    </row>
    <row r="24" spans="1:25" ht="15.75" x14ac:dyDescent="0.25">
      <c r="A24" s="220">
        <v>20</v>
      </c>
      <c r="B24" s="222" t="s">
        <v>149</v>
      </c>
      <c r="C24" s="252">
        <f t="shared" si="0"/>
        <v>90</v>
      </c>
      <c r="D24" s="249">
        <v>5</v>
      </c>
      <c r="E24" s="228" t="s">
        <v>269</v>
      </c>
      <c r="F24" s="347">
        <v>100</v>
      </c>
      <c r="G24" s="347">
        <v>100</v>
      </c>
      <c r="H24" s="347">
        <v>80</v>
      </c>
      <c r="I24" s="347">
        <v>80</v>
      </c>
      <c r="J24" s="347">
        <v>80</v>
      </c>
      <c r="K24" s="367"/>
      <c r="L24" s="230"/>
      <c r="M24" s="230"/>
      <c r="N24" s="230"/>
      <c r="O24" s="230"/>
      <c r="P24" s="230"/>
      <c r="Q24" s="230"/>
      <c r="R24" s="231"/>
      <c r="S24" s="231"/>
      <c r="T24" s="231"/>
      <c r="U24" s="231"/>
      <c r="V24" s="232"/>
      <c r="W24" s="232"/>
      <c r="X24" s="1"/>
      <c r="Y24" s="1"/>
    </row>
    <row r="25" spans="1:25" ht="15.75" x14ac:dyDescent="0.25">
      <c r="A25" s="220">
        <v>21</v>
      </c>
      <c r="B25" s="222" t="s">
        <v>148</v>
      </c>
      <c r="C25" s="252">
        <f t="shared" si="0"/>
        <v>85</v>
      </c>
      <c r="D25" s="249">
        <v>5</v>
      </c>
      <c r="E25" s="111" t="s">
        <v>270</v>
      </c>
      <c r="F25" s="290">
        <v>50</v>
      </c>
      <c r="G25" s="290">
        <v>100</v>
      </c>
      <c r="H25" s="290">
        <v>80</v>
      </c>
      <c r="I25" s="290">
        <v>80</v>
      </c>
      <c r="J25" s="290">
        <v>100</v>
      </c>
      <c r="K25" s="290">
        <v>100</v>
      </c>
      <c r="L25" s="230"/>
      <c r="M25" s="230"/>
      <c r="N25" s="230"/>
      <c r="O25" s="230"/>
      <c r="P25" s="230"/>
      <c r="Q25" s="230"/>
      <c r="R25" s="231"/>
      <c r="S25" s="231"/>
      <c r="T25" s="231"/>
      <c r="U25" s="231"/>
      <c r="V25" s="232"/>
      <c r="W25" s="232"/>
      <c r="X25" s="1"/>
      <c r="Y25" s="1"/>
    </row>
    <row r="29" spans="1:25" x14ac:dyDescent="0.25">
      <c r="C29" s="365">
        <v>45950</v>
      </c>
    </row>
    <row r="30" spans="1:25" ht="15.75" x14ac:dyDescent="0.25">
      <c r="B30" s="222" t="s">
        <v>164</v>
      </c>
      <c r="C30">
        <v>1</v>
      </c>
    </row>
    <row r="31" spans="1:25" ht="18.75" x14ac:dyDescent="0.3">
      <c r="B31" s="222" t="s">
        <v>163</v>
      </c>
      <c r="C31" s="221">
        <v>1</v>
      </c>
    </row>
    <row r="32" spans="1:25" ht="18.75" x14ac:dyDescent="0.3">
      <c r="B32" s="222" t="s">
        <v>297</v>
      </c>
      <c r="C32" s="221">
        <v>1</v>
      </c>
    </row>
    <row r="33" spans="2:3" ht="18.75" x14ac:dyDescent="0.3">
      <c r="B33" s="222" t="s">
        <v>271</v>
      </c>
      <c r="C33" s="221">
        <v>0</v>
      </c>
    </row>
    <row r="34" spans="2:3" ht="18.75" x14ac:dyDescent="0.3">
      <c r="B34" s="222" t="s">
        <v>162</v>
      </c>
      <c r="C34" s="221">
        <v>1</v>
      </c>
    </row>
    <row r="35" spans="2:3" ht="18.75" x14ac:dyDescent="0.3">
      <c r="B35" s="222" t="s">
        <v>161</v>
      </c>
      <c r="C35" s="221">
        <v>1</v>
      </c>
    </row>
    <row r="36" spans="2:3" ht="18.75" x14ac:dyDescent="0.3">
      <c r="B36" s="222" t="s">
        <v>160</v>
      </c>
      <c r="C36" s="221">
        <v>1</v>
      </c>
    </row>
    <row r="37" spans="2:3" ht="18.75" x14ac:dyDescent="0.3">
      <c r="B37" s="222" t="s">
        <v>159</v>
      </c>
      <c r="C37" s="221">
        <v>1</v>
      </c>
    </row>
    <row r="38" spans="2:3" ht="18.75" x14ac:dyDescent="0.3">
      <c r="B38" s="222" t="s">
        <v>158</v>
      </c>
      <c r="C38" s="221">
        <v>1</v>
      </c>
    </row>
    <row r="39" spans="2:3" ht="18.75" x14ac:dyDescent="0.3">
      <c r="B39" s="222" t="s">
        <v>157</v>
      </c>
      <c r="C39" s="221">
        <v>1</v>
      </c>
    </row>
    <row r="40" spans="2:3" ht="18.75" x14ac:dyDescent="0.3">
      <c r="B40" s="222" t="s">
        <v>276</v>
      </c>
      <c r="C40" s="221">
        <v>0</v>
      </c>
    </row>
    <row r="41" spans="2:3" ht="18.75" x14ac:dyDescent="0.3">
      <c r="B41" s="248" t="s">
        <v>156</v>
      </c>
      <c r="C41" s="221">
        <v>1</v>
      </c>
    </row>
    <row r="42" spans="2:3" ht="18.75" x14ac:dyDescent="0.3">
      <c r="B42" s="222" t="s">
        <v>155</v>
      </c>
      <c r="C42" s="221">
        <v>1</v>
      </c>
    </row>
    <row r="43" spans="2:3" ht="18.75" x14ac:dyDescent="0.3">
      <c r="B43" s="222" t="s">
        <v>154</v>
      </c>
      <c r="C43" s="221">
        <v>0</v>
      </c>
    </row>
    <row r="44" spans="2:3" ht="18.75" x14ac:dyDescent="0.3">
      <c r="B44" s="222" t="s">
        <v>153</v>
      </c>
      <c r="C44" s="221">
        <v>1</v>
      </c>
    </row>
    <row r="45" spans="2:3" ht="18.75" x14ac:dyDescent="0.3">
      <c r="B45" s="222" t="s">
        <v>152</v>
      </c>
      <c r="C45" s="221">
        <v>1</v>
      </c>
    </row>
    <row r="46" spans="2:3" ht="18.75" x14ac:dyDescent="0.3">
      <c r="B46" s="222" t="s">
        <v>211</v>
      </c>
      <c r="C46" s="221">
        <v>0</v>
      </c>
    </row>
    <row r="47" spans="2:3" ht="18.75" x14ac:dyDescent="0.3">
      <c r="B47" s="222" t="s">
        <v>151</v>
      </c>
      <c r="C47" s="221">
        <v>1</v>
      </c>
    </row>
    <row r="48" spans="2:3" ht="18.75" x14ac:dyDescent="0.3">
      <c r="B48" s="222" t="s">
        <v>150</v>
      </c>
      <c r="C48" s="221">
        <v>1</v>
      </c>
    </row>
    <row r="49" spans="2:3" ht="18.75" x14ac:dyDescent="0.3">
      <c r="B49" s="222" t="s">
        <v>149</v>
      </c>
      <c r="C49" s="221">
        <v>1</v>
      </c>
    </row>
    <row r="50" spans="2:3" ht="18.75" x14ac:dyDescent="0.3">
      <c r="B50" s="222" t="s">
        <v>148</v>
      </c>
      <c r="C50" s="221">
        <v>1</v>
      </c>
    </row>
  </sheetData>
  <sortState xmlns:xlrd2="http://schemas.microsoft.com/office/spreadsheetml/2017/richdata2" ref="B5:Q25">
    <sortCondition ref="B5:B25"/>
  </sortState>
  <mergeCells count="12">
    <mergeCell ref="M1:M4"/>
    <mergeCell ref="N1:N4"/>
    <mergeCell ref="O1:O4"/>
    <mergeCell ref="P1:P4"/>
    <mergeCell ref="Q1:Q4"/>
    <mergeCell ref="L1:L4"/>
    <mergeCell ref="F1:F4"/>
    <mergeCell ref="G1:G4"/>
    <mergeCell ref="H1:H4"/>
    <mergeCell ref="I1:I4"/>
    <mergeCell ref="J1:J4"/>
    <mergeCell ref="K1:K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  <hyperlink ref="E13" r:id="rId20" xr:uid="{680C9391-29B1-4576-B54E-D5E4AAD9CE26}"/>
  </hyperlinks>
  <pageMargins left="0.7" right="0.7" top="0.75" bottom="0.75" header="0.3" footer="0.3"/>
  <pageSetup paperSize="9" orientation="portrait"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workbookViewId="0">
      <selection activeCell="D9" sqref="D9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56" t="s">
        <v>275</v>
      </c>
      <c r="H1" s="359" t="s">
        <v>286</v>
      </c>
      <c r="I1" s="353" t="s">
        <v>287</v>
      </c>
      <c r="J1" s="353" t="s">
        <v>288</v>
      </c>
      <c r="K1" s="353" t="s">
        <v>282</v>
      </c>
      <c r="L1" s="353" t="s">
        <v>283</v>
      </c>
      <c r="M1" s="353" t="s">
        <v>284</v>
      </c>
      <c r="N1" s="353" t="s">
        <v>285</v>
      </c>
      <c r="O1" s="353" t="s">
        <v>289</v>
      </c>
      <c r="P1" s="353" t="s">
        <v>290</v>
      </c>
      <c r="Q1" s="362" t="s">
        <v>291</v>
      </c>
    </row>
    <row r="2" spans="1:25" ht="15.75" thickBot="1" x14ac:dyDescent="0.3">
      <c r="G2" s="357"/>
      <c r="H2" s="360"/>
      <c r="I2" s="354"/>
      <c r="J2" s="354"/>
      <c r="K2" s="354"/>
      <c r="L2" s="354"/>
      <c r="M2" s="354"/>
      <c r="N2" s="354"/>
      <c r="O2" s="354"/>
      <c r="P2" s="354"/>
      <c r="Q2" s="363"/>
    </row>
    <row r="3" spans="1:25" ht="16.5" thickBot="1" x14ac:dyDescent="0.3">
      <c r="A3" s="220"/>
      <c r="B3" s="225" t="s">
        <v>182</v>
      </c>
      <c r="C3" s="244"/>
      <c r="D3" s="220">
        <v>5</v>
      </c>
      <c r="E3" s="220"/>
      <c r="F3" s="220">
        <v>5</v>
      </c>
      <c r="G3" s="357"/>
      <c r="H3" s="360"/>
      <c r="I3" s="354"/>
      <c r="J3" s="354"/>
      <c r="K3" s="354"/>
      <c r="L3" s="354"/>
      <c r="M3" s="354"/>
      <c r="N3" s="354"/>
      <c r="O3" s="354"/>
      <c r="P3" s="354"/>
      <c r="Q3" s="363"/>
    </row>
    <row r="4" spans="1:25" s="264" customFormat="1" ht="69.75" customHeight="1" thickBot="1" x14ac:dyDescent="0.3">
      <c r="A4" s="263"/>
      <c r="B4" s="269" t="s">
        <v>1</v>
      </c>
      <c r="C4" s="288" t="s">
        <v>280</v>
      </c>
      <c r="D4" s="270" t="s">
        <v>165</v>
      </c>
      <c r="E4" s="270">
        <v>45918</v>
      </c>
      <c r="F4" s="271" t="s">
        <v>4</v>
      </c>
      <c r="G4" s="358"/>
      <c r="H4" s="361"/>
      <c r="I4" s="355"/>
      <c r="J4" s="355"/>
      <c r="K4" s="355"/>
      <c r="L4" s="355"/>
      <c r="M4" s="355"/>
      <c r="N4" s="355"/>
      <c r="O4" s="355"/>
      <c r="P4" s="355"/>
      <c r="Q4" s="364"/>
      <c r="R4" s="272"/>
      <c r="S4" s="266" t="s">
        <v>292</v>
      </c>
      <c r="T4" s="261"/>
      <c r="U4" s="261"/>
      <c r="V4" s="261"/>
      <c r="W4" s="261"/>
      <c r="X4" s="261"/>
      <c r="Y4" s="262"/>
    </row>
    <row r="5" spans="1:25" ht="15.75" x14ac:dyDescent="0.25">
      <c r="A5" s="220">
        <v>1</v>
      </c>
      <c r="B5" s="267" t="s">
        <v>183</v>
      </c>
      <c r="C5" s="255">
        <f>(D5/$D$3*100 + G5 + H5 + I5 + J5 + K5)/($F$3+1)</f>
        <v>33.333333333333336</v>
      </c>
      <c r="D5" s="235">
        <v>5</v>
      </c>
      <c r="E5" s="235">
        <v>0</v>
      </c>
      <c r="F5" s="236" t="s">
        <v>212</v>
      </c>
      <c r="G5" s="268">
        <v>100</v>
      </c>
      <c r="H5" s="284">
        <v>0</v>
      </c>
      <c r="I5" s="284">
        <v>0</v>
      </c>
      <c r="J5" s="284">
        <v>0</v>
      </c>
      <c r="K5" s="284">
        <v>0</v>
      </c>
      <c r="L5" s="268"/>
      <c r="M5" s="268"/>
      <c r="N5" s="268"/>
      <c r="O5" s="268"/>
      <c r="P5" s="268"/>
      <c r="Q5" s="268"/>
      <c r="R5" s="268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3" t="s">
        <v>184</v>
      </c>
      <c r="C6" s="255">
        <f t="shared" ref="C6:C29" si="0">(D6/$D$3*100 + G6 + H6 + I6 + J6 + K6)/($F$3+1)</f>
        <v>100</v>
      </c>
      <c r="D6" s="222">
        <v>5</v>
      </c>
      <c r="E6" s="222">
        <v>1</v>
      </c>
      <c r="F6" s="111" t="s">
        <v>213</v>
      </c>
      <c r="G6" s="119">
        <v>100</v>
      </c>
      <c r="H6" s="119">
        <v>100</v>
      </c>
      <c r="I6" s="119">
        <v>100</v>
      </c>
      <c r="J6" s="119">
        <v>100</v>
      </c>
      <c r="K6" s="119">
        <v>100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3" t="s">
        <v>185</v>
      </c>
      <c r="C7" s="255">
        <f t="shared" si="0"/>
        <v>96.666666666666671</v>
      </c>
      <c r="D7" s="222">
        <v>4</v>
      </c>
      <c r="E7" s="222">
        <v>1</v>
      </c>
      <c r="F7" s="111" t="s">
        <v>214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3" t="s">
        <v>186</v>
      </c>
      <c r="C8" s="255">
        <f t="shared" si="0"/>
        <v>60</v>
      </c>
      <c r="D8" s="222">
        <v>5</v>
      </c>
      <c r="E8" s="222">
        <v>1</v>
      </c>
      <c r="F8" s="111" t="s">
        <v>215</v>
      </c>
      <c r="G8" s="153">
        <v>40</v>
      </c>
      <c r="H8" s="176">
        <v>100</v>
      </c>
      <c r="I8" s="176">
        <v>60</v>
      </c>
      <c r="J8" s="176">
        <v>60</v>
      </c>
      <c r="K8" s="26">
        <v>0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3" t="s">
        <v>187</v>
      </c>
      <c r="C9" s="255">
        <f t="shared" si="0"/>
        <v>100</v>
      </c>
      <c r="D9" s="222">
        <v>5</v>
      </c>
      <c r="E9" s="222">
        <v>1</v>
      </c>
      <c r="F9" s="111" t="s">
        <v>216</v>
      </c>
      <c r="G9" s="119">
        <v>100</v>
      </c>
      <c r="H9" s="119">
        <v>100</v>
      </c>
      <c r="I9" s="119">
        <v>100</v>
      </c>
      <c r="J9" s="119">
        <v>100</v>
      </c>
      <c r="K9" s="119">
        <v>100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3" t="s">
        <v>188</v>
      </c>
      <c r="C10" s="255">
        <f t="shared" si="0"/>
        <v>100</v>
      </c>
      <c r="D10" s="222">
        <v>5</v>
      </c>
      <c r="E10" s="222">
        <v>1</v>
      </c>
      <c r="F10" s="111" t="s">
        <v>217</v>
      </c>
      <c r="G10" s="119">
        <v>100</v>
      </c>
      <c r="H10" s="119">
        <v>100</v>
      </c>
      <c r="I10" s="119">
        <v>100</v>
      </c>
      <c r="J10" s="119">
        <v>100</v>
      </c>
      <c r="K10" s="26">
        <v>100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283" t="s">
        <v>189</v>
      </c>
      <c r="C11" s="255">
        <f t="shared" si="0"/>
        <v>76.666666666666671</v>
      </c>
      <c r="D11" s="222">
        <v>5</v>
      </c>
      <c r="E11" s="222">
        <v>0</v>
      </c>
      <c r="F11" s="111" t="s">
        <v>218</v>
      </c>
      <c r="G11" s="26">
        <v>100</v>
      </c>
      <c r="H11" s="26">
        <v>100</v>
      </c>
      <c r="I11" s="26">
        <v>80</v>
      </c>
      <c r="J11" s="26">
        <v>80</v>
      </c>
      <c r="K11" s="26">
        <v>0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3" t="s">
        <v>190</v>
      </c>
      <c r="C12" s="255">
        <f t="shared" si="0"/>
        <v>43.333333333333336</v>
      </c>
      <c r="D12" s="222">
        <v>3</v>
      </c>
      <c r="E12" s="222">
        <v>1</v>
      </c>
      <c r="F12" s="111" t="s">
        <v>219</v>
      </c>
      <c r="G12" s="26">
        <v>100</v>
      </c>
      <c r="H12" s="26">
        <v>50</v>
      </c>
      <c r="I12" s="26">
        <v>50</v>
      </c>
      <c r="J12" s="26">
        <v>0</v>
      </c>
      <c r="K12" s="26">
        <v>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3" t="s">
        <v>191</v>
      </c>
      <c r="C13" s="255">
        <f t="shared" si="0"/>
        <v>75</v>
      </c>
      <c r="D13" s="222">
        <v>5</v>
      </c>
      <c r="E13" s="222">
        <v>1</v>
      </c>
      <c r="F13" s="111" t="s">
        <v>220</v>
      </c>
      <c r="G13" s="26">
        <v>100</v>
      </c>
      <c r="H13" s="26">
        <v>90</v>
      </c>
      <c r="I13" s="26">
        <v>80</v>
      </c>
      <c r="J13" s="26">
        <v>80</v>
      </c>
      <c r="K13" s="26">
        <v>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3" t="s">
        <v>192</v>
      </c>
      <c r="C14" s="255">
        <f t="shared" si="0"/>
        <v>20</v>
      </c>
      <c r="D14" s="222">
        <v>5</v>
      </c>
      <c r="E14" s="222">
        <v>1</v>
      </c>
      <c r="F14" s="228" t="s">
        <v>279</v>
      </c>
      <c r="G14" s="26">
        <v>20</v>
      </c>
      <c r="H14" s="26">
        <v>0</v>
      </c>
      <c r="I14" s="26">
        <v>0</v>
      </c>
      <c r="J14" s="26">
        <v>0</v>
      </c>
      <c r="K14" s="26">
        <v>0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4" t="s">
        <v>193</v>
      </c>
      <c r="C15" s="255">
        <f t="shared" si="0"/>
        <v>96.666666666666671</v>
      </c>
      <c r="D15" s="222">
        <v>5</v>
      </c>
      <c r="E15" s="222">
        <v>0</v>
      </c>
      <c r="F15" s="111" t="s">
        <v>221</v>
      </c>
      <c r="G15" s="119">
        <v>100</v>
      </c>
      <c r="H15" s="119">
        <v>100</v>
      </c>
      <c r="I15" s="119">
        <v>90</v>
      </c>
      <c r="J15" s="119">
        <v>90</v>
      </c>
      <c r="K15" s="119">
        <v>100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3" t="s">
        <v>207</v>
      </c>
      <c r="C16" s="255">
        <f t="shared" si="0"/>
        <v>100</v>
      </c>
      <c r="D16" s="222">
        <v>5</v>
      </c>
      <c r="E16" s="222">
        <v>1</v>
      </c>
      <c r="F16" s="111" t="s">
        <v>222</v>
      </c>
      <c r="G16" s="119">
        <v>100</v>
      </c>
      <c r="H16" s="119">
        <v>100</v>
      </c>
      <c r="I16" s="119">
        <v>100</v>
      </c>
      <c r="J16" s="119">
        <v>100</v>
      </c>
      <c r="K16" s="119">
        <v>100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3" t="s">
        <v>194</v>
      </c>
      <c r="C17" s="255">
        <f t="shared" si="0"/>
        <v>100</v>
      </c>
      <c r="D17" s="222">
        <v>5</v>
      </c>
      <c r="E17" s="222">
        <v>1</v>
      </c>
      <c r="F17" s="111" t="s">
        <v>223</v>
      </c>
      <c r="G17" s="119">
        <v>100</v>
      </c>
      <c r="H17" s="119">
        <v>100</v>
      </c>
      <c r="I17" s="119">
        <v>100</v>
      </c>
      <c r="J17" s="119">
        <v>100</v>
      </c>
      <c r="K17" s="119">
        <v>100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3" t="s">
        <v>195</v>
      </c>
      <c r="C18" s="255">
        <f t="shared" si="0"/>
        <v>93.333333333333329</v>
      </c>
      <c r="D18" s="222">
        <v>5</v>
      </c>
      <c r="E18" s="222">
        <v>1</v>
      </c>
      <c r="F18" s="111" t="s">
        <v>224</v>
      </c>
      <c r="G18" s="119">
        <v>100</v>
      </c>
      <c r="H18" s="119">
        <v>100</v>
      </c>
      <c r="I18" s="119">
        <v>80</v>
      </c>
      <c r="J18" s="119">
        <v>80</v>
      </c>
      <c r="K18" s="119">
        <v>100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3" t="s">
        <v>196</v>
      </c>
      <c r="C19" s="255">
        <f t="shared" si="0"/>
        <v>76.666666666666671</v>
      </c>
      <c r="D19" s="222">
        <v>2</v>
      </c>
      <c r="E19" s="222">
        <v>1</v>
      </c>
      <c r="F19" s="111" t="s">
        <v>225</v>
      </c>
      <c r="G19" s="26">
        <v>100</v>
      </c>
      <c r="H19" s="26">
        <v>100</v>
      </c>
      <c r="I19" s="26">
        <v>60</v>
      </c>
      <c r="J19" s="26">
        <v>60</v>
      </c>
      <c r="K19" s="119">
        <v>100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3" t="s">
        <v>197</v>
      </c>
      <c r="C20" s="255">
        <f t="shared" si="0"/>
        <v>90</v>
      </c>
      <c r="D20" s="222">
        <v>5</v>
      </c>
      <c r="E20" s="222">
        <v>1</v>
      </c>
      <c r="F20" s="111" t="s">
        <v>226</v>
      </c>
      <c r="G20" s="119">
        <v>100</v>
      </c>
      <c r="H20" s="119">
        <v>100</v>
      </c>
      <c r="I20" s="119">
        <v>70</v>
      </c>
      <c r="J20" s="119">
        <v>70</v>
      </c>
      <c r="K20" s="119">
        <v>100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2" t="s">
        <v>198</v>
      </c>
      <c r="C21" s="255">
        <f t="shared" si="0"/>
        <v>66.666666666666671</v>
      </c>
      <c r="D21" s="222">
        <v>5</v>
      </c>
      <c r="E21" s="222">
        <v>1</v>
      </c>
      <c r="F21" s="111" t="s">
        <v>227</v>
      </c>
      <c r="G21" s="119">
        <v>100</v>
      </c>
      <c r="H21" s="119">
        <v>100</v>
      </c>
      <c r="I21" s="176">
        <v>50</v>
      </c>
      <c r="J21" s="176">
        <v>50</v>
      </c>
      <c r="K21" s="26">
        <v>0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2" t="s">
        <v>199</v>
      </c>
      <c r="C22" s="255">
        <f t="shared" si="0"/>
        <v>96.666666666666671</v>
      </c>
      <c r="D22" s="222">
        <v>5</v>
      </c>
      <c r="E22" s="222">
        <v>1</v>
      </c>
      <c r="F22" s="111" t="s">
        <v>228</v>
      </c>
      <c r="G22" s="119">
        <v>100</v>
      </c>
      <c r="H22" s="119">
        <v>80</v>
      </c>
      <c r="I22" s="119">
        <v>100</v>
      </c>
      <c r="J22" s="119">
        <v>100</v>
      </c>
      <c r="K22" s="119">
        <v>100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3" t="s">
        <v>200</v>
      </c>
      <c r="C23" s="255">
        <f t="shared" si="0"/>
        <v>100</v>
      </c>
      <c r="D23" s="222">
        <v>5</v>
      </c>
      <c r="E23" s="222">
        <v>1</v>
      </c>
      <c r="F23" s="111" t="s">
        <v>278</v>
      </c>
      <c r="G23" s="119">
        <v>100</v>
      </c>
      <c r="H23" s="119">
        <v>100</v>
      </c>
      <c r="I23" s="119">
        <v>100</v>
      </c>
      <c r="J23" s="119">
        <v>100</v>
      </c>
      <c r="K23" s="119">
        <v>100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3" t="s">
        <v>201</v>
      </c>
      <c r="C24" s="255">
        <f t="shared" si="0"/>
        <v>86.666666666666671</v>
      </c>
      <c r="D24" s="222">
        <v>3</v>
      </c>
      <c r="E24" s="222">
        <v>1</v>
      </c>
      <c r="F24" s="111" t="s">
        <v>229</v>
      </c>
      <c r="G24" s="119">
        <v>100</v>
      </c>
      <c r="H24" s="119">
        <v>100</v>
      </c>
      <c r="I24" s="119">
        <v>80</v>
      </c>
      <c r="J24" s="119">
        <v>80</v>
      </c>
      <c r="K24" s="119">
        <v>100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3" t="s">
        <v>202</v>
      </c>
      <c r="C25" s="255">
        <f t="shared" si="0"/>
        <v>100</v>
      </c>
      <c r="D25" s="222">
        <v>5</v>
      </c>
      <c r="E25" s="222">
        <v>1</v>
      </c>
      <c r="F25" s="111" t="s">
        <v>230</v>
      </c>
      <c r="G25" s="119">
        <v>100</v>
      </c>
      <c r="H25" s="119">
        <v>100</v>
      </c>
      <c r="I25" s="119">
        <v>100</v>
      </c>
      <c r="J25" s="119">
        <v>100</v>
      </c>
      <c r="K25" s="119">
        <v>100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2" t="s">
        <v>295</v>
      </c>
      <c r="C26" s="255">
        <f t="shared" si="0"/>
        <v>100</v>
      </c>
      <c r="D26" s="222">
        <v>5</v>
      </c>
      <c r="E26" s="222">
        <v>1</v>
      </c>
      <c r="F26" s="111" t="s">
        <v>231</v>
      </c>
      <c r="G26" s="119">
        <v>100</v>
      </c>
      <c r="H26" s="119">
        <v>100</v>
      </c>
      <c r="I26" s="119">
        <v>100</v>
      </c>
      <c r="J26" s="119">
        <v>100</v>
      </c>
      <c r="K26" s="119">
        <v>100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3" t="s">
        <v>203</v>
      </c>
      <c r="C27" s="255">
        <f t="shared" si="0"/>
        <v>76.666666666666671</v>
      </c>
      <c r="D27" s="222">
        <v>5</v>
      </c>
      <c r="E27" s="222">
        <v>1</v>
      </c>
      <c r="F27" s="111" t="s">
        <v>232</v>
      </c>
      <c r="G27" s="119">
        <v>100</v>
      </c>
      <c r="H27" s="119">
        <v>100</v>
      </c>
      <c r="I27" s="119">
        <v>80</v>
      </c>
      <c r="J27" s="119">
        <v>80</v>
      </c>
      <c r="K27" s="26">
        <v>0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3" t="s">
        <v>296</v>
      </c>
      <c r="C28" s="255">
        <f t="shared" si="0"/>
        <v>100</v>
      </c>
      <c r="D28" s="222">
        <v>5</v>
      </c>
      <c r="E28" s="222">
        <v>1</v>
      </c>
      <c r="F28" s="111" t="s">
        <v>233</v>
      </c>
      <c r="G28" s="119">
        <v>100</v>
      </c>
      <c r="H28" s="119">
        <v>100</v>
      </c>
      <c r="I28" s="119">
        <v>100</v>
      </c>
      <c r="J28" s="119">
        <v>100</v>
      </c>
      <c r="K28" s="119">
        <v>100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83" t="s">
        <v>208</v>
      </c>
      <c r="C29" s="255">
        <f t="shared" si="0"/>
        <v>93.333333333333329</v>
      </c>
      <c r="D29" s="222">
        <v>5</v>
      </c>
      <c r="E29" s="222">
        <v>0</v>
      </c>
      <c r="F29" s="111" t="s">
        <v>234</v>
      </c>
      <c r="G29" s="119">
        <v>100</v>
      </c>
      <c r="H29" s="119">
        <v>100</v>
      </c>
      <c r="I29" s="119">
        <v>90</v>
      </c>
      <c r="J29" s="119">
        <v>90</v>
      </c>
      <c r="K29" s="176">
        <v>80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M1:M4"/>
    <mergeCell ref="N1:N4"/>
    <mergeCell ref="O1:O4"/>
    <mergeCell ref="P1:P4"/>
    <mergeCell ref="Q1:Q4"/>
    <mergeCell ref="L1:L4"/>
    <mergeCell ref="G1:G4"/>
    <mergeCell ref="H1:H4"/>
    <mergeCell ref="I1:I4"/>
    <mergeCell ref="J1:J4"/>
    <mergeCell ref="K1:K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W44"/>
  <sheetViews>
    <sheetView workbookViewId="0">
      <selection activeCell="K1" sqref="K1:K4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2" width="13.28515625" customWidth="1"/>
    <col min="13" max="13" width="12.85546875" customWidth="1"/>
    <col min="14" max="14" width="12.42578125" customWidth="1"/>
    <col min="15" max="15" width="13.7109375" customWidth="1"/>
    <col min="16" max="16" width="13" customWidth="1"/>
    <col min="17" max="17" width="12.140625" customWidth="1"/>
    <col min="18" max="18" width="11.85546875" customWidth="1"/>
  </cols>
  <sheetData>
    <row r="1" spans="1:23" x14ac:dyDescent="0.25">
      <c r="F1" s="356" t="s">
        <v>275</v>
      </c>
      <c r="G1" s="359" t="s">
        <v>286</v>
      </c>
      <c r="H1" s="353" t="s">
        <v>287</v>
      </c>
      <c r="I1" s="353" t="s">
        <v>288</v>
      </c>
      <c r="J1" s="353" t="s">
        <v>282</v>
      </c>
      <c r="K1" s="353" t="s">
        <v>299</v>
      </c>
      <c r="L1" s="353" t="s">
        <v>283</v>
      </c>
      <c r="M1" s="353" t="s">
        <v>284</v>
      </c>
      <c r="N1" s="353" t="s">
        <v>285</v>
      </c>
      <c r="O1" s="353" t="s">
        <v>289</v>
      </c>
      <c r="P1" s="353" t="s">
        <v>290</v>
      </c>
      <c r="Q1" s="362" t="s">
        <v>291</v>
      </c>
    </row>
    <row r="2" spans="1:23" ht="15.75" thickBot="1" x14ac:dyDescent="0.3">
      <c r="F2" s="357"/>
      <c r="G2" s="360"/>
      <c r="H2" s="354"/>
      <c r="I2" s="354"/>
      <c r="J2" s="354"/>
      <c r="K2" s="354"/>
      <c r="L2" s="354"/>
      <c r="M2" s="354"/>
      <c r="N2" s="354"/>
      <c r="O2" s="354"/>
      <c r="P2" s="354"/>
      <c r="Q2" s="363"/>
    </row>
    <row r="3" spans="1:23" ht="16.5" thickBot="1" x14ac:dyDescent="0.3">
      <c r="A3" s="220"/>
      <c r="B3" s="225" t="s">
        <v>181</v>
      </c>
      <c r="C3" s="244"/>
      <c r="D3" s="220">
        <v>6</v>
      </c>
      <c r="E3" s="220">
        <v>5</v>
      </c>
      <c r="F3" s="357"/>
      <c r="G3" s="360"/>
      <c r="H3" s="354"/>
      <c r="I3" s="354"/>
      <c r="J3" s="354"/>
      <c r="K3" s="354"/>
      <c r="L3" s="354"/>
      <c r="M3" s="354"/>
      <c r="N3" s="354"/>
      <c r="O3" s="354"/>
      <c r="P3" s="354"/>
      <c r="Q3" s="363"/>
    </row>
    <row r="4" spans="1:23" ht="52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58"/>
      <c r="G4" s="361"/>
      <c r="H4" s="355"/>
      <c r="I4" s="355"/>
      <c r="J4" s="355"/>
      <c r="K4" s="355"/>
      <c r="L4" s="355"/>
      <c r="M4" s="355"/>
      <c r="N4" s="355"/>
      <c r="O4" s="355"/>
      <c r="P4" s="355"/>
      <c r="Q4" s="364"/>
      <c r="R4" s="260" t="s">
        <v>292</v>
      </c>
      <c r="S4" s="239"/>
      <c r="T4" s="239"/>
      <c r="U4" s="239"/>
      <c r="V4" s="239"/>
      <c r="W4" s="240"/>
    </row>
    <row r="5" spans="1:23" ht="15.75" x14ac:dyDescent="0.25">
      <c r="A5" s="220">
        <v>1</v>
      </c>
      <c r="B5" s="243" t="s">
        <v>167</v>
      </c>
      <c r="C5" s="255">
        <f>( (D5/$D$3)*100 + F5 + G5 + H5 + I5 + J5)/($E$3+1)</f>
        <v>100</v>
      </c>
      <c r="D5" s="235">
        <v>6</v>
      </c>
      <c r="E5" s="236" t="s">
        <v>237</v>
      </c>
      <c r="F5" s="287">
        <v>100</v>
      </c>
      <c r="G5" s="287">
        <v>100</v>
      </c>
      <c r="H5" s="287">
        <v>100</v>
      </c>
      <c r="I5" s="287">
        <v>100</v>
      </c>
      <c r="J5" s="287">
        <v>100</v>
      </c>
      <c r="K5" s="252"/>
      <c r="L5" s="252"/>
      <c r="M5" s="252"/>
      <c r="N5" s="252"/>
      <c r="O5" s="252"/>
      <c r="P5" s="252"/>
      <c r="Q5" s="253"/>
      <c r="R5" s="253"/>
      <c r="S5" s="253"/>
      <c r="T5" s="253"/>
      <c r="U5" s="253"/>
      <c r="V5" s="253"/>
      <c r="W5" s="253"/>
    </row>
    <row r="6" spans="1:23" ht="15.75" x14ac:dyDescent="0.25">
      <c r="A6" s="220">
        <v>2</v>
      </c>
      <c r="B6" s="233" t="s">
        <v>168</v>
      </c>
      <c r="C6" s="255">
        <f t="shared" ref="C6:C20" si="0">( (D6/$D$3)*100 + F6 + G6 + H6 + I6 + J6)/($E$3+1)</f>
        <v>33.333333333333336</v>
      </c>
      <c r="D6" s="222">
        <v>3</v>
      </c>
      <c r="E6" s="111" t="s">
        <v>238</v>
      </c>
      <c r="F6" s="249">
        <v>50</v>
      </c>
      <c r="G6" s="249">
        <v>50</v>
      </c>
      <c r="H6" s="249">
        <v>50</v>
      </c>
      <c r="I6" s="249">
        <v>0</v>
      </c>
      <c r="J6" s="258">
        <v>0</v>
      </c>
      <c r="K6" s="249"/>
      <c r="L6" s="249"/>
      <c r="M6" s="249"/>
      <c r="N6" s="249"/>
      <c r="O6" s="249"/>
      <c r="P6" s="249"/>
      <c r="Q6" s="254"/>
      <c r="R6" s="254"/>
      <c r="S6" s="254"/>
      <c r="T6" s="254"/>
      <c r="U6" s="254"/>
      <c r="V6" s="254"/>
      <c r="W6" s="254"/>
    </row>
    <row r="7" spans="1:23" ht="15.75" x14ac:dyDescent="0.25">
      <c r="A7" s="220">
        <v>3</v>
      </c>
      <c r="B7" s="233" t="s">
        <v>169</v>
      </c>
      <c r="C7" s="255">
        <f t="shared" si="0"/>
        <v>100</v>
      </c>
      <c r="D7" s="222">
        <v>6</v>
      </c>
      <c r="E7" s="111" t="s">
        <v>239</v>
      </c>
      <c r="F7" s="285">
        <v>100</v>
      </c>
      <c r="G7" s="285">
        <v>100</v>
      </c>
      <c r="H7" s="285">
        <v>100</v>
      </c>
      <c r="I7" s="285">
        <v>100</v>
      </c>
      <c r="J7" s="285">
        <v>100</v>
      </c>
      <c r="K7" s="249"/>
      <c r="L7" s="249"/>
      <c r="M7" s="249"/>
      <c r="N7" s="249"/>
      <c r="O7" s="249"/>
      <c r="P7" s="249"/>
      <c r="Q7" s="254"/>
      <c r="R7" s="254"/>
      <c r="S7" s="254"/>
      <c r="T7" s="254"/>
      <c r="U7" s="254"/>
      <c r="V7" s="254"/>
      <c r="W7" s="254"/>
    </row>
    <row r="8" spans="1:23" ht="15.75" x14ac:dyDescent="0.25">
      <c r="A8" s="220">
        <v>4</v>
      </c>
      <c r="B8" s="233" t="s">
        <v>170</v>
      </c>
      <c r="C8" s="255">
        <f t="shared" si="0"/>
        <v>57.222222222222229</v>
      </c>
      <c r="D8" s="222">
        <v>5</v>
      </c>
      <c r="E8" s="111" t="s">
        <v>240</v>
      </c>
      <c r="F8" s="249">
        <v>100</v>
      </c>
      <c r="G8" s="249">
        <v>100</v>
      </c>
      <c r="H8" s="249">
        <v>60</v>
      </c>
      <c r="I8" s="249">
        <v>0</v>
      </c>
      <c r="J8" s="258">
        <v>0</v>
      </c>
      <c r="K8" s="249"/>
      <c r="L8" s="249"/>
      <c r="M8" s="249"/>
      <c r="N8" s="249"/>
      <c r="O8" s="249"/>
      <c r="P8" s="249"/>
      <c r="Q8" s="254"/>
      <c r="R8" s="254"/>
      <c r="S8" s="254"/>
      <c r="T8" s="254"/>
      <c r="U8" s="254"/>
      <c r="V8" s="254"/>
      <c r="W8" s="254"/>
    </row>
    <row r="9" spans="1:23" ht="15.75" x14ac:dyDescent="0.25">
      <c r="A9" s="220">
        <v>5</v>
      </c>
      <c r="B9" s="233" t="s">
        <v>171</v>
      </c>
      <c r="C9" s="255">
        <f t="shared" si="0"/>
        <v>72.222222222222229</v>
      </c>
      <c r="D9" s="222">
        <v>5</v>
      </c>
      <c r="E9" s="111" t="s">
        <v>241</v>
      </c>
      <c r="F9" s="249">
        <v>100</v>
      </c>
      <c r="G9" s="249">
        <v>90</v>
      </c>
      <c r="H9" s="249">
        <v>80</v>
      </c>
      <c r="I9" s="249">
        <v>80</v>
      </c>
      <c r="J9" s="258">
        <v>0</v>
      </c>
      <c r="K9" s="249"/>
      <c r="L9" s="249"/>
      <c r="M9" s="249"/>
      <c r="N9" s="249"/>
      <c r="O9" s="249"/>
      <c r="P9" s="249"/>
      <c r="Q9" s="254"/>
      <c r="R9" s="254"/>
      <c r="S9" s="254"/>
      <c r="T9" s="254"/>
      <c r="U9" s="254"/>
      <c r="V9" s="254"/>
      <c r="W9" s="254"/>
    </row>
    <row r="10" spans="1:23" ht="15.75" x14ac:dyDescent="0.25">
      <c r="A10" s="220">
        <v>6</v>
      </c>
      <c r="B10" s="234" t="s">
        <v>172</v>
      </c>
      <c r="C10" s="255">
        <f t="shared" si="0"/>
        <v>74.444444444444443</v>
      </c>
      <c r="D10" s="222">
        <v>4</v>
      </c>
      <c r="E10" s="111" t="s">
        <v>242</v>
      </c>
      <c r="F10" s="286">
        <v>100</v>
      </c>
      <c r="G10" s="286">
        <v>70</v>
      </c>
      <c r="H10" s="286">
        <v>70</v>
      </c>
      <c r="I10" s="286">
        <v>70</v>
      </c>
      <c r="J10" s="286">
        <v>70</v>
      </c>
      <c r="K10" s="285">
        <v>100</v>
      </c>
      <c r="L10" s="249"/>
      <c r="M10" s="249"/>
      <c r="N10" s="249"/>
      <c r="O10" s="249"/>
      <c r="P10" s="249"/>
      <c r="Q10" s="254"/>
      <c r="R10" s="254"/>
      <c r="S10" s="254"/>
      <c r="T10" s="254"/>
      <c r="U10" s="254"/>
      <c r="V10" s="254"/>
      <c r="W10" s="254"/>
    </row>
    <row r="11" spans="1:23" ht="15.75" x14ac:dyDescent="0.25">
      <c r="A11" s="220">
        <v>7</v>
      </c>
      <c r="B11" s="233" t="s">
        <v>173</v>
      </c>
      <c r="C11" s="255">
        <f t="shared" si="0"/>
        <v>71.1111111111111</v>
      </c>
      <c r="D11" s="222">
        <v>4</v>
      </c>
      <c r="E11" s="111" t="s">
        <v>243</v>
      </c>
      <c r="F11" s="249">
        <v>100</v>
      </c>
      <c r="G11" s="249">
        <v>100</v>
      </c>
      <c r="H11" s="249">
        <v>80</v>
      </c>
      <c r="I11" s="249">
        <v>80</v>
      </c>
      <c r="J11" s="258">
        <v>0</v>
      </c>
      <c r="K11" s="249"/>
      <c r="L11" s="249"/>
      <c r="M11" s="249"/>
      <c r="N11" s="249"/>
      <c r="O11" s="249"/>
      <c r="P11" s="249"/>
      <c r="Q11" s="254"/>
      <c r="R11" s="254"/>
      <c r="S11" s="254"/>
      <c r="T11" s="254"/>
      <c r="U11" s="254"/>
      <c r="V11" s="254"/>
      <c r="W11" s="254"/>
    </row>
    <row r="12" spans="1:23" ht="15.75" x14ac:dyDescent="0.25">
      <c r="A12" s="220">
        <v>8</v>
      </c>
      <c r="B12" s="233" t="s">
        <v>174</v>
      </c>
      <c r="C12" s="255">
        <f t="shared" si="0"/>
        <v>60</v>
      </c>
      <c r="D12" s="222">
        <v>3</v>
      </c>
      <c r="E12" s="111" t="s">
        <v>244</v>
      </c>
      <c r="F12" s="285">
        <v>100</v>
      </c>
      <c r="G12" s="286">
        <v>70</v>
      </c>
      <c r="H12" s="286">
        <v>70</v>
      </c>
      <c r="I12" s="286">
        <v>70</v>
      </c>
      <c r="J12" s="258">
        <v>0</v>
      </c>
      <c r="K12" s="249"/>
      <c r="L12" s="249"/>
      <c r="M12" s="249"/>
      <c r="N12" s="249"/>
      <c r="O12" s="249"/>
      <c r="P12" s="249"/>
      <c r="Q12" s="254"/>
      <c r="R12" s="254"/>
      <c r="S12" s="254"/>
      <c r="T12" s="254"/>
      <c r="U12" s="254"/>
      <c r="V12" s="254"/>
      <c r="W12" s="254"/>
    </row>
    <row r="13" spans="1:23" ht="15.75" x14ac:dyDescent="0.25">
      <c r="A13" s="220">
        <v>9</v>
      </c>
      <c r="B13" s="233" t="s">
        <v>209</v>
      </c>
      <c r="C13" s="255">
        <f t="shared" si="0"/>
        <v>11.111111111111109</v>
      </c>
      <c r="D13" s="222">
        <v>4</v>
      </c>
      <c r="E13" s="111" t="s">
        <v>245</v>
      </c>
      <c r="F13" s="249">
        <v>0</v>
      </c>
      <c r="G13" s="249">
        <v>0</v>
      </c>
      <c r="H13" s="249">
        <v>0</v>
      </c>
      <c r="I13" s="249">
        <v>0</v>
      </c>
      <c r="J13" s="258">
        <v>0</v>
      </c>
      <c r="K13" s="249"/>
      <c r="L13" s="249"/>
      <c r="M13" s="249"/>
      <c r="N13" s="249"/>
      <c r="O13" s="249"/>
      <c r="P13" s="249"/>
      <c r="Q13" s="254"/>
      <c r="R13" s="254"/>
      <c r="S13" s="254"/>
      <c r="T13" s="254"/>
      <c r="U13" s="254"/>
      <c r="V13" s="254"/>
      <c r="W13" s="254"/>
    </row>
    <row r="14" spans="1:23" ht="15.75" x14ac:dyDescent="0.25">
      <c r="A14" s="220">
        <v>10</v>
      </c>
      <c r="B14" s="233" t="s">
        <v>175</v>
      </c>
      <c r="C14" s="255">
        <f t="shared" si="0"/>
        <v>90.555555555555557</v>
      </c>
      <c r="D14" s="222">
        <v>5</v>
      </c>
      <c r="E14" s="111" t="s">
        <v>246</v>
      </c>
      <c r="F14" s="285">
        <v>80</v>
      </c>
      <c r="G14" s="285">
        <v>100</v>
      </c>
      <c r="H14" s="285">
        <v>100</v>
      </c>
      <c r="I14" s="285">
        <v>100</v>
      </c>
      <c r="J14" s="285">
        <v>80</v>
      </c>
      <c r="K14" s="249"/>
      <c r="L14" s="249"/>
      <c r="M14" s="249"/>
      <c r="N14" s="249"/>
      <c r="O14" s="249"/>
      <c r="P14" s="249"/>
      <c r="Q14" s="254"/>
      <c r="R14" s="254"/>
      <c r="S14" s="254"/>
      <c r="T14" s="254"/>
      <c r="U14" s="254"/>
      <c r="V14" s="254"/>
      <c r="W14" s="254"/>
    </row>
    <row r="15" spans="1:23" ht="15.75" x14ac:dyDescent="0.25">
      <c r="A15" s="220">
        <v>11</v>
      </c>
      <c r="B15" s="233" t="s">
        <v>176</v>
      </c>
      <c r="C15" s="255">
        <f t="shared" si="0"/>
        <v>92.222222222222229</v>
      </c>
      <c r="D15" s="222">
        <v>5</v>
      </c>
      <c r="E15" s="111" t="s">
        <v>247</v>
      </c>
      <c r="F15" s="285">
        <v>100</v>
      </c>
      <c r="G15" s="285">
        <v>100</v>
      </c>
      <c r="H15" s="285">
        <v>90</v>
      </c>
      <c r="I15" s="285">
        <v>80</v>
      </c>
      <c r="J15" s="285">
        <v>100</v>
      </c>
      <c r="K15" s="249"/>
      <c r="L15" s="249"/>
      <c r="M15" s="249"/>
      <c r="N15" s="249"/>
      <c r="O15" s="249"/>
      <c r="P15" s="249"/>
      <c r="Q15" s="254"/>
      <c r="R15" s="254"/>
      <c r="S15" s="254"/>
      <c r="T15" s="254"/>
      <c r="U15" s="254"/>
      <c r="V15" s="254"/>
      <c r="W15" s="254"/>
    </row>
    <row r="16" spans="1:23" ht="15.75" x14ac:dyDescent="0.25">
      <c r="A16" s="220">
        <v>12</v>
      </c>
      <c r="B16" s="233" t="s">
        <v>177</v>
      </c>
      <c r="C16" s="255">
        <f t="shared" si="0"/>
        <v>70</v>
      </c>
      <c r="D16" s="222">
        <v>6</v>
      </c>
      <c r="E16" s="111" t="s">
        <v>248</v>
      </c>
      <c r="F16" s="249">
        <v>100</v>
      </c>
      <c r="G16" s="249">
        <v>100</v>
      </c>
      <c r="H16" s="258">
        <v>60</v>
      </c>
      <c r="I16" s="258">
        <v>60</v>
      </c>
      <c r="J16" s="258">
        <v>0</v>
      </c>
      <c r="K16" s="249"/>
      <c r="L16" s="249"/>
      <c r="M16" s="249"/>
      <c r="N16" s="249"/>
      <c r="O16" s="249"/>
      <c r="P16" s="249"/>
      <c r="Q16" s="254"/>
      <c r="R16" s="254"/>
      <c r="S16" s="254"/>
      <c r="T16" s="254"/>
      <c r="U16" s="254"/>
      <c r="V16" s="254"/>
      <c r="W16" s="254"/>
    </row>
    <row r="17" spans="1:23" ht="15.75" x14ac:dyDescent="0.25">
      <c r="A17" s="220">
        <v>13</v>
      </c>
      <c r="B17" s="233" t="s">
        <v>210</v>
      </c>
      <c r="C17" s="255">
        <f t="shared" si="0"/>
        <v>76.666666666666671</v>
      </c>
      <c r="D17" s="222">
        <v>6</v>
      </c>
      <c r="E17" s="111" t="s">
        <v>249</v>
      </c>
      <c r="F17" s="249">
        <v>100</v>
      </c>
      <c r="G17" s="249">
        <v>100</v>
      </c>
      <c r="H17" s="249">
        <v>80</v>
      </c>
      <c r="I17" s="249">
        <v>80</v>
      </c>
      <c r="J17" s="258">
        <v>0</v>
      </c>
      <c r="K17" s="249"/>
      <c r="L17" s="249"/>
      <c r="M17" s="249"/>
      <c r="N17" s="249"/>
      <c r="O17" s="249"/>
      <c r="P17" s="249"/>
      <c r="Q17" s="254"/>
      <c r="R17" s="254"/>
      <c r="S17" s="254"/>
      <c r="T17" s="254"/>
      <c r="U17" s="254"/>
      <c r="V17" s="254"/>
      <c r="W17" s="254"/>
    </row>
    <row r="18" spans="1:23" ht="15.75" x14ac:dyDescent="0.25">
      <c r="A18" s="220">
        <v>14</v>
      </c>
      <c r="B18" s="233" t="s">
        <v>178</v>
      </c>
      <c r="C18" s="255">
        <f t="shared" si="0"/>
        <v>100</v>
      </c>
      <c r="D18" s="222">
        <v>6</v>
      </c>
      <c r="E18" s="111" t="s">
        <v>250</v>
      </c>
      <c r="F18" s="285">
        <v>100</v>
      </c>
      <c r="G18" s="285">
        <v>100</v>
      </c>
      <c r="H18" s="285">
        <v>100</v>
      </c>
      <c r="I18" s="285">
        <v>100</v>
      </c>
      <c r="J18" s="285">
        <v>100</v>
      </c>
      <c r="K18" s="285">
        <v>100</v>
      </c>
      <c r="L18" s="249"/>
      <c r="M18" s="249"/>
      <c r="N18" s="249"/>
      <c r="O18" s="249"/>
      <c r="P18" s="249"/>
      <c r="Q18" s="254"/>
      <c r="R18" s="254"/>
      <c r="S18" s="254"/>
      <c r="T18" s="254"/>
      <c r="U18" s="254"/>
      <c r="V18" s="254"/>
      <c r="W18" s="254"/>
    </row>
    <row r="19" spans="1:23" ht="15.75" x14ac:dyDescent="0.25">
      <c r="A19" s="220">
        <v>15</v>
      </c>
      <c r="B19" s="233" t="s">
        <v>179</v>
      </c>
      <c r="C19" s="255">
        <f t="shared" si="0"/>
        <v>27.777777777777775</v>
      </c>
      <c r="D19" s="222">
        <v>4</v>
      </c>
      <c r="E19" s="111" t="s">
        <v>251</v>
      </c>
      <c r="F19" s="249">
        <v>100</v>
      </c>
      <c r="G19" s="249">
        <v>0</v>
      </c>
      <c r="H19" s="249">
        <v>0</v>
      </c>
      <c r="I19" s="249">
        <v>0</v>
      </c>
      <c r="J19" s="258">
        <v>0</v>
      </c>
      <c r="K19" s="249"/>
      <c r="L19" s="249"/>
      <c r="M19" s="249"/>
      <c r="N19" s="249"/>
      <c r="O19" s="249"/>
      <c r="P19" s="249"/>
      <c r="Q19" s="254"/>
      <c r="R19" s="254"/>
      <c r="S19" s="254"/>
      <c r="T19" s="254"/>
      <c r="U19" s="254"/>
      <c r="V19" s="254"/>
      <c r="W19" s="254"/>
    </row>
    <row r="20" spans="1:23" ht="15.75" x14ac:dyDescent="0.25">
      <c r="A20" s="220">
        <v>16</v>
      </c>
      <c r="B20" s="233" t="s">
        <v>180</v>
      </c>
      <c r="C20" s="255">
        <f t="shared" si="0"/>
        <v>100</v>
      </c>
      <c r="D20" s="222">
        <v>6</v>
      </c>
      <c r="E20" s="111" t="s">
        <v>252</v>
      </c>
      <c r="F20" s="285">
        <v>100</v>
      </c>
      <c r="G20" s="285">
        <v>100</v>
      </c>
      <c r="H20" s="285">
        <v>100</v>
      </c>
      <c r="I20" s="285">
        <v>100</v>
      </c>
      <c r="J20" s="285">
        <v>100</v>
      </c>
      <c r="K20" s="285">
        <v>100</v>
      </c>
      <c r="L20" s="249"/>
      <c r="M20" s="249"/>
      <c r="N20" s="249"/>
      <c r="O20" s="249"/>
      <c r="P20" s="249"/>
      <c r="Q20" s="254"/>
      <c r="R20" s="254"/>
      <c r="S20" s="254"/>
      <c r="T20" s="254"/>
      <c r="U20" s="254"/>
      <c r="V20" s="254"/>
      <c r="W20" s="254"/>
    </row>
    <row r="21" spans="1:23" ht="15.75" x14ac:dyDescent="0.25">
      <c r="A21" s="220"/>
    </row>
    <row r="28" spans="1:23" x14ac:dyDescent="0.25">
      <c r="C28" s="352">
        <v>45950</v>
      </c>
    </row>
    <row r="29" spans="1:23" ht="15.75" x14ac:dyDescent="0.25">
      <c r="B29" s="242" t="s">
        <v>167</v>
      </c>
      <c r="C29">
        <v>0</v>
      </c>
    </row>
    <row r="30" spans="1:23" ht="15.75" x14ac:dyDescent="0.25">
      <c r="B30" s="233" t="s">
        <v>168</v>
      </c>
      <c r="C30">
        <v>1</v>
      </c>
    </row>
    <row r="31" spans="1:23" ht="15.75" x14ac:dyDescent="0.25">
      <c r="B31" s="233" t="s">
        <v>169</v>
      </c>
      <c r="C31">
        <v>0</v>
      </c>
    </row>
    <row r="32" spans="1:23" ht="15.75" x14ac:dyDescent="0.25">
      <c r="B32" s="233" t="s">
        <v>170</v>
      </c>
      <c r="C32">
        <v>0</v>
      </c>
    </row>
    <row r="33" spans="2:3" ht="15.75" x14ac:dyDescent="0.25">
      <c r="B33" s="233" t="s">
        <v>171</v>
      </c>
      <c r="C33">
        <v>0</v>
      </c>
    </row>
    <row r="34" spans="2:3" ht="15.75" x14ac:dyDescent="0.25">
      <c r="B34" s="234" t="s">
        <v>172</v>
      </c>
      <c r="C34">
        <v>1</v>
      </c>
    </row>
    <row r="35" spans="2:3" ht="15.75" x14ac:dyDescent="0.25">
      <c r="B35" s="233" t="s">
        <v>173</v>
      </c>
      <c r="C35">
        <v>1</v>
      </c>
    </row>
    <row r="36" spans="2:3" ht="15.75" x14ac:dyDescent="0.25">
      <c r="B36" s="233" t="s">
        <v>174</v>
      </c>
      <c r="C36">
        <v>1</v>
      </c>
    </row>
    <row r="37" spans="2:3" ht="15.75" x14ac:dyDescent="0.25">
      <c r="B37" s="233" t="s">
        <v>209</v>
      </c>
      <c r="C37">
        <v>0</v>
      </c>
    </row>
    <row r="38" spans="2:3" ht="15.75" x14ac:dyDescent="0.25">
      <c r="B38" s="233" t="s">
        <v>175</v>
      </c>
      <c r="C38">
        <v>1</v>
      </c>
    </row>
    <row r="39" spans="2:3" ht="15.75" x14ac:dyDescent="0.25">
      <c r="B39" s="233" t="s">
        <v>176</v>
      </c>
      <c r="C39">
        <v>1</v>
      </c>
    </row>
    <row r="40" spans="2:3" ht="15.75" x14ac:dyDescent="0.25">
      <c r="B40" s="233" t="s">
        <v>177</v>
      </c>
      <c r="C40">
        <v>0</v>
      </c>
    </row>
    <row r="41" spans="2:3" ht="15.75" x14ac:dyDescent="0.25">
      <c r="B41" s="233" t="s">
        <v>210</v>
      </c>
      <c r="C41">
        <v>1</v>
      </c>
    </row>
    <row r="42" spans="2:3" ht="15.75" x14ac:dyDescent="0.25">
      <c r="B42" s="233" t="s">
        <v>178</v>
      </c>
      <c r="C42">
        <v>1</v>
      </c>
    </row>
    <row r="43" spans="2:3" ht="15.75" x14ac:dyDescent="0.25">
      <c r="B43" s="233" t="s">
        <v>179</v>
      </c>
      <c r="C43">
        <v>0</v>
      </c>
    </row>
    <row r="44" spans="2:3" ht="15.75" x14ac:dyDescent="0.25">
      <c r="B44" s="233" t="s">
        <v>180</v>
      </c>
      <c r="C44">
        <v>1</v>
      </c>
    </row>
  </sheetData>
  <sortState xmlns:xlrd2="http://schemas.microsoft.com/office/spreadsheetml/2017/richdata2" ref="B5:Q20">
    <sortCondition ref="B5:B20"/>
  </sortState>
  <mergeCells count="12">
    <mergeCell ref="M1:M4"/>
    <mergeCell ref="N1:N4"/>
    <mergeCell ref="O1:O4"/>
    <mergeCell ref="P1:P4"/>
    <mergeCell ref="Q1:Q4"/>
    <mergeCell ref="L1:L4"/>
    <mergeCell ref="K1:K4"/>
    <mergeCell ref="F1:F4"/>
    <mergeCell ref="G1:G4"/>
    <mergeCell ref="H1:H4"/>
    <mergeCell ref="I1:I4"/>
    <mergeCell ref="J1:J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23" sqref="AR2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205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236</v>
      </c>
      <c r="AJ2" s="21" t="s">
        <v>235</v>
      </c>
      <c r="AK2" s="21" t="s">
        <v>293</v>
      </c>
      <c r="AL2" s="21" t="s">
        <v>145</v>
      </c>
      <c r="AM2" s="21" t="s">
        <v>206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57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277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56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56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56" t="s">
        <v>32</v>
      </c>
      <c r="B14" s="25">
        <v>0</v>
      </c>
      <c r="C14" s="25"/>
      <c r="D14" s="25">
        <v>3</v>
      </c>
      <c r="E14" s="111" t="s">
        <v>281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56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294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56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56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56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  <c r="AR23" t="s">
        <v>298</v>
      </c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204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3" t="s">
        <v>54</v>
      </c>
      <c r="B27" s="274"/>
      <c r="C27" s="274"/>
      <c r="D27" s="274"/>
      <c r="E27" s="275"/>
      <c r="F27" s="276"/>
      <c r="G27" s="277"/>
      <c r="H27" s="277"/>
      <c r="I27" s="277"/>
      <c r="J27" s="277"/>
      <c r="K27" s="276"/>
      <c r="L27" s="276"/>
      <c r="M27" s="276"/>
      <c r="N27" s="277"/>
      <c r="O27" s="277"/>
      <c r="P27" s="277"/>
      <c r="Q27" s="277"/>
      <c r="R27" s="277"/>
      <c r="S27" s="277"/>
      <c r="T27" s="277"/>
      <c r="U27" s="278"/>
      <c r="V27" s="278"/>
      <c r="W27" s="278"/>
      <c r="X27" s="278"/>
      <c r="Y27" s="278"/>
      <c r="Z27" s="278"/>
      <c r="AA27" s="278"/>
      <c r="AB27" s="278"/>
      <c r="AC27" s="279"/>
      <c r="AD27" s="276"/>
      <c r="AE27" s="276"/>
      <c r="AF27" s="276"/>
      <c r="AG27" s="280"/>
      <c r="AH27" s="276"/>
      <c r="AI27" s="276"/>
      <c r="AJ27" s="276"/>
      <c r="AK27" s="276"/>
      <c r="AL27" s="276"/>
      <c r="AM27" s="276"/>
      <c r="AN27" s="276"/>
      <c r="AO27" s="281"/>
      <c r="AP27" s="282"/>
    </row>
    <row r="28" spans="1:64" ht="15.75" thickBot="1" x14ac:dyDescent="0.3">
      <c r="A28" s="291" t="s">
        <v>1</v>
      </c>
      <c r="B28" s="292" t="str">
        <f t="shared" ref="B28:AB28" si="2">B2</f>
        <v>КР1</v>
      </c>
      <c r="C28" s="293" t="str">
        <f t="shared" si="2"/>
        <v>КР2</v>
      </c>
      <c r="D28" s="293"/>
      <c r="E28" s="294" t="str">
        <f t="shared" si="2"/>
        <v>Github</v>
      </c>
      <c r="F28" s="295">
        <f t="shared" si="2"/>
        <v>45691</v>
      </c>
      <c r="G28" s="296">
        <f t="shared" si="2"/>
        <v>45698</v>
      </c>
      <c r="H28" s="296">
        <f t="shared" si="2"/>
        <v>45701</v>
      </c>
      <c r="I28" s="296">
        <f t="shared" si="2"/>
        <v>45705</v>
      </c>
      <c r="J28" s="296">
        <f t="shared" si="2"/>
        <v>45712</v>
      </c>
      <c r="K28" s="295">
        <f t="shared" si="2"/>
        <v>45715</v>
      </c>
      <c r="L28" s="295">
        <f t="shared" si="2"/>
        <v>45719</v>
      </c>
      <c r="M28" s="295">
        <f t="shared" si="2"/>
        <v>45726</v>
      </c>
      <c r="N28" s="296">
        <f t="shared" si="2"/>
        <v>45729</v>
      </c>
      <c r="O28" s="296">
        <f t="shared" si="2"/>
        <v>45733</v>
      </c>
      <c r="P28" s="296">
        <f t="shared" si="2"/>
        <v>45740</v>
      </c>
      <c r="Q28" s="296">
        <f t="shared" si="2"/>
        <v>45743</v>
      </c>
      <c r="R28" s="296">
        <f t="shared" si="2"/>
        <v>45747</v>
      </c>
      <c r="S28" s="296">
        <f t="shared" si="2"/>
        <v>45754</v>
      </c>
      <c r="T28" s="296">
        <f t="shared" si="2"/>
        <v>45761</v>
      </c>
      <c r="U28" s="296">
        <f t="shared" si="2"/>
        <v>45768</v>
      </c>
      <c r="V28" s="296">
        <f t="shared" si="2"/>
        <v>45771</v>
      </c>
      <c r="W28" s="296">
        <f t="shared" si="2"/>
        <v>45775</v>
      </c>
      <c r="X28" s="296">
        <f t="shared" si="2"/>
        <v>45782</v>
      </c>
      <c r="Y28" s="296">
        <f t="shared" si="2"/>
        <v>45789</v>
      </c>
      <c r="Z28" s="296">
        <f t="shared" si="2"/>
        <v>45796</v>
      </c>
      <c r="AA28" s="296">
        <f t="shared" si="2"/>
        <v>45799</v>
      </c>
      <c r="AB28" s="296">
        <f t="shared" si="2"/>
        <v>0</v>
      </c>
      <c r="AC28" s="297" t="str">
        <f t="shared" ref="AC28:AP28" si="3">AC2</f>
        <v>ПР1 (Latex, 10.02.2025)</v>
      </c>
      <c r="AD28" s="298" t="str">
        <f t="shared" si="3"/>
        <v>ПР2(Android-калькулятор)</v>
      </c>
      <c r="AE28" s="298" t="str">
        <f t="shared" si="3"/>
        <v>кабели</v>
      </c>
      <c r="AF28" s="298" t="str">
        <f t="shared" si="3"/>
        <v>ПР3(Media-player)</v>
      </c>
      <c r="AG28" s="298" t="str">
        <f t="shared" si="3"/>
        <v>ПР4 (GPS-координаты смартфона)</v>
      </c>
      <c r="AH28" s="298" t="str">
        <f t="shared" si="3"/>
        <v>SSH</v>
      </c>
      <c r="AI28" s="298" t="str">
        <f t="shared" si="3"/>
        <v>ПР4. Telephony</v>
      </c>
      <c r="AJ28" s="298" t="str">
        <f t="shared" si="3"/>
        <v>ПР5. Сокеты</v>
      </c>
      <c r="AK28" s="298"/>
      <c r="AL28" s="298" t="str">
        <f t="shared" si="3"/>
        <v>РГР</v>
      </c>
      <c r="AM28" s="298" t="str">
        <f t="shared" si="3"/>
        <v>К\Р</v>
      </c>
      <c r="AN28" s="298">
        <f t="shared" si="3"/>
        <v>0</v>
      </c>
      <c r="AO28" s="298">
        <f t="shared" si="3"/>
        <v>0</v>
      </c>
      <c r="AP28" s="298" t="str">
        <f t="shared" si="3"/>
        <v>КАРМА=ЗАЧЕТ(или НЕЗАЧЕТ)</v>
      </c>
    </row>
    <row r="29" spans="1:64" ht="15.75" x14ac:dyDescent="0.25">
      <c r="A29" s="299" t="s">
        <v>55</v>
      </c>
      <c r="B29" s="300">
        <v>2</v>
      </c>
      <c r="C29" s="301"/>
      <c r="D29" s="301"/>
      <c r="E29" s="302" t="s">
        <v>56</v>
      </c>
      <c r="F29" s="303">
        <v>1</v>
      </c>
      <c r="G29" s="303">
        <v>1</v>
      </c>
      <c r="H29" s="303">
        <v>-0.5</v>
      </c>
      <c r="I29" s="303">
        <v>1</v>
      </c>
      <c r="J29" s="303">
        <v>1</v>
      </c>
      <c r="K29" s="303">
        <v>1</v>
      </c>
      <c r="L29" s="303">
        <v>1</v>
      </c>
      <c r="M29" s="303">
        <v>1</v>
      </c>
      <c r="N29" s="303">
        <v>1</v>
      </c>
      <c r="O29" s="303">
        <v>1</v>
      </c>
      <c r="P29" s="303">
        <v>0</v>
      </c>
      <c r="Q29" s="303">
        <v>1</v>
      </c>
      <c r="R29" s="304" t="s">
        <v>13</v>
      </c>
      <c r="S29" s="303">
        <v>3</v>
      </c>
      <c r="T29" s="303">
        <v>1</v>
      </c>
      <c r="U29" s="305">
        <v>1</v>
      </c>
      <c r="V29" s="303">
        <v>1</v>
      </c>
      <c r="W29" s="303">
        <v>1</v>
      </c>
      <c r="X29" s="303">
        <v>1</v>
      </c>
      <c r="Y29" s="303">
        <v>1</v>
      </c>
      <c r="Z29" s="303"/>
      <c r="AA29" s="303"/>
      <c r="AB29" s="303"/>
      <c r="AC29" s="306">
        <v>100</v>
      </c>
      <c r="AD29" s="307">
        <v>100</v>
      </c>
      <c r="AE29" s="308">
        <v>100</v>
      </c>
      <c r="AF29" s="309">
        <f>50 + 50</f>
        <v>100</v>
      </c>
      <c r="AG29" s="310">
        <v>100</v>
      </c>
      <c r="AH29" s="309">
        <v>100</v>
      </c>
      <c r="AI29" s="309"/>
      <c r="AJ29" s="309"/>
      <c r="AK29" s="309"/>
      <c r="AL29" s="309">
        <v>100</v>
      </c>
      <c r="AM29" s="309"/>
      <c r="AN29" s="309"/>
      <c r="AO29" s="309"/>
      <c r="AP29" s="309">
        <f t="shared" ref="AP29:AP48" si="4">SUM(100*SUM(F29:AB29),AC29:AO29)/$AP$1</f>
        <v>98.07692307692308</v>
      </c>
    </row>
    <row r="30" spans="1:64" ht="15.75" x14ac:dyDescent="0.25">
      <c r="A30" s="311" t="s">
        <v>57</v>
      </c>
      <c r="B30" s="300">
        <v>0</v>
      </c>
      <c r="C30" s="301"/>
      <c r="D30" s="301"/>
      <c r="E30" s="312"/>
      <c r="F30" s="303">
        <v>1</v>
      </c>
      <c r="G30" s="313">
        <v>1</v>
      </c>
      <c r="H30" s="313">
        <v>1</v>
      </c>
      <c r="I30" s="313">
        <v>1</v>
      </c>
      <c r="J30" s="303">
        <v>-0.5</v>
      </c>
      <c r="K30" s="303">
        <v>-0.5</v>
      </c>
      <c r="L30" s="303">
        <v>-0.5</v>
      </c>
      <c r="M30" s="313">
        <v>1</v>
      </c>
      <c r="N30" s="313">
        <v>1</v>
      </c>
      <c r="O30" s="313">
        <v>1</v>
      </c>
      <c r="P30" s="313">
        <v>0</v>
      </c>
      <c r="Q30" s="313">
        <v>1</v>
      </c>
      <c r="R30" s="314">
        <v>1</v>
      </c>
      <c r="S30" s="313">
        <v>3</v>
      </c>
      <c r="T30" s="313">
        <v>1</v>
      </c>
      <c r="U30" s="315">
        <v>-1</v>
      </c>
      <c r="V30" s="303">
        <v>1</v>
      </c>
      <c r="W30" s="313" t="s">
        <v>13</v>
      </c>
      <c r="X30" s="313">
        <v>1</v>
      </c>
      <c r="Y30" s="313">
        <v>-1</v>
      </c>
      <c r="Z30" s="313"/>
      <c r="AA30" s="313"/>
      <c r="AB30" s="313"/>
      <c r="AC30" s="316">
        <v>100</v>
      </c>
      <c r="AD30" s="317">
        <f>-20 - 50 - 50</f>
        <v>-120</v>
      </c>
      <c r="AE30" s="318">
        <v>100</v>
      </c>
      <c r="AF30" s="319">
        <f>-50-20 + 40</f>
        <v>-30</v>
      </c>
      <c r="AG30" s="320">
        <v>-100</v>
      </c>
      <c r="AH30" s="319">
        <v>-100</v>
      </c>
      <c r="AI30" s="319"/>
      <c r="AJ30" s="319"/>
      <c r="AK30" s="319"/>
      <c r="AL30" s="319"/>
      <c r="AM30" s="319"/>
      <c r="AN30" s="319"/>
      <c r="AO30" s="319"/>
      <c r="AP30" s="309">
        <f t="shared" si="4"/>
        <v>38.46153846153846</v>
      </c>
    </row>
    <row r="31" spans="1:64" ht="15.75" x14ac:dyDescent="0.25">
      <c r="A31" s="311" t="s">
        <v>58</v>
      </c>
      <c r="B31" s="300">
        <v>0</v>
      </c>
      <c r="C31" s="301"/>
      <c r="D31" s="301"/>
      <c r="E31" s="302" t="s">
        <v>59</v>
      </c>
      <c r="F31" s="303">
        <v>1</v>
      </c>
      <c r="G31" s="313">
        <v>1</v>
      </c>
      <c r="H31" s="313">
        <v>1</v>
      </c>
      <c r="I31" s="313">
        <v>1</v>
      </c>
      <c r="J31" s="313">
        <v>1</v>
      </c>
      <c r="K31" s="313">
        <v>1</v>
      </c>
      <c r="L31" s="303">
        <v>-0.5</v>
      </c>
      <c r="M31" s="313">
        <v>-0.5</v>
      </c>
      <c r="N31" s="313">
        <v>-0.5</v>
      </c>
      <c r="O31" s="313">
        <v>1</v>
      </c>
      <c r="P31" s="313">
        <v>1</v>
      </c>
      <c r="Q31" s="321">
        <v>1</v>
      </c>
      <c r="R31" s="314">
        <v>1</v>
      </c>
      <c r="S31" s="313">
        <v>3</v>
      </c>
      <c r="T31" s="313">
        <v>1</v>
      </c>
      <c r="U31" s="315">
        <v>-1</v>
      </c>
      <c r="V31" s="303">
        <v>1</v>
      </c>
      <c r="W31" s="313">
        <v>1</v>
      </c>
      <c r="X31" s="313">
        <v>1</v>
      </c>
      <c r="Y31" s="313">
        <v>1</v>
      </c>
      <c r="Z31" s="313"/>
      <c r="AA31" s="313"/>
      <c r="AB31" s="313"/>
      <c r="AC31" s="316">
        <v>100</v>
      </c>
      <c r="AD31" s="322">
        <f>-50 - 50</f>
        <v>-100</v>
      </c>
      <c r="AE31" s="318">
        <v>100</v>
      </c>
      <c r="AF31" s="318">
        <f>30+70</f>
        <v>100</v>
      </c>
      <c r="AG31" s="320">
        <v>60</v>
      </c>
      <c r="AH31" s="319">
        <v>100</v>
      </c>
      <c r="AI31" s="319"/>
      <c r="AJ31" s="319"/>
      <c r="AK31" s="319"/>
      <c r="AL31" s="319">
        <v>100</v>
      </c>
      <c r="AM31" s="319"/>
      <c r="AN31" s="319"/>
      <c r="AO31" s="319"/>
      <c r="AP31" s="309">
        <f t="shared" si="4"/>
        <v>77.307692307692307</v>
      </c>
    </row>
    <row r="32" spans="1:64" ht="15.75" x14ac:dyDescent="0.25">
      <c r="A32" s="323" t="s">
        <v>60</v>
      </c>
      <c r="B32" s="300">
        <v>2</v>
      </c>
      <c r="C32" s="301"/>
      <c r="D32" s="301"/>
      <c r="E32" s="324" t="s">
        <v>61</v>
      </c>
      <c r="F32" s="303">
        <v>1</v>
      </c>
      <c r="G32" s="313">
        <v>1</v>
      </c>
      <c r="H32" s="313">
        <v>1</v>
      </c>
      <c r="I32" s="313">
        <v>1</v>
      </c>
      <c r="J32" s="313">
        <v>1</v>
      </c>
      <c r="K32" s="313">
        <v>1</v>
      </c>
      <c r="L32" s="313">
        <v>1</v>
      </c>
      <c r="M32" s="313">
        <v>1</v>
      </c>
      <c r="N32" s="313">
        <v>1</v>
      </c>
      <c r="O32" s="313">
        <v>1</v>
      </c>
      <c r="P32" s="313">
        <v>1</v>
      </c>
      <c r="Q32" s="313">
        <v>1</v>
      </c>
      <c r="R32" s="314">
        <v>1</v>
      </c>
      <c r="S32" s="313">
        <v>3</v>
      </c>
      <c r="T32" s="313">
        <v>1</v>
      </c>
      <c r="U32" s="315">
        <v>1</v>
      </c>
      <c r="V32" s="303">
        <v>1</v>
      </c>
      <c r="W32" s="313">
        <v>1</v>
      </c>
      <c r="X32" s="313">
        <v>1</v>
      </c>
      <c r="Y32" s="313">
        <v>1</v>
      </c>
      <c r="Z32" s="313"/>
      <c r="AA32" s="313"/>
      <c r="AB32" s="313"/>
      <c r="AC32" s="316">
        <v>100</v>
      </c>
      <c r="AD32" s="316">
        <v>95</v>
      </c>
      <c r="AE32" s="318">
        <v>100</v>
      </c>
      <c r="AF32" s="319">
        <v>100</v>
      </c>
      <c r="AG32" s="320">
        <f>50+30</f>
        <v>80</v>
      </c>
      <c r="AH32" s="319">
        <v>100</v>
      </c>
      <c r="AI32" s="319"/>
      <c r="AJ32" s="319"/>
      <c r="AK32" s="319"/>
      <c r="AL32" s="319">
        <v>100</v>
      </c>
      <c r="AM32" s="319"/>
      <c r="AN32" s="319"/>
      <c r="AO32" s="319"/>
      <c r="AP32" s="309">
        <f t="shared" si="4"/>
        <v>110.57692307692308</v>
      </c>
    </row>
    <row r="33" spans="1:64" ht="15.75" x14ac:dyDescent="0.25">
      <c r="A33" s="311" t="s">
        <v>62</v>
      </c>
      <c r="B33" s="300">
        <v>2</v>
      </c>
      <c r="C33" s="301"/>
      <c r="D33" s="301"/>
      <c r="E33" s="302" t="s">
        <v>63</v>
      </c>
      <c r="F33" s="303">
        <v>1</v>
      </c>
      <c r="G33" s="313">
        <v>1</v>
      </c>
      <c r="H33" s="313">
        <v>1</v>
      </c>
      <c r="I33" s="313">
        <v>1</v>
      </c>
      <c r="J33" s="313">
        <v>1</v>
      </c>
      <c r="K33" s="313">
        <v>1</v>
      </c>
      <c r="L33" s="313">
        <v>1</v>
      </c>
      <c r="M33" s="313">
        <v>1</v>
      </c>
      <c r="N33" s="313">
        <v>1</v>
      </c>
      <c r="O33" s="313">
        <v>1</v>
      </c>
      <c r="P33" s="313">
        <v>1</v>
      </c>
      <c r="Q33" s="313">
        <v>1</v>
      </c>
      <c r="R33" s="314">
        <v>1</v>
      </c>
      <c r="S33" s="313">
        <v>3</v>
      </c>
      <c r="T33" s="313">
        <v>1</v>
      </c>
      <c r="U33" s="315">
        <v>-1</v>
      </c>
      <c r="V33" s="303">
        <v>1</v>
      </c>
      <c r="W33" s="313">
        <v>1</v>
      </c>
      <c r="X33" s="313">
        <v>1</v>
      </c>
      <c r="Y33" s="313">
        <v>1</v>
      </c>
      <c r="Z33" s="313"/>
      <c r="AA33" s="313"/>
      <c r="AB33" s="313"/>
      <c r="AC33" s="316">
        <v>80</v>
      </c>
      <c r="AD33" s="316">
        <f>70</f>
        <v>70</v>
      </c>
      <c r="AE33" s="318">
        <v>100</v>
      </c>
      <c r="AF33" s="318">
        <f>-50 + 100</f>
        <v>50</v>
      </c>
      <c r="AG33" s="320">
        <f>20</f>
        <v>20</v>
      </c>
      <c r="AH33" s="319">
        <v>-100</v>
      </c>
      <c r="AI33" s="319"/>
      <c r="AJ33" s="319"/>
      <c r="AK33" s="319"/>
      <c r="AL33" s="319"/>
      <c r="AM33" s="319"/>
      <c r="AN33" s="319"/>
      <c r="AO33" s="319"/>
      <c r="AP33" s="309">
        <f t="shared" si="4"/>
        <v>85.384615384615387</v>
      </c>
    </row>
    <row r="34" spans="1:64" ht="15.75" x14ac:dyDescent="0.25">
      <c r="A34" s="311" t="s">
        <v>64</v>
      </c>
      <c r="B34" s="300">
        <v>0</v>
      </c>
      <c r="C34" s="301"/>
      <c r="D34" s="301"/>
      <c r="E34" s="324" t="s">
        <v>147</v>
      </c>
      <c r="F34" s="303">
        <v>1</v>
      </c>
      <c r="G34" s="325">
        <v>1</v>
      </c>
      <c r="H34" s="303">
        <v>-0.5</v>
      </c>
      <c r="I34" s="303">
        <v>-0.5</v>
      </c>
      <c r="J34" s="325">
        <v>1</v>
      </c>
      <c r="K34" s="325">
        <v>1</v>
      </c>
      <c r="L34" s="303">
        <v>-0.5</v>
      </c>
      <c r="M34" s="325">
        <v>-0.5</v>
      </c>
      <c r="N34" s="325">
        <v>1</v>
      </c>
      <c r="O34" s="325">
        <v>1</v>
      </c>
      <c r="P34" s="325">
        <v>1</v>
      </c>
      <c r="Q34" s="325">
        <v>1</v>
      </c>
      <c r="R34" s="304" t="s">
        <v>13</v>
      </c>
      <c r="S34" s="325">
        <v>3</v>
      </c>
      <c r="T34" s="325">
        <v>-0.5</v>
      </c>
      <c r="U34" s="315">
        <v>-1</v>
      </c>
      <c r="V34" s="303">
        <v>1</v>
      </c>
      <c r="W34" s="313">
        <v>1</v>
      </c>
      <c r="X34" s="313">
        <v>1</v>
      </c>
      <c r="Y34" s="313">
        <v>-1</v>
      </c>
      <c r="Z34" s="313"/>
      <c r="AA34" s="313"/>
      <c r="AB34" s="313"/>
      <c r="AC34" s="316">
        <v>80</v>
      </c>
      <c r="AD34" s="326">
        <f>-50 - 50</f>
        <v>-100</v>
      </c>
      <c r="AE34" s="327">
        <v>-100</v>
      </c>
      <c r="AF34" s="319">
        <f>-50-50</f>
        <v>-100</v>
      </c>
      <c r="AG34" s="328">
        <f>-100</f>
        <v>-100</v>
      </c>
      <c r="AH34" s="327">
        <v>-100</v>
      </c>
      <c r="AI34" s="327"/>
      <c r="AJ34" s="327"/>
      <c r="AK34" s="327"/>
      <c r="AL34" s="327"/>
      <c r="AM34" s="327"/>
      <c r="AN34" s="327"/>
      <c r="AO34" s="327"/>
      <c r="AP34" s="309">
        <f t="shared" si="4"/>
        <v>20.384615384615383</v>
      </c>
    </row>
    <row r="35" spans="1:64" s="54" customFormat="1" ht="15.75" x14ac:dyDescent="0.25">
      <c r="A35" s="329" t="s">
        <v>65</v>
      </c>
      <c r="B35" s="300">
        <v>2</v>
      </c>
      <c r="C35" s="300"/>
      <c r="D35" s="300"/>
      <c r="E35" s="330" t="s">
        <v>66</v>
      </c>
      <c r="F35" s="331">
        <v>1</v>
      </c>
      <c r="G35" s="325">
        <v>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32">
        <v>1</v>
      </c>
      <c r="S35" s="325">
        <v>3</v>
      </c>
      <c r="T35" s="325">
        <v>1</v>
      </c>
      <c r="U35" s="333">
        <v>1</v>
      </c>
      <c r="V35" s="303">
        <v>1</v>
      </c>
      <c r="W35" s="325">
        <v>1</v>
      </c>
      <c r="X35" s="325">
        <v>1</v>
      </c>
      <c r="Y35" s="325">
        <v>1</v>
      </c>
      <c r="Z35" s="325"/>
      <c r="AA35" s="325"/>
      <c r="AB35" s="325"/>
      <c r="AC35" s="316">
        <v>100</v>
      </c>
      <c r="AD35" s="316">
        <v>100</v>
      </c>
      <c r="AE35" s="318">
        <v>100</v>
      </c>
      <c r="AF35" s="318">
        <f>50+50</f>
        <v>100</v>
      </c>
      <c r="AG35" s="328">
        <v>80</v>
      </c>
      <c r="AH35" s="327">
        <v>100</v>
      </c>
      <c r="AI35" s="327"/>
      <c r="AJ35" s="327"/>
      <c r="AK35" s="327"/>
      <c r="AL35" s="327">
        <v>100</v>
      </c>
      <c r="AM35" s="327"/>
      <c r="AN35" s="327"/>
      <c r="AO35" s="327"/>
      <c r="AP35" s="309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4" t="s">
        <v>67</v>
      </c>
      <c r="B36" s="300">
        <v>2</v>
      </c>
      <c r="C36" s="301"/>
      <c r="D36" s="301"/>
      <c r="E36" s="324" t="s">
        <v>68</v>
      </c>
      <c r="F36" s="303">
        <v>1</v>
      </c>
      <c r="G36" s="325">
        <v>1</v>
      </c>
      <c r="H36" s="325">
        <v>1</v>
      </c>
      <c r="I36" s="325">
        <v>1</v>
      </c>
      <c r="J36" s="325">
        <v>1</v>
      </c>
      <c r="K36" s="325">
        <v>1</v>
      </c>
      <c r="L36" s="325">
        <v>1</v>
      </c>
      <c r="M36" s="325">
        <v>1</v>
      </c>
      <c r="N36" s="325">
        <v>1</v>
      </c>
      <c r="O36" s="325">
        <v>1</v>
      </c>
      <c r="P36" s="325">
        <v>1</v>
      </c>
      <c r="Q36" s="325">
        <v>1</v>
      </c>
      <c r="R36" s="332">
        <v>1</v>
      </c>
      <c r="S36" s="325">
        <v>3</v>
      </c>
      <c r="T36" s="325">
        <v>1</v>
      </c>
      <c r="U36" s="333">
        <v>1</v>
      </c>
      <c r="V36" s="303">
        <v>1</v>
      </c>
      <c r="W36" s="325">
        <v>1</v>
      </c>
      <c r="X36" s="325">
        <v>1</v>
      </c>
      <c r="Y36" s="325">
        <v>1</v>
      </c>
      <c r="Z36" s="325"/>
      <c r="AA36" s="325"/>
      <c r="AB36" s="325"/>
      <c r="AC36" s="316">
        <v>100</v>
      </c>
      <c r="AD36" s="316">
        <f>-20 - 20 + 80</f>
        <v>40</v>
      </c>
      <c r="AE36" s="318">
        <v>100</v>
      </c>
      <c r="AF36" s="335">
        <f>10 + 50</f>
        <v>60</v>
      </c>
      <c r="AG36" s="328">
        <f>100 - 100 + 50</f>
        <v>50</v>
      </c>
      <c r="AH36" s="327">
        <f>-20+80</f>
        <v>60</v>
      </c>
      <c r="AI36" s="327"/>
      <c r="AJ36" s="327"/>
      <c r="AK36" s="327"/>
      <c r="AL36" s="327">
        <v>100</v>
      </c>
      <c r="AM36" s="327"/>
      <c r="AN36" s="327"/>
      <c r="AO36" s="327"/>
      <c r="AP36" s="309">
        <f t="shared" si="4"/>
        <v>104.23076923076923</v>
      </c>
    </row>
    <row r="37" spans="1:64" ht="15.75" x14ac:dyDescent="0.25">
      <c r="A37" s="311" t="s">
        <v>69</v>
      </c>
      <c r="B37" s="300">
        <v>0</v>
      </c>
      <c r="C37" s="301"/>
      <c r="D37" s="301"/>
      <c r="E37" s="301" t="s">
        <v>70</v>
      </c>
      <c r="F37" s="303">
        <v>1</v>
      </c>
      <c r="G37" s="313">
        <v>1</v>
      </c>
      <c r="H37" s="313">
        <v>1</v>
      </c>
      <c r="I37" s="313">
        <v>1</v>
      </c>
      <c r="J37" s="313">
        <v>1</v>
      </c>
      <c r="K37" s="313">
        <v>1</v>
      </c>
      <c r="L37" s="313">
        <v>1</v>
      </c>
      <c r="M37" s="313">
        <v>-0.5</v>
      </c>
      <c r="N37" s="313">
        <v>1</v>
      </c>
      <c r="O37" s="313">
        <v>1</v>
      </c>
      <c r="P37" s="313">
        <v>1</v>
      </c>
      <c r="Q37" s="313">
        <v>1</v>
      </c>
      <c r="R37" s="314">
        <v>1</v>
      </c>
      <c r="S37" s="313">
        <v>3</v>
      </c>
      <c r="T37" s="313">
        <v>1</v>
      </c>
      <c r="U37" s="315">
        <v>1</v>
      </c>
      <c r="V37" s="303">
        <v>1</v>
      </c>
      <c r="W37" s="313">
        <v>1</v>
      </c>
      <c r="X37" s="313">
        <v>1</v>
      </c>
      <c r="Y37" s="313">
        <v>1</v>
      </c>
      <c r="Z37" s="313"/>
      <c r="AA37" s="313"/>
      <c r="AB37" s="313"/>
      <c r="AC37" s="316">
        <v>60</v>
      </c>
      <c r="AD37" s="316">
        <f>-50 + 30 - 50 -50</f>
        <v>-120</v>
      </c>
      <c r="AE37" s="318">
        <v>100</v>
      </c>
      <c r="AF37" s="318">
        <f>-50 + 50 + 50</f>
        <v>50</v>
      </c>
      <c r="AG37" s="320">
        <v>70</v>
      </c>
      <c r="AH37" s="319">
        <v>-100</v>
      </c>
      <c r="AI37" s="319"/>
      <c r="AJ37" s="319"/>
      <c r="AK37" s="319"/>
      <c r="AL37" s="319">
        <v>50</v>
      </c>
      <c r="AM37" s="319"/>
      <c r="AN37" s="319"/>
      <c r="AO37" s="319"/>
      <c r="AP37" s="309">
        <f t="shared" si="4"/>
        <v>83.07692307692308</v>
      </c>
    </row>
    <row r="38" spans="1:64" ht="15.75" x14ac:dyDescent="0.25">
      <c r="A38" s="323" t="s">
        <v>71</v>
      </c>
      <c r="B38" s="300">
        <v>2</v>
      </c>
      <c r="C38" s="301"/>
      <c r="D38" s="301"/>
      <c r="E38" s="324" t="s">
        <v>142</v>
      </c>
      <c r="F38" s="303">
        <v>1</v>
      </c>
      <c r="G38" s="313">
        <v>1</v>
      </c>
      <c r="H38" s="313">
        <v>1</v>
      </c>
      <c r="I38" s="313">
        <v>1</v>
      </c>
      <c r="J38" s="313">
        <v>1</v>
      </c>
      <c r="K38" s="313">
        <v>1</v>
      </c>
      <c r="L38" s="313">
        <v>1</v>
      </c>
      <c r="M38" s="313">
        <v>1</v>
      </c>
      <c r="N38" s="313">
        <v>1</v>
      </c>
      <c r="O38" s="313">
        <v>1</v>
      </c>
      <c r="P38" s="313">
        <v>1</v>
      </c>
      <c r="Q38" s="313">
        <v>1</v>
      </c>
      <c r="R38" s="314">
        <v>1</v>
      </c>
      <c r="S38" s="313">
        <v>3</v>
      </c>
      <c r="T38" s="313">
        <v>1</v>
      </c>
      <c r="U38" s="315">
        <v>1</v>
      </c>
      <c r="V38" s="303">
        <v>1</v>
      </c>
      <c r="W38" s="313">
        <v>1</v>
      </c>
      <c r="X38" s="313">
        <v>1</v>
      </c>
      <c r="Y38" s="313">
        <v>1</v>
      </c>
      <c r="Z38" s="313"/>
      <c r="AA38" s="313"/>
      <c r="AB38" s="313"/>
      <c r="AC38" s="316">
        <v>100</v>
      </c>
      <c r="AD38" s="316">
        <f>100</f>
        <v>100</v>
      </c>
      <c r="AE38" s="318">
        <v>100</v>
      </c>
      <c r="AF38" s="318">
        <v>100</v>
      </c>
      <c r="AG38" s="320">
        <f>50+30</f>
        <v>80</v>
      </c>
      <c r="AH38" s="319">
        <f>-20+100</f>
        <v>80</v>
      </c>
      <c r="AI38" s="319"/>
      <c r="AJ38" s="319"/>
      <c r="AK38" s="319"/>
      <c r="AL38" s="319">
        <v>100</v>
      </c>
      <c r="AM38" s="319"/>
      <c r="AN38" s="319"/>
      <c r="AO38" s="319"/>
      <c r="AP38" s="309">
        <f t="shared" si="4"/>
        <v>110</v>
      </c>
    </row>
    <row r="39" spans="1:64" ht="15.75" x14ac:dyDescent="0.25">
      <c r="A39" s="323" t="s">
        <v>72</v>
      </c>
      <c r="B39" s="300">
        <v>2</v>
      </c>
      <c r="C39" s="301"/>
      <c r="D39" s="301"/>
      <c r="E39" s="324" t="s">
        <v>73</v>
      </c>
      <c r="F39" s="303">
        <v>1</v>
      </c>
      <c r="G39" s="313">
        <v>1</v>
      </c>
      <c r="H39" s="313">
        <v>1</v>
      </c>
      <c r="I39" s="313">
        <v>1</v>
      </c>
      <c r="J39" s="313">
        <v>1</v>
      </c>
      <c r="K39" s="313">
        <v>1</v>
      </c>
      <c r="L39" s="313">
        <v>1</v>
      </c>
      <c r="M39" s="313">
        <v>1</v>
      </c>
      <c r="N39" s="313">
        <v>1</v>
      </c>
      <c r="O39" s="313">
        <v>1</v>
      </c>
      <c r="P39" s="313">
        <v>1</v>
      </c>
      <c r="Q39" s="313">
        <v>1</v>
      </c>
      <c r="R39" s="314">
        <v>1</v>
      </c>
      <c r="S39" s="313">
        <v>3</v>
      </c>
      <c r="T39" s="313">
        <v>1</v>
      </c>
      <c r="U39" s="315">
        <v>1</v>
      </c>
      <c r="V39" s="303">
        <v>1</v>
      </c>
      <c r="W39" s="313">
        <v>1</v>
      </c>
      <c r="X39" s="313">
        <v>1</v>
      </c>
      <c r="Y39" s="313">
        <v>1</v>
      </c>
      <c r="Z39" s="313"/>
      <c r="AA39" s="313"/>
      <c r="AB39" s="313"/>
      <c r="AC39" s="316">
        <v>100</v>
      </c>
      <c r="AD39" s="316">
        <v>100</v>
      </c>
      <c r="AE39" s="318">
        <v>100</v>
      </c>
      <c r="AF39" s="318">
        <v>100</v>
      </c>
      <c r="AG39" s="320">
        <v>100</v>
      </c>
      <c r="AH39" s="319">
        <v>100</v>
      </c>
      <c r="AI39" s="319"/>
      <c r="AJ39" s="319"/>
      <c r="AK39" s="319"/>
      <c r="AL39" s="319">
        <v>100</v>
      </c>
      <c r="AM39" s="319"/>
      <c r="AN39" s="319"/>
      <c r="AO39" s="319"/>
      <c r="AP39" s="309">
        <f t="shared" si="4"/>
        <v>111.53846153846153</v>
      </c>
    </row>
    <row r="40" spans="1:64" ht="15.75" x14ac:dyDescent="0.25">
      <c r="A40" s="311" t="s">
        <v>74</v>
      </c>
      <c r="B40" s="300">
        <v>2</v>
      </c>
      <c r="C40" s="301"/>
      <c r="D40" s="301"/>
      <c r="E40" s="324" t="s">
        <v>75</v>
      </c>
      <c r="F40" s="303">
        <v>1</v>
      </c>
      <c r="G40" s="313">
        <v>1</v>
      </c>
      <c r="H40" s="313">
        <v>1</v>
      </c>
      <c r="I40" s="313">
        <v>1</v>
      </c>
      <c r="J40" s="313">
        <v>1</v>
      </c>
      <c r="K40" s="313">
        <v>1</v>
      </c>
      <c r="L40" s="313">
        <v>1</v>
      </c>
      <c r="M40" s="313">
        <v>1</v>
      </c>
      <c r="N40" s="313">
        <v>1</v>
      </c>
      <c r="O40" s="313">
        <v>1</v>
      </c>
      <c r="P40" s="313">
        <v>1</v>
      </c>
      <c r="Q40" s="313">
        <v>1</v>
      </c>
      <c r="R40" s="314">
        <v>1</v>
      </c>
      <c r="S40" s="313">
        <v>3</v>
      </c>
      <c r="T40" s="313">
        <v>1</v>
      </c>
      <c r="U40" s="315">
        <v>1</v>
      </c>
      <c r="V40" s="303">
        <v>1</v>
      </c>
      <c r="W40" s="313">
        <v>1</v>
      </c>
      <c r="X40" s="313">
        <v>1</v>
      </c>
      <c r="Y40" s="313">
        <v>1</v>
      </c>
      <c r="Z40" s="313"/>
      <c r="AA40" s="313"/>
      <c r="AB40" s="313"/>
      <c r="AC40" s="316">
        <v>60</v>
      </c>
      <c r="AD40" s="316">
        <v>100</v>
      </c>
      <c r="AE40" s="318">
        <v>100</v>
      </c>
      <c r="AF40" s="318">
        <f>50 + 50</f>
        <v>100</v>
      </c>
      <c r="AG40" s="320">
        <v>100</v>
      </c>
      <c r="AH40" s="319">
        <v>100</v>
      </c>
      <c r="AI40" s="327"/>
      <c r="AJ40" s="327"/>
      <c r="AK40" s="327"/>
      <c r="AL40" s="327">
        <v>100</v>
      </c>
      <c r="AM40" s="319"/>
      <c r="AN40" s="319"/>
      <c r="AO40" s="319"/>
      <c r="AP40" s="309">
        <f t="shared" si="4"/>
        <v>110</v>
      </c>
    </row>
    <row r="41" spans="1:64" ht="15.75" x14ac:dyDescent="0.25">
      <c r="A41" s="311" t="s">
        <v>76</v>
      </c>
      <c r="B41" s="300">
        <v>2</v>
      </c>
      <c r="C41" s="301"/>
      <c r="D41" s="301"/>
      <c r="E41" s="324" t="s">
        <v>77</v>
      </c>
      <c r="F41" s="303">
        <v>1</v>
      </c>
      <c r="G41" s="303">
        <v>-0.5</v>
      </c>
      <c r="H41" s="325">
        <v>1</v>
      </c>
      <c r="I41" s="325">
        <v>1</v>
      </c>
      <c r="J41" s="325">
        <v>1</v>
      </c>
      <c r="K41" s="325">
        <v>1</v>
      </c>
      <c r="L41" s="303">
        <v>-0.5</v>
      </c>
      <c r="M41" s="325">
        <v>1</v>
      </c>
      <c r="N41" s="325">
        <v>1</v>
      </c>
      <c r="O41" s="325">
        <v>1</v>
      </c>
      <c r="P41" s="325">
        <v>1</v>
      </c>
      <c r="Q41" s="325">
        <v>1</v>
      </c>
      <c r="R41" s="332">
        <v>1</v>
      </c>
      <c r="S41" s="325">
        <v>3</v>
      </c>
      <c r="T41" s="325">
        <v>1</v>
      </c>
      <c r="U41" s="333">
        <v>1</v>
      </c>
      <c r="V41" s="303">
        <v>1</v>
      </c>
      <c r="W41" s="325">
        <v>1</v>
      </c>
      <c r="X41" s="325">
        <v>1</v>
      </c>
      <c r="Y41" s="325">
        <v>1</v>
      </c>
      <c r="Z41" s="325"/>
      <c r="AA41" s="325"/>
      <c r="AB41" s="325"/>
      <c r="AC41" s="316">
        <f>-40 + 100</f>
        <v>60</v>
      </c>
      <c r="AD41" s="316">
        <f>-50 + 100</f>
        <v>50</v>
      </c>
      <c r="AE41" s="318">
        <v>100</v>
      </c>
      <c r="AF41" s="318">
        <v>100</v>
      </c>
      <c r="AG41" s="328">
        <v>60</v>
      </c>
      <c r="AH41" s="327">
        <v>100</v>
      </c>
      <c r="AI41" s="327"/>
      <c r="AJ41" s="327"/>
      <c r="AK41" s="327"/>
      <c r="AL41" s="327">
        <v>100</v>
      </c>
      <c r="AM41" s="327"/>
      <c r="AN41" s="327"/>
      <c r="AO41" s="327"/>
      <c r="AP41" s="309">
        <f t="shared" si="4"/>
        <v>95</v>
      </c>
    </row>
    <row r="42" spans="1:64" ht="15.75" x14ac:dyDescent="0.25">
      <c r="A42" s="311" t="s">
        <v>78</v>
      </c>
      <c r="B42" s="300">
        <v>0</v>
      </c>
      <c r="C42" s="301"/>
      <c r="D42" s="301"/>
      <c r="E42" s="330" t="s">
        <v>79</v>
      </c>
      <c r="F42" s="303">
        <v>1</v>
      </c>
      <c r="G42" s="303">
        <v>-0.5</v>
      </c>
      <c r="H42" s="313">
        <v>1</v>
      </c>
      <c r="I42" s="303">
        <v>-0.5</v>
      </c>
      <c r="J42" s="313">
        <v>1</v>
      </c>
      <c r="K42" s="313">
        <v>1</v>
      </c>
      <c r="L42" s="313">
        <v>1</v>
      </c>
      <c r="M42" s="313">
        <v>1</v>
      </c>
      <c r="N42" s="313">
        <v>1</v>
      </c>
      <c r="O42" s="313">
        <v>1</v>
      </c>
      <c r="P42" s="313">
        <v>1</v>
      </c>
      <c r="Q42" s="313">
        <v>1</v>
      </c>
      <c r="R42" s="314">
        <v>1</v>
      </c>
      <c r="S42" s="313">
        <v>3</v>
      </c>
      <c r="T42" s="313">
        <v>1</v>
      </c>
      <c r="U42" s="315">
        <v>1</v>
      </c>
      <c r="V42" s="303">
        <v>1</v>
      </c>
      <c r="W42" s="313">
        <v>1</v>
      </c>
      <c r="X42" s="313">
        <v>1</v>
      </c>
      <c r="Y42" s="313">
        <v>1</v>
      </c>
      <c r="Z42" s="313"/>
      <c r="AA42" s="313"/>
      <c r="AB42" s="313"/>
      <c r="AC42" s="316">
        <f>-40 - 20 + 100</f>
        <v>40</v>
      </c>
      <c r="AD42" s="326">
        <f>-50 - 50</f>
        <v>-100</v>
      </c>
      <c r="AE42" s="319">
        <v>0</v>
      </c>
      <c r="AF42" s="319">
        <f>-50 + 20 - 20+50</f>
        <v>0</v>
      </c>
      <c r="AG42" s="320">
        <v>-100</v>
      </c>
      <c r="AH42" s="319">
        <v>70</v>
      </c>
      <c r="AI42" s="327"/>
      <c r="AJ42" s="327"/>
      <c r="AK42" s="327"/>
      <c r="AL42" s="327">
        <v>100</v>
      </c>
      <c r="AM42" s="319"/>
      <c r="AN42" s="319"/>
      <c r="AO42" s="319"/>
      <c r="AP42" s="309">
        <f t="shared" si="4"/>
        <v>73.461538461538467</v>
      </c>
    </row>
    <row r="43" spans="1:64" ht="15.75" x14ac:dyDescent="0.25">
      <c r="A43" s="311" t="s">
        <v>80</v>
      </c>
      <c r="B43" s="300">
        <v>0</v>
      </c>
      <c r="C43" s="336"/>
      <c r="D43" s="336"/>
      <c r="E43" s="330" t="s">
        <v>81</v>
      </c>
      <c r="F43" s="303">
        <v>1</v>
      </c>
      <c r="G43" s="313">
        <v>1</v>
      </c>
      <c r="H43" s="303">
        <v>-0.5</v>
      </c>
      <c r="I43" s="303">
        <v>-0.5</v>
      </c>
      <c r="J43" s="313">
        <v>1</v>
      </c>
      <c r="K43" s="313">
        <v>1</v>
      </c>
      <c r="L43" s="313">
        <v>1</v>
      </c>
      <c r="M43" s="313">
        <v>-0.5</v>
      </c>
      <c r="N43" s="313">
        <v>1</v>
      </c>
      <c r="O43" s="313">
        <v>1</v>
      </c>
      <c r="P43" s="313">
        <v>0</v>
      </c>
      <c r="Q43" s="313">
        <v>1</v>
      </c>
      <c r="R43" s="314">
        <v>1</v>
      </c>
      <c r="S43" s="313">
        <v>3</v>
      </c>
      <c r="T43" s="313">
        <v>1</v>
      </c>
      <c r="U43" s="315">
        <v>-1</v>
      </c>
      <c r="V43" s="303">
        <v>1</v>
      </c>
      <c r="W43" s="313">
        <v>1</v>
      </c>
      <c r="X43" s="313">
        <v>1</v>
      </c>
      <c r="Y43" s="313">
        <v>1</v>
      </c>
      <c r="Z43" s="313"/>
      <c r="AA43" s="313"/>
      <c r="AB43" s="313"/>
      <c r="AC43" s="316">
        <v>100</v>
      </c>
      <c r="AD43" s="316">
        <f>-50 - 50 + 40</f>
        <v>-60</v>
      </c>
      <c r="AE43" s="319">
        <v>0</v>
      </c>
      <c r="AF43" s="319">
        <f>-50-20+100</f>
        <v>30</v>
      </c>
      <c r="AG43" s="320">
        <v>70</v>
      </c>
      <c r="AH43" s="319">
        <v>100</v>
      </c>
      <c r="AI43" s="319">
        <v>40</v>
      </c>
      <c r="AJ43" s="319"/>
      <c r="AK43" s="319"/>
      <c r="AL43" s="319">
        <v>100</v>
      </c>
      <c r="AM43" s="319"/>
      <c r="AN43" s="319"/>
      <c r="AO43" s="319"/>
      <c r="AP43" s="309">
        <f t="shared" si="4"/>
        <v>70.384615384615387</v>
      </c>
    </row>
    <row r="44" spans="1:64" x14ac:dyDescent="0.25">
      <c r="A44" s="311" t="s">
        <v>82</v>
      </c>
      <c r="B44" s="300">
        <v>0</v>
      </c>
      <c r="C44" s="301"/>
      <c r="D44" s="301"/>
      <c r="E44" s="324" t="s">
        <v>83</v>
      </c>
      <c r="F44" s="303">
        <v>1</v>
      </c>
      <c r="G44" s="337">
        <v>1</v>
      </c>
      <c r="H44" s="337">
        <v>1</v>
      </c>
      <c r="I44" s="337">
        <v>1</v>
      </c>
      <c r="J44" s="337">
        <v>1</v>
      </c>
      <c r="K44" s="337">
        <v>1</v>
      </c>
      <c r="L44" s="337">
        <v>1</v>
      </c>
      <c r="M44" s="337">
        <v>-0.5</v>
      </c>
      <c r="N44" s="337">
        <v>1</v>
      </c>
      <c r="O44" s="337">
        <v>1</v>
      </c>
      <c r="P44" s="337">
        <v>1</v>
      </c>
      <c r="Q44" s="337">
        <v>1</v>
      </c>
      <c r="R44" s="338">
        <v>1</v>
      </c>
      <c r="S44" s="337">
        <v>3</v>
      </c>
      <c r="T44" s="337">
        <v>1</v>
      </c>
      <c r="U44" s="315">
        <v>-1</v>
      </c>
      <c r="V44" s="303">
        <v>1</v>
      </c>
      <c r="W44" s="313">
        <v>1</v>
      </c>
      <c r="X44" s="313">
        <v>1</v>
      </c>
      <c r="Y44" s="313">
        <v>-1</v>
      </c>
      <c r="Z44" s="313"/>
      <c r="AA44" s="313"/>
      <c r="AB44" s="313"/>
      <c r="AC44" s="316">
        <v>100</v>
      </c>
      <c r="AD44" s="322">
        <f>-50 - 50</f>
        <v>-100</v>
      </c>
      <c r="AE44" s="318">
        <v>100</v>
      </c>
      <c r="AF44" s="319">
        <f>50</f>
        <v>50</v>
      </c>
      <c r="AG44" s="319">
        <v>40</v>
      </c>
      <c r="AH44" s="318">
        <v>100</v>
      </c>
      <c r="AI44" s="319"/>
      <c r="AJ44" s="319"/>
      <c r="AK44" s="319"/>
      <c r="AL44" s="319">
        <v>100</v>
      </c>
      <c r="AM44" s="319"/>
      <c r="AN44" s="319"/>
      <c r="AO44" s="319"/>
      <c r="AP44" s="309">
        <f t="shared" si="4"/>
        <v>78.461538461538467</v>
      </c>
    </row>
    <row r="45" spans="1:64" x14ac:dyDescent="0.25">
      <c r="A45" s="311" t="s">
        <v>84</v>
      </c>
      <c r="B45" s="300">
        <v>1</v>
      </c>
      <c r="C45" s="301"/>
      <c r="D45" s="301"/>
      <c r="E45" s="301" t="s">
        <v>85</v>
      </c>
      <c r="F45" s="303">
        <v>1</v>
      </c>
      <c r="G45" s="303">
        <v>-0.5</v>
      </c>
      <c r="H45" s="337">
        <v>1</v>
      </c>
      <c r="I45" s="337">
        <v>1</v>
      </c>
      <c r="J45" s="337">
        <v>1</v>
      </c>
      <c r="K45" s="337">
        <v>1</v>
      </c>
      <c r="L45" s="303">
        <v>-0.5</v>
      </c>
      <c r="M45" s="337">
        <v>1</v>
      </c>
      <c r="N45" s="337">
        <v>1</v>
      </c>
      <c r="O45" s="337">
        <v>1</v>
      </c>
      <c r="P45" s="337">
        <v>1</v>
      </c>
      <c r="Q45" s="337">
        <v>1</v>
      </c>
      <c r="R45" s="338">
        <v>1</v>
      </c>
      <c r="S45" s="337">
        <v>3</v>
      </c>
      <c r="T45" s="337">
        <v>1</v>
      </c>
      <c r="U45" s="339">
        <v>1</v>
      </c>
      <c r="V45" s="303">
        <v>1</v>
      </c>
      <c r="W45" s="337">
        <v>1</v>
      </c>
      <c r="X45" s="337">
        <v>1</v>
      </c>
      <c r="Y45" s="337">
        <v>1</v>
      </c>
      <c r="Z45" s="337"/>
      <c r="AA45" s="337"/>
      <c r="AB45" s="337"/>
      <c r="AC45" s="316">
        <f>-40 + 100</f>
        <v>60</v>
      </c>
      <c r="AD45" s="316">
        <f>-50 + 100</f>
        <v>50</v>
      </c>
      <c r="AE45" s="318">
        <v>100</v>
      </c>
      <c r="AF45" s="318">
        <f>-50 + 130</f>
        <v>80</v>
      </c>
      <c r="AG45" s="319">
        <v>-100</v>
      </c>
      <c r="AH45" s="319">
        <v>-100</v>
      </c>
      <c r="AI45" s="319"/>
      <c r="AJ45" s="319"/>
      <c r="AK45" s="319"/>
      <c r="AL45" s="319">
        <v>100</v>
      </c>
      <c r="AM45" s="319"/>
      <c r="AN45" s="319"/>
      <c r="AO45" s="319"/>
      <c r="AP45" s="309">
        <f t="shared" si="4"/>
        <v>80.384615384615387</v>
      </c>
    </row>
    <row r="46" spans="1:64" x14ac:dyDescent="0.25">
      <c r="A46" s="311" t="s">
        <v>86</v>
      </c>
      <c r="B46" s="300">
        <v>1</v>
      </c>
      <c r="C46" s="301"/>
      <c r="D46" s="301"/>
      <c r="E46" s="312" t="s">
        <v>87</v>
      </c>
      <c r="F46" s="303">
        <v>1</v>
      </c>
      <c r="G46" s="337">
        <v>1</v>
      </c>
      <c r="H46" s="337">
        <v>1</v>
      </c>
      <c r="I46" s="337">
        <v>1</v>
      </c>
      <c r="J46" s="303">
        <v>-0.5</v>
      </c>
      <c r="K46" s="337">
        <v>1</v>
      </c>
      <c r="L46" s="337">
        <v>1</v>
      </c>
      <c r="M46" s="337">
        <v>-0.5</v>
      </c>
      <c r="N46" s="337">
        <v>1</v>
      </c>
      <c r="O46" s="337">
        <v>1</v>
      </c>
      <c r="P46" s="337">
        <v>1</v>
      </c>
      <c r="Q46" s="337">
        <v>1</v>
      </c>
      <c r="R46" s="338">
        <v>1</v>
      </c>
      <c r="S46" s="337">
        <v>3</v>
      </c>
      <c r="T46" s="337">
        <v>1</v>
      </c>
      <c r="U46" s="339">
        <v>1</v>
      </c>
      <c r="V46" s="303">
        <v>1</v>
      </c>
      <c r="W46" s="337">
        <v>1</v>
      </c>
      <c r="X46" s="337">
        <v>1</v>
      </c>
      <c r="Y46" s="337">
        <v>1</v>
      </c>
      <c r="Z46" s="337"/>
      <c r="AA46" s="337"/>
      <c r="AB46" s="337"/>
      <c r="AC46" s="316">
        <v>100</v>
      </c>
      <c r="AD46" s="316">
        <f>-50 - 50 + 100</f>
        <v>0</v>
      </c>
      <c r="AE46" s="318">
        <v>100</v>
      </c>
      <c r="AF46" s="318">
        <f>50 + 10 + 20+20</f>
        <v>100</v>
      </c>
      <c r="AG46" s="319">
        <v>-100</v>
      </c>
      <c r="AH46" s="319">
        <v>-100</v>
      </c>
      <c r="AI46" s="319"/>
      <c r="AJ46" s="319"/>
      <c r="AK46" s="319"/>
      <c r="AL46" s="319">
        <v>1</v>
      </c>
      <c r="AM46" s="319"/>
      <c r="AN46" s="319"/>
      <c r="AO46" s="319"/>
      <c r="AP46" s="309">
        <f t="shared" si="4"/>
        <v>76.961538461538467</v>
      </c>
    </row>
    <row r="47" spans="1:64" x14ac:dyDescent="0.25">
      <c r="A47" s="334" t="s">
        <v>88</v>
      </c>
      <c r="B47" s="300">
        <v>0</v>
      </c>
      <c r="C47" s="301"/>
      <c r="D47" s="301"/>
      <c r="E47" s="301" t="s">
        <v>89</v>
      </c>
      <c r="F47" s="303">
        <v>1</v>
      </c>
      <c r="G47" s="337">
        <v>1</v>
      </c>
      <c r="H47" s="337">
        <v>1</v>
      </c>
      <c r="I47" s="337">
        <v>1</v>
      </c>
      <c r="J47" s="337">
        <v>1</v>
      </c>
      <c r="K47" s="337">
        <v>1</v>
      </c>
      <c r="L47" s="337">
        <v>1</v>
      </c>
      <c r="M47" s="337">
        <v>1</v>
      </c>
      <c r="N47" s="337">
        <v>1</v>
      </c>
      <c r="O47" s="337">
        <v>1</v>
      </c>
      <c r="P47" s="337">
        <v>1</v>
      </c>
      <c r="Q47" s="337">
        <v>1</v>
      </c>
      <c r="R47" s="338">
        <v>1</v>
      </c>
      <c r="S47" s="337">
        <v>3</v>
      </c>
      <c r="T47" s="337">
        <v>1</v>
      </c>
      <c r="U47" s="339">
        <v>1</v>
      </c>
      <c r="V47" s="303">
        <v>1</v>
      </c>
      <c r="W47" s="337">
        <v>1</v>
      </c>
      <c r="X47" s="337">
        <v>1</v>
      </c>
      <c r="Y47" s="337">
        <v>-1</v>
      </c>
      <c r="Z47" s="337"/>
      <c r="AA47" s="337"/>
      <c r="AB47" s="337"/>
      <c r="AC47" s="316">
        <v>60</v>
      </c>
      <c r="AD47" s="326">
        <f>-50 - 50</f>
        <v>-100</v>
      </c>
      <c r="AE47" s="318">
        <v>100</v>
      </c>
      <c r="AF47" s="319">
        <v>-100</v>
      </c>
      <c r="AG47" s="319">
        <v>-100</v>
      </c>
      <c r="AH47" s="319">
        <v>-100</v>
      </c>
      <c r="AI47" s="319"/>
      <c r="AJ47" s="319"/>
      <c r="AK47" s="319"/>
      <c r="AL47" s="319"/>
      <c r="AM47" s="319"/>
      <c r="AN47" s="319"/>
      <c r="AO47" s="319"/>
      <c r="AP47" s="309">
        <f t="shared" si="4"/>
        <v>67.692307692307693</v>
      </c>
    </row>
    <row r="48" spans="1:64" x14ac:dyDescent="0.25">
      <c r="A48" s="329" t="s">
        <v>90</v>
      </c>
      <c r="B48" s="300">
        <v>1</v>
      </c>
      <c r="C48" s="301"/>
      <c r="D48" s="301"/>
      <c r="E48" s="330" t="s">
        <v>91</v>
      </c>
      <c r="F48" s="303">
        <v>1</v>
      </c>
      <c r="G48" s="303">
        <v>-0.5</v>
      </c>
      <c r="H48" s="337">
        <v>1</v>
      </c>
      <c r="I48" s="303">
        <v>-0.5</v>
      </c>
      <c r="J48" s="337">
        <v>1</v>
      </c>
      <c r="K48" s="337">
        <v>1</v>
      </c>
      <c r="L48" s="337">
        <v>1</v>
      </c>
      <c r="M48" s="337">
        <v>-0.5</v>
      </c>
      <c r="N48" s="337">
        <v>1</v>
      </c>
      <c r="O48" s="337">
        <v>1</v>
      </c>
      <c r="P48" s="337">
        <v>1</v>
      </c>
      <c r="Q48" s="337">
        <v>1</v>
      </c>
      <c r="R48" s="338">
        <v>1</v>
      </c>
      <c r="S48" s="337">
        <v>3</v>
      </c>
      <c r="T48" s="337">
        <v>1</v>
      </c>
      <c r="U48" s="339">
        <v>1</v>
      </c>
      <c r="V48" s="303">
        <v>1</v>
      </c>
      <c r="W48" s="337">
        <v>1</v>
      </c>
      <c r="X48" s="337">
        <v>1</v>
      </c>
      <c r="Y48" s="337">
        <v>1</v>
      </c>
      <c r="Z48" s="337"/>
      <c r="AA48" s="337"/>
      <c r="AB48" s="337"/>
      <c r="AC48" s="316">
        <f>-40 + 100</f>
        <v>60</v>
      </c>
      <c r="AD48" s="316">
        <f>-50 - 50 + 100</f>
        <v>0</v>
      </c>
      <c r="AE48" s="319">
        <v>0</v>
      </c>
      <c r="AF48" s="318">
        <f>50 + 50</f>
        <v>100</v>
      </c>
      <c r="AG48" s="318">
        <v>100</v>
      </c>
      <c r="AH48" s="318">
        <v>100</v>
      </c>
      <c r="AI48" s="319">
        <v>40</v>
      </c>
      <c r="AJ48" s="319"/>
      <c r="AK48" s="319"/>
      <c r="AL48" s="319">
        <v>100</v>
      </c>
      <c r="AM48" s="319"/>
      <c r="AN48" s="319"/>
      <c r="AO48" s="319"/>
      <c r="AP48" s="309">
        <f t="shared" si="4"/>
        <v>86.538461538461533</v>
      </c>
    </row>
    <row r="49" spans="1:42" x14ac:dyDescent="0.25">
      <c r="A49" s="311" t="s">
        <v>92</v>
      </c>
      <c r="B49" s="300">
        <v>2</v>
      </c>
      <c r="C49" s="301"/>
      <c r="D49" s="301"/>
      <c r="E49" s="324" t="s">
        <v>93</v>
      </c>
      <c r="F49" s="303">
        <v>1</v>
      </c>
      <c r="G49" s="337">
        <v>1</v>
      </c>
      <c r="H49" s="337">
        <v>1</v>
      </c>
      <c r="I49" s="337">
        <v>1</v>
      </c>
      <c r="J49" s="337">
        <v>1</v>
      </c>
      <c r="K49" s="337">
        <v>1</v>
      </c>
      <c r="L49" s="337">
        <v>1</v>
      </c>
      <c r="M49" s="337">
        <v>1</v>
      </c>
      <c r="N49" s="337">
        <v>1</v>
      </c>
      <c r="O49" s="337">
        <v>1</v>
      </c>
      <c r="P49" s="337">
        <v>1</v>
      </c>
      <c r="Q49" s="337">
        <v>1</v>
      </c>
      <c r="R49" s="338">
        <v>1</v>
      </c>
      <c r="S49" s="337">
        <v>3</v>
      </c>
      <c r="T49" s="337">
        <v>1</v>
      </c>
      <c r="U49" s="315">
        <v>-1</v>
      </c>
      <c r="V49" s="303">
        <v>1</v>
      </c>
      <c r="W49" s="313">
        <v>1</v>
      </c>
      <c r="X49" s="313">
        <v>1</v>
      </c>
      <c r="Y49" s="313">
        <v>1</v>
      </c>
      <c r="Z49" s="313"/>
      <c r="AA49" s="313"/>
      <c r="AB49" s="313"/>
      <c r="AC49" s="316">
        <v>80</v>
      </c>
      <c r="AD49" s="316">
        <f>100</f>
        <v>100</v>
      </c>
      <c r="AE49" s="318">
        <v>50</v>
      </c>
      <c r="AF49" s="318">
        <f>-50 + 100</f>
        <v>50</v>
      </c>
      <c r="AG49" s="319">
        <v>60</v>
      </c>
      <c r="AH49" s="319"/>
      <c r="AI49" s="319"/>
      <c r="AJ49" s="319"/>
      <c r="AK49" s="319"/>
      <c r="AL49" s="319"/>
      <c r="AM49" s="319"/>
      <c r="AN49" s="319"/>
      <c r="AO49" s="319"/>
      <c r="AP49" s="309">
        <f>SUM(100*SUM(F49:U49),AC49:AO49)/$AP$1</f>
        <v>74.615384615384613</v>
      </c>
    </row>
    <row r="50" spans="1:42" x14ac:dyDescent="0.25">
      <c r="A50" s="311"/>
      <c r="B50" s="336"/>
      <c r="C50" s="336"/>
      <c r="D50" s="336"/>
      <c r="E50" s="312"/>
      <c r="F50" s="303"/>
      <c r="G50" s="337"/>
      <c r="H50" s="337"/>
      <c r="I50" s="337"/>
      <c r="J50" s="337"/>
      <c r="K50" s="301"/>
      <c r="L50" s="301"/>
      <c r="M50" s="301"/>
      <c r="N50" s="337"/>
      <c r="O50" s="337"/>
      <c r="P50" s="337"/>
      <c r="Q50" s="337"/>
      <c r="R50" s="337"/>
      <c r="S50" s="337"/>
      <c r="T50" s="337"/>
      <c r="U50" s="339"/>
      <c r="V50" s="340"/>
      <c r="W50" s="340"/>
      <c r="X50" s="340"/>
      <c r="Y50" s="340"/>
      <c r="Z50" s="340"/>
      <c r="AA50" s="340"/>
      <c r="AB50" s="340"/>
      <c r="AC50" s="341"/>
      <c r="AD50" s="342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09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29" t="s">
        <v>273</v>
      </c>
    </row>
    <row r="3" spans="2:3" x14ac:dyDescent="0.25">
      <c r="B3" s="229" t="s">
        <v>274</v>
      </c>
      <c r="C3" s="265" t="s">
        <v>275</v>
      </c>
    </row>
    <row r="4" spans="2:3" x14ac:dyDescent="0.25">
      <c r="C4" s="265" t="s">
        <v>286</v>
      </c>
    </row>
    <row r="5" spans="2:3" x14ac:dyDescent="0.25">
      <c r="C5" s="265" t="s">
        <v>287</v>
      </c>
    </row>
    <row r="6" spans="2:3" x14ac:dyDescent="0.25">
      <c r="C6" s="265" t="s">
        <v>288</v>
      </c>
    </row>
    <row r="7" spans="2:3" x14ac:dyDescent="0.25">
      <c r="C7" s="265" t="s">
        <v>282</v>
      </c>
    </row>
    <row r="8" spans="2:3" x14ac:dyDescent="0.25">
      <c r="C8" s="265" t="s">
        <v>283</v>
      </c>
    </row>
    <row r="9" spans="2:3" x14ac:dyDescent="0.25">
      <c r="C9" s="265" t="s">
        <v>284</v>
      </c>
    </row>
    <row r="10" spans="2:3" x14ac:dyDescent="0.25">
      <c r="C10" s="265" t="s">
        <v>285</v>
      </c>
    </row>
    <row r="11" spans="2:3" x14ac:dyDescent="0.25">
      <c r="C11" s="265" t="s">
        <v>289</v>
      </c>
    </row>
    <row r="12" spans="2:3" x14ac:dyDescent="0.25">
      <c r="C12" s="265" t="s">
        <v>290</v>
      </c>
    </row>
    <row r="13" spans="2:3" x14ac:dyDescent="0.25">
      <c r="C13" s="265" t="s">
        <v>291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2025-10-20T04:25:50Z</dcterms:modified>
  <dc:language>en-US</dc:language>
</cp:coreProperties>
</file>