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r.akhpashev\dev\notes\students\"/>
    </mc:Choice>
  </mc:AlternateContent>
  <xr:revisionPtr revIDLastSave="0" documentId="13_ncr:1_{8F9284F5-7179-4358-ABED-667105D586AC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ИКС_431" sheetId="4" r:id="rId1"/>
    <sheet name="ИКС_433" sheetId="6" r:id="rId2"/>
    <sheet name="ИКС_432" sheetId="5" r:id="rId3"/>
    <sheet name="Визуальное (ИА_331_332)" sheetId="1" r:id="rId4"/>
    <sheet name="CONST" sheetId="7" r:id="rId5"/>
    <sheet name="Моделирование (ИА_231_232)" sheetId="2" state="hidden" r:id="rId6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" i="4" l="1"/>
  <c r="C7" i="4"/>
  <c r="C9" i="4"/>
  <c r="C10" i="4"/>
  <c r="C11" i="4"/>
  <c r="C12" i="4"/>
  <c r="C13" i="4"/>
  <c r="C14" i="4"/>
  <c r="C16" i="4"/>
  <c r="C17" i="4"/>
  <c r="C18" i="4"/>
  <c r="C19" i="4"/>
  <c r="C20" i="4"/>
  <c r="C21" i="4"/>
  <c r="C22" i="4"/>
  <c r="C23" i="4"/>
  <c r="C24" i="4"/>
  <c r="C25" i="4"/>
  <c r="C8" i="4"/>
  <c r="C15" i="4"/>
  <c r="C5" i="4"/>
  <c r="C6" i="5"/>
  <c r="C7" i="5"/>
  <c r="C8" i="5"/>
  <c r="C9" i="5"/>
  <c r="C10" i="5"/>
  <c r="C11" i="5"/>
  <c r="C12" i="5"/>
  <c r="C13" i="5"/>
  <c r="C14" i="5"/>
  <c r="C15" i="5"/>
  <c r="C16" i="5"/>
  <c r="C18" i="5"/>
  <c r="C19" i="5"/>
  <c r="C20" i="5"/>
  <c r="C17" i="5"/>
  <c r="C5" i="5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5" i="6"/>
  <c r="AF30" i="1"/>
  <c r="AG23" i="1"/>
  <c r="AF23" i="1"/>
  <c r="AG34" i="1"/>
  <c r="AF34" i="1"/>
  <c r="AG32" i="1"/>
  <c r="AF17" i="1"/>
  <c r="AG36" i="1"/>
  <c r="AF44" i="1"/>
  <c r="AH36" i="1"/>
  <c r="AG33" i="1"/>
  <c r="AH38" i="1"/>
  <c r="AG38" i="1"/>
  <c r="AF9" i="1"/>
  <c r="AF16" i="1"/>
  <c r="AF26" i="1"/>
  <c r="AF43" i="1"/>
  <c r="X28" i="1"/>
  <c r="Y28" i="1"/>
  <c r="Z28" i="1"/>
  <c r="AA28" i="1"/>
  <c r="AB28" i="1"/>
  <c r="AF42" i="1"/>
  <c r="T33" i="2"/>
  <c r="T32" i="2"/>
  <c r="T26" i="2"/>
  <c r="T25" i="2"/>
  <c r="T24" i="2"/>
  <c r="T23" i="2"/>
  <c r="T21" i="2"/>
  <c r="T20" i="2"/>
  <c r="T19" i="2"/>
  <c r="T18" i="2"/>
  <c r="AF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T15" i="2"/>
  <c r="T13" i="2"/>
  <c r="T12" i="2"/>
  <c r="T11" i="2"/>
  <c r="T8" i="2"/>
  <c r="T7" i="2"/>
  <c r="T5" i="2"/>
  <c r="T4" i="2"/>
  <c r="T3" i="2"/>
  <c r="AF49" i="1"/>
  <c r="AD49" i="1"/>
  <c r="AF48" i="1"/>
  <c r="AD48" i="1"/>
  <c r="AC48" i="1"/>
  <c r="AD47" i="1"/>
  <c r="AF46" i="1"/>
  <c r="AD46" i="1"/>
  <c r="AF45" i="1"/>
  <c r="AD45" i="1"/>
  <c r="AC45" i="1"/>
  <c r="AD44" i="1"/>
  <c r="AD43" i="1"/>
  <c r="AD42" i="1"/>
  <c r="AC42" i="1"/>
  <c r="AD41" i="1"/>
  <c r="AC41" i="1"/>
  <c r="AF40" i="1"/>
  <c r="AD38" i="1"/>
  <c r="AF37" i="1"/>
  <c r="AD37" i="1"/>
  <c r="AF36" i="1"/>
  <c r="AD36" i="1"/>
  <c r="AF35" i="1"/>
  <c r="AD34" i="1"/>
  <c r="AF33" i="1"/>
  <c r="AD33" i="1"/>
  <c r="AF31" i="1"/>
  <c r="AD31" i="1"/>
  <c r="AD30" i="1"/>
  <c r="AF29" i="1"/>
  <c r="AP28" i="1"/>
  <c r="AO28" i="1"/>
  <c r="AN28" i="1"/>
  <c r="AM28" i="1"/>
  <c r="AL28" i="1"/>
  <c r="AJ28" i="1"/>
  <c r="AI28" i="1"/>
  <c r="AH28" i="1"/>
  <c r="AG28" i="1"/>
  <c r="AF28" i="1"/>
  <c r="AE28" i="1"/>
  <c r="AD28" i="1"/>
  <c r="AC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E26" i="1"/>
  <c r="AD26" i="1"/>
  <c r="AE25" i="1"/>
  <c r="AD25" i="1"/>
  <c r="AC25" i="1"/>
  <c r="AE24" i="1"/>
  <c r="AD24" i="1"/>
  <c r="AC24" i="1"/>
  <c r="AE23" i="1"/>
  <c r="AD23" i="1"/>
  <c r="AC23" i="1"/>
  <c r="AF22" i="1"/>
  <c r="AE22" i="1"/>
  <c r="AD22" i="1"/>
  <c r="AC22" i="1"/>
  <c r="AF21" i="1"/>
  <c r="AE21" i="1"/>
  <c r="AD21" i="1"/>
  <c r="AC21" i="1"/>
  <c r="AE20" i="1"/>
  <c r="AD20" i="1"/>
  <c r="AC20" i="1"/>
  <c r="AF19" i="1"/>
  <c r="AE19" i="1"/>
  <c r="AD19" i="1"/>
  <c r="AE18" i="1"/>
  <c r="AD18" i="1"/>
  <c r="AC18" i="1"/>
  <c r="AE17" i="1"/>
  <c r="AD17" i="1"/>
  <c r="AE16" i="1"/>
  <c r="AD16" i="1"/>
  <c r="AE15" i="1"/>
  <c r="AD15" i="1"/>
  <c r="AC15" i="1"/>
  <c r="AE14" i="1"/>
  <c r="AD14" i="1"/>
  <c r="AC14" i="1"/>
  <c r="AE13" i="1"/>
  <c r="AD13" i="1"/>
  <c r="AC13" i="1"/>
  <c r="AF12" i="1"/>
  <c r="AE12" i="1"/>
  <c r="AD12" i="1"/>
  <c r="AC12" i="1"/>
  <c r="AF11" i="1"/>
  <c r="AE11" i="1"/>
  <c r="AD11" i="1"/>
  <c r="AC11" i="1"/>
  <c r="AE10" i="1"/>
  <c r="AD10" i="1"/>
  <c r="AC10" i="1"/>
  <c r="AE9" i="1"/>
  <c r="AD9" i="1"/>
  <c r="AE8" i="1"/>
  <c r="AE7" i="1"/>
  <c r="AD7" i="1"/>
  <c r="AC7" i="1"/>
  <c r="AE6" i="1"/>
  <c r="AD6" i="1"/>
  <c r="AC6" i="1"/>
  <c r="AE5" i="1"/>
  <c r="AD5" i="1"/>
  <c r="AE4" i="1"/>
  <c r="AD4" i="1"/>
  <c r="AD3" i="1"/>
  <c r="AP1" i="1"/>
  <c r="AP3" i="1" l="1"/>
  <c r="AP45" i="1"/>
  <c r="AP30" i="1"/>
  <c r="AP25" i="1"/>
  <c r="AP21" i="1"/>
  <c r="AP42" i="1"/>
  <c r="AP7" i="1"/>
  <c r="AP11" i="1"/>
  <c r="AP39" i="1"/>
  <c r="AP46" i="1"/>
  <c r="AP6" i="1"/>
  <c r="AP13" i="1"/>
  <c r="AP32" i="1"/>
  <c r="AP5" i="1"/>
  <c r="AP29" i="1"/>
  <c r="AP40" i="1"/>
  <c r="AP43" i="1"/>
  <c r="AP8" i="1"/>
  <c r="AP49" i="1"/>
  <c r="AP36" i="1"/>
  <c r="AP4" i="1"/>
  <c r="AP15" i="1"/>
  <c r="AP44" i="1"/>
  <c r="AP16" i="1"/>
  <c r="AP23" i="1"/>
  <c r="AP10" i="1"/>
  <c r="AP17" i="1"/>
  <c r="AP19" i="1"/>
  <c r="AP31" i="1"/>
  <c r="AP35" i="1"/>
  <c r="AP38" i="1"/>
  <c r="AP48" i="1"/>
  <c r="AP9" i="1"/>
  <c r="AP18" i="1"/>
  <c r="AP20" i="1"/>
  <c r="AP33" i="1"/>
  <c r="AP47" i="1"/>
  <c r="AP12" i="1"/>
  <c r="AP14" i="1"/>
  <c r="AP22" i="1"/>
  <c r="AP24" i="1"/>
  <c r="AP26" i="1"/>
  <c r="AP34" i="1"/>
  <c r="AP37" i="1"/>
  <c r="AP4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Ruslan Akhpashev</author>
  </authors>
  <commentList>
    <comment ref="L3" authorId="0" shapeId="0" xr:uid="{00000000-0006-0000-0000-00000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Болел, есть справка
</t>
        </r>
      </text>
    </comment>
    <comment ref="AC6" authorId="0" shapeId="0" xr:uid="{00000000-0006-0000-0000-00000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знает</t>
        </r>
      </text>
    </comment>
    <comment ref="AF6" authorId="0" shapeId="0" xr:uid="{00000000-0006-0000-0000-00001B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с 31 марта
21.04 - нет прогресса
</t>
        </r>
      </text>
    </comment>
    <comment ref="AH6" authorId="1" shapeId="0" xr:uid="{8BCA2137-D6AB-4F77-B180-A89BBB391F39}">
      <text>
        <r>
          <rPr>
            <b/>
            <sz val="9"/>
            <color indexed="81"/>
            <rFont val="Tahoma"/>
            <charset val="1"/>
          </rPr>
          <t>Ruslan Akhpashev:</t>
        </r>
        <r>
          <rPr>
            <sz val="9"/>
            <color indexed="81"/>
            <rFont val="Tahoma"/>
            <charset val="1"/>
          </rPr>
          <t xml:space="preserve">
пойманы на лжи
</t>
        </r>
      </text>
    </comment>
    <comment ref="AF7" authorId="0" shapeId="0" xr:uid="{00000000-0006-0000-0000-00001C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Сдадут на неделе 31 марта
</t>
        </r>
      </text>
    </comment>
    <comment ref="AF9" authorId="1" shapeId="0" xr:uid="{96488322-15AF-4AAF-AF36-31539C4C928D}">
      <text>
        <r>
          <rPr>
            <b/>
            <sz val="9"/>
            <color indexed="81"/>
            <rFont val="Tahoma"/>
            <family val="2"/>
            <charset val="204"/>
          </rPr>
          <t>Ruslan Akhpashev:</t>
        </r>
        <r>
          <rPr>
            <sz val="9"/>
            <color indexed="81"/>
            <rFont val="Tahoma"/>
            <family val="2"/>
            <charset val="204"/>
          </rPr>
          <t xml:space="preserve">
добавить в репозиторий
</t>
        </r>
      </text>
    </comment>
    <comment ref="AD11" authorId="0" shapeId="0" xr:uid="{00000000-0006-0000-0000-00000B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Подозретельно долго смотрит в код (свой (якобы))</t>
        </r>
      </text>
    </comment>
    <comment ref="K15" authorId="0" shapeId="0" xr:uid="{00000000-0006-0000-0000-00000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Не ходит, исправиться</t>
        </r>
      </text>
    </comment>
    <comment ref="AD17" authorId="0" shapeId="0" xr:uid="{00000000-0006-0000-0000-00000C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Подозрение на чужой код</t>
        </r>
      </text>
    </comment>
    <comment ref="AD19" authorId="0" shapeId="0" xr:uid="{00000000-0006-0000-0000-00000D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подозрение на чужой код</t>
        </r>
      </text>
    </comment>
    <comment ref="O20" authorId="0" shapeId="0" xr:uid="{00000000-0006-0000-0000-00000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Обещает ходить нормально</t>
        </r>
      </text>
    </comment>
    <comment ref="AC21" authorId="0" shapeId="0" xr:uid="{00000000-0006-0000-0000-00000A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MiKTeX проблемы</t>
        </r>
      </text>
    </comment>
    <comment ref="AD22" authorId="0" shapeId="0" xr:uid="{00000000-0006-0000-0000-00000E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Есть подозрения на чужой код
Reply:
    исправился
Reply:
    Приглядеться</t>
        </r>
      </text>
    </comment>
    <comment ref="AF26" authorId="0" shapeId="0" xr:uid="{00000000-0006-0000-0000-00001D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1) Refactoring
2) отобразить таймер
3) название мелодии отобразить 
</t>
        </r>
      </text>
    </comment>
    <comment ref="AD29" authorId="0" shapeId="0" xr:uid="{00000000-0006-0000-0000-00000F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Объяснить работу expressionBuilder и рефакторнуть по lifecycle</t>
        </r>
      </text>
    </comment>
    <comment ref="O31" authorId="0" shapeId="0" xr:uid="{00000000-0006-0000-0000-00000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Принес не свой код</t>
        </r>
      </text>
    </comment>
    <comment ref="AD31" authorId="0" shapeId="0" xr:uid="{00000000-0006-0000-0000-000010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family val="2"/>
            <charset val="204"/>
          </rPr>
          <t xml:space="preserve">поздно сдал
</t>
        </r>
      </text>
    </comment>
    <comment ref="AD32" authorId="0" shapeId="0" xr:uid="{00000000-0006-0000-0000-00001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Проверит фукнцию split на поиск операторов и операндов</t>
        </r>
      </text>
    </comment>
    <comment ref="AD33" authorId="0" shapeId="0" xr:uid="{00000000-0006-0000-0000-00001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Напишет парсер кнопки «равно» вручную
Reply:
    Привести репозиторий к нормальному виду с 1 веткой</t>
        </r>
      </text>
    </comment>
    <comment ref="A36" authorId="0" shapeId="0" xr:uid="{00000000-0006-0000-0000-000001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Настырно несет чужой код</t>
        </r>
      </text>
    </comment>
    <comment ref="AD36" authorId="0" shapeId="0" xr:uid="{00000000-0006-0000-0000-00001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Чужой код
</t>
        </r>
      </text>
    </comment>
    <comment ref="AD37" authorId="0" shapeId="0" xr:uid="{00000000-0006-0000-0000-000014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Все будет, к пятнице (калькулятор)
Reply:
    Всего не было</t>
        </r>
      </text>
    </comment>
    <comment ref="AD39" authorId="0" shapeId="0" xr:uid="{00000000-0006-0000-0000-000015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Приглядеться
</t>
        </r>
      </text>
    </comment>
    <comment ref="AD40" authorId="0" shapeId="0" xr:uid="{00000000-0006-0000-0000-000016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Рефакторинг сделает</t>
        </r>
      </text>
    </comment>
    <comment ref="AD42" authorId="0" shapeId="0" xr:uid="{00000000-0006-0000-0000-000017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Сделает в пятницу</t>
        </r>
      </text>
    </comment>
    <comment ref="AF42" authorId="0" shapeId="0" xr:uid="{00000000-0006-0000-0000-00001E000000}">
      <text>
        <r>
          <rPr>
            <sz val="11"/>
            <color rgb="FF000000"/>
            <rFont val="Calibri"/>
            <charset val="1"/>
          </rPr>
          <t xml:space="preserve">Ruslan Akhpashev:
</t>
        </r>
        <r>
          <rPr>
            <sz val="9"/>
            <color rgb="FF000000"/>
            <rFont val="Tahoma"/>
            <charset val="1"/>
          </rPr>
          <t xml:space="preserve">добавить вывод названия мелодии
секундный вывод текущей мелодии
Пока заучивает код
</t>
        </r>
      </text>
    </comment>
    <comment ref="E43" authorId="0" shapeId="0" xr:uid="{00000000-0006-0000-0000-000003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Commits on Mar 14, 2025
</t>
        </r>
      </text>
    </comment>
    <comment ref="A45" authorId="0" shapeId="0" xr:uid="{00000000-0006-0000-0000-000002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присмотреться</t>
        </r>
      </text>
    </comment>
    <comment ref="AD47" authorId="0" shapeId="0" xr:uid="{00000000-0006-0000-0000-000019000000}">
      <text>
        <r>
          <rPr>
            <sz val="11"/>
            <color rgb="FF000000"/>
            <rFont val="Calibri"/>
            <charset val="1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Утверждает, что в пятницу попробует</t>
        </r>
      </text>
    </comment>
    <comment ref="AD49" authorId="0" shapeId="0" xr:uid="{00000000-0006-0000-0000-00001A000000}">
      <text>
        <r>
          <rPr>
            <sz val="11"/>
            <color rgb="FF000000"/>
            <rFont val="Calibri"/>
            <charset val="1"/>
          </rPr>
  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Добавить парсинг строки вручную при нажатии на кнопку вычисления.
Reply:
    Привести репозиторий к нормальному виду с 1 веткой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U6" authorId="0" shapeId="0" xr:uid="{00000000-0006-0000-0100-000001000000}">
      <text>
        <r>
          <rPr>
            <sz val="11"/>
            <color rgb="FF000000"/>
            <rFont val="Calibri"/>
            <charset val="1"/>
          </rPr>
          <t>Добавить встроенный сверточный кодер матлаба</t>
        </r>
      </text>
    </comment>
  </commentList>
</comments>
</file>

<file path=xl/sharedStrings.xml><?xml version="1.0" encoding="utf-8"?>
<sst xmlns="http://schemas.openxmlformats.org/spreadsheetml/2006/main" count="368" uniqueCount="303">
  <si>
    <t>ИА-331</t>
  </si>
  <si>
    <t>ФИО</t>
  </si>
  <si>
    <t>КР1</t>
  </si>
  <si>
    <t>КР2</t>
  </si>
  <si>
    <t>Github</t>
  </si>
  <si>
    <t>ПР1 (Latex, 10.02.2025)</t>
  </si>
  <si>
    <t>ПР2(Android-калькулятор)</t>
  </si>
  <si>
    <t>кабели</t>
  </si>
  <si>
    <t>ПР3(Media-player)</t>
  </si>
  <si>
    <t>ПР4 (GPS-координаты смартфона)</t>
  </si>
  <si>
    <t>SSH</t>
  </si>
  <si>
    <t>Амыев Самыр Аткырович</t>
  </si>
  <si>
    <t>https://github.com/Amyevs/visualka</t>
  </si>
  <si>
    <t>(-0.5)</t>
  </si>
  <si>
    <t>Алдакимов Кирилл Павлович</t>
  </si>
  <si>
    <t>https://github.com/viniscwa/Visual-Prog</t>
  </si>
  <si>
    <t>Аюрзанаев Жигдэн Мункуевич</t>
  </si>
  <si>
    <t>https://github.com/Zhigden/ZhigdenVisual</t>
  </si>
  <si>
    <t>Бессонова Анастасия Вадимовна</t>
  </si>
  <si>
    <t>https://github.com/bessonovaana/MobApp</t>
  </si>
  <si>
    <t>ГлУховцева Юлия Андреевна</t>
  </si>
  <si>
    <t>ГмЫря Ярослав Александрович</t>
  </si>
  <si>
    <t>https://github.com/YaroslavGmyrya</t>
  </si>
  <si>
    <t>Дабасамбуева СарЮна Биликтуевна</t>
  </si>
  <si>
    <t>https://github.com/saryunadab/vp</t>
  </si>
  <si>
    <t>Дангыт Венера Айдашовна</t>
  </si>
  <si>
    <t>https://github.com/dangvenera/vp.git</t>
  </si>
  <si>
    <t>Дементьев Даниил Сергеевич</t>
  </si>
  <si>
    <t>https://github.com/Haskp/android</t>
  </si>
  <si>
    <t>Иванов Иван Алексеевич</t>
  </si>
  <si>
    <t>https://github.com/Ivanov-Iv-Al/Virtual-Programming/tree/main</t>
  </si>
  <si>
    <t>Иргит Сенгин Хурешович</t>
  </si>
  <si>
    <t>Исов Антон Анатольевич</t>
  </si>
  <si>
    <t>Кириленко Матвей Вениаминович</t>
  </si>
  <si>
    <t>https://github.com/123xxx32179/visprog</t>
  </si>
  <si>
    <t>Коваленко Евангелина Александровна</t>
  </si>
  <si>
    <t>https://github.com/evlnka/Android</t>
  </si>
  <si>
    <t>Конфедератова Диана Александровна</t>
  </si>
  <si>
    <t>https://github.com/DianaKonfederatova/Visual-programming</t>
  </si>
  <si>
    <t>Кулаков Кирилл Алексеевич</t>
  </si>
  <si>
    <t>https://github.com/K1R1K5/Android-Studio.git</t>
  </si>
  <si>
    <t>Любимов Кирилл Алексеевич</t>
  </si>
  <si>
    <t>https://github.com/w4tashia/MobileDev.git</t>
  </si>
  <si>
    <t>Плоских Степан Александрович</t>
  </si>
  <si>
    <t>ПомЕлова Анастасия Викторовна</t>
  </si>
  <si>
    <t>https://github.com/ananass12/MyApp</t>
  </si>
  <si>
    <t>Рубцов Роман Кириллович</t>
  </si>
  <si>
    <t>https://github.com/ohfuckinglucy/Android</t>
  </si>
  <si>
    <t>Сергеев Павел Алексеевич</t>
  </si>
  <si>
    <t>https://github.com/Virtuosise/Android-dev</t>
  </si>
  <si>
    <t>ТрИфонов Дмитрий Сергеевич</t>
  </si>
  <si>
    <t>Шкляев Денис Викторович</t>
  </si>
  <si>
    <t>https://github.com/DSR3164/CommApps</t>
  </si>
  <si>
    <t>https://github.com/Vikashweps/Android</t>
  </si>
  <si>
    <t>ИА-332</t>
  </si>
  <si>
    <t>Бочкарёв Семён Евгеньевич</t>
  </si>
  <si>
    <t>https://github.com/1anyK1/Android</t>
  </si>
  <si>
    <t>Гринёв Илья Дмитриевич</t>
  </si>
  <si>
    <t>Жамбалов Булат Кириллович</t>
  </si>
  <si>
    <t>https://github.com/Damask12/visualprog</t>
  </si>
  <si>
    <t>Занин Олег Анатольевич</t>
  </si>
  <si>
    <t>https://github.com/o1egat0r/Android</t>
  </si>
  <si>
    <t>ИсаEвич Юлия Евгеньевна</t>
  </si>
  <si>
    <t>https://github.com/JuliaGrey/Visual_proga</t>
  </si>
  <si>
    <t>Костенко Сергей Николаевич</t>
  </si>
  <si>
    <t>Малиновский Илья Андреевич</t>
  </si>
  <si>
    <t>https://github.com/Sceptik/VisualProgramming/tree/VisualProgramming</t>
  </si>
  <si>
    <t>Мелентьев Владимир Ильич</t>
  </si>
  <si>
    <t>https://github.com/lilrain628/android</t>
  </si>
  <si>
    <t>МОлостова Валерия Романовна</t>
  </si>
  <si>
    <t>https://github.com/ahwjsh/VP</t>
  </si>
  <si>
    <t>Овчаров Ярослав Сергеевич</t>
  </si>
  <si>
    <t>Починкин Кирилл Алексеевич</t>
  </si>
  <si>
    <t>https://github.com/shar1mo/android</t>
  </si>
  <si>
    <t>Провкин Алексей Алексеевич</t>
  </si>
  <si>
    <t>https://github.com/Kaldheim531/Android</t>
  </si>
  <si>
    <t>РEгузов Артём Андреевич</t>
  </si>
  <si>
    <t>https://github.com/fantiknumberone/limon</t>
  </si>
  <si>
    <t>Романовский Никита Сергеевич</t>
  </si>
  <si>
    <t>https://github.com/romashka2281337/android_visual/tree/master</t>
  </si>
  <si>
    <t>Савин Никита Сергеевич</t>
  </si>
  <si>
    <t>https://github.com/nixau3/visual/tree/master</t>
  </si>
  <si>
    <t>Сирук Владимир Сергеевич</t>
  </si>
  <si>
    <t>https://github.com/Vladimir070142/proga2025</t>
  </si>
  <si>
    <t>Сыркин Дмитрий Вадимович</t>
  </si>
  <si>
    <t>https://github.com/d3imos11/projectvp</t>
  </si>
  <si>
    <t>Трофимов Сергей Денисович</t>
  </si>
  <si>
    <t>https://github.com/PinkPrinccess/appCalculate</t>
  </si>
  <si>
    <t>Чемезов Игорь Александрович</t>
  </si>
  <si>
    <t>https://github.com/24151/vis.git</t>
  </si>
  <si>
    <t>Шепталин Виталий Павлович</t>
  </si>
  <si>
    <t>https://github.com/balumbitch/labs_android</t>
  </si>
  <si>
    <t>Шубин Владислав Антонович</t>
  </si>
  <si>
    <t>https://github.com/NautilusVl/visual_prog</t>
  </si>
  <si>
    <t>ИА-231</t>
  </si>
  <si>
    <t>Проверить</t>
  </si>
  <si>
    <t>06.02.2025</t>
  </si>
  <si>
    <t>13.02.2025</t>
  </si>
  <si>
    <t>20.02.2025</t>
  </si>
  <si>
    <t>27.02.2025</t>
  </si>
  <si>
    <t>06.03.2025</t>
  </si>
  <si>
    <t>20.03.2025</t>
  </si>
  <si>
    <t>Знаковое кодирование</t>
  </si>
  <si>
    <t>Помехоустойчивое кодирование</t>
  </si>
  <si>
    <t>Перемежение</t>
  </si>
  <si>
    <t>QPSK (срок 6 марта)</t>
  </si>
  <si>
    <t>OFDM</t>
  </si>
  <si>
    <t>Channel</t>
  </si>
  <si>
    <t>OFDM-demod</t>
  </si>
  <si>
    <t>BER &amp; plots</t>
  </si>
  <si>
    <t>тема</t>
  </si>
  <si>
    <t>Готфрид Матвей</t>
  </si>
  <si>
    <t>Домрачев Евгений</t>
  </si>
  <si>
    <t>Еделев Артур</t>
  </si>
  <si>
    <t>Зырянов Иван</t>
  </si>
  <si>
    <t>б</t>
  </si>
  <si>
    <t>Зятчин Дмитрий</t>
  </si>
  <si>
    <t>Казьмин Сергей</t>
  </si>
  <si>
    <t>Котов Вячеслав</t>
  </si>
  <si>
    <t>Лузанов Алексей</t>
  </si>
  <si>
    <t>Ляпин Никита</t>
  </si>
  <si>
    <t>Пискунов Никита</t>
  </si>
  <si>
    <t>Поздеев Аркадий</t>
  </si>
  <si>
    <t>Понаморенко Владимир</t>
  </si>
  <si>
    <t>Хабарова Ольга</t>
  </si>
  <si>
    <t>ИА-232</t>
  </si>
  <si>
    <t>Артеменко Егор</t>
  </si>
  <si>
    <t>Архипов Иван</t>
  </si>
  <si>
    <t>Багрей Анастасия</t>
  </si>
  <si>
    <t>Володин Александр</t>
  </si>
  <si>
    <t>Гурачевский Никита</t>
  </si>
  <si>
    <t>Дембирел Долаан</t>
  </si>
  <si>
    <t>Иргит Дамба</t>
  </si>
  <si>
    <t>Кукарин Данила</t>
  </si>
  <si>
    <t>Кучаров Богдан</t>
  </si>
  <si>
    <t>Македон Никита</t>
  </si>
  <si>
    <t>Московских Дмитрий</t>
  </si>
  <si>
    <t>Норицин Иван</t>
  </si>
  <si>
    <t>Ошлаков Константин</t>
  </si>
  <si>
    <t>Сиднов Даниил</t>
  </si>
  <si>
    <t>Чернецкий Иван</t>
  </si>
  <si>
    <t>Шаповал Никита</t>
  </si>
  <si>
    <t>https://github.com/memomimia/GPS_APP</t>
  </si>
  <si>
    <t>Доп.</t>
  </si>
  <si>
    <t>Экзамен</t>
  </si>
  <si>
    <t>РГР</t>
  </si>
  <si>
    <t>КАРМА=ЗАЧЕТ(или НЕЗАЧЕТ)</t>
  </si>
  <si>
    <t>https://github.com/Ruru25/Ruru25-Visual_app</t>
  </si>
  <si>
    <t>Шеин Кирилл.Е.</t>
  </si>
  <si>
    <t>Шаимов Богдан.Р.</t>
  </si>
  <si>
    <t>Чумаков Алексей .П.</t>
  </si>
  <si>
    <t>Таубин Георгий.Г.</t>
  </si>
  <si>
    <t>Садилов Данил.С.</t>
  </si>
  <si>
    <t>СавенкОв Анатолий.К.</t>
  </si>
  <si>
    <t>Луценко Илья. М</t>
  </si>
  <si>
    <t>Кузеванов Юрий.С.</t>
  </si>
  <si>
    <t>Клишин Владимир.Е.</t>
  </si>
  <si>
    <t>Жариков Илья.А.</t>
  </si>
  <si>
    <t>Ерофеев Артём.Н.</t>
  </si>
  <si>
    <t>Дворников Андрей.А.</t>
  </si>
  <si>
    <t>Гордеев Глеб.А.</t>
  </si>
  <si>
    <t>Волевач Павел.С.</t>
  </si>
  <si>
    <t>Вдовиченко Денис.В.</t>
  </si>
  <si>
    <t>Антропов Данил.С.</t>
  </si>
  <si>
    <t>Анисимов Тимур.Ю.</t>
  </si>
  <si>
    <t>Посещяемость</t>
  </si>
  <si>
    <t>ИА-431</t>
  </si>
  <si>
    <t>Багазий Виктория.В.</t>
  </si>
  <si>
    <t>Бенескул Игнат.М.</t>
  </si>
  <si>
    <t>Воинова Таисия.А.</t>
  </si>
  <si>
    <t>Гомбоев Владимир.Е.</t>
  </si>
  <si>
    <t>Григорьева Алёна .А.</t>
  </si>
  <si>
    <t>Пастухов Александр.А.</t>
  </si>
  <si>
    <t>Петров Тимофей.И.</t>
  </si>
  <si>
    <t>СалИй Владислав.П.</t>
  </si>
  <si>
    <t>Стаценко Александр.О.</t>
  </si>
  <si>
    <t>Стебихова Виктория.В.</t>
  </si>
  <si>
    <t>Фадеев Егор.А.</t>
  </si>
  <si>
    <t>Шаламов Никита.В.</t>
  </si>
  <si>
    <t>Шлегер Артём .С.</t>
  </si>
  <si>
    <t>Штерншис Никита.С.</t>
  </si>
  <si>
    <t>ИА-432</t>
  </si>
  <si>
    <t>ИА-433</t>
  </si>
  <si>
    <t>Артаа Эртине А.</t>
  </si>
  <si>
    <t>Бубенина Арина И.</t>
  </si>
  <si>
    <t>Воробьёв Дмитрий А.</t>
  </si>
  <si>
    <t>Григорьев Егор В.</t>
  </si>
  <si>
    <t>Демин Сергей А.</t>
  </si>
  <si>
    <t>Добромилов Артём А.</t>
  </si>
  <si>
    <t>Дроздова Мария Г.</t>
  </si>
  <si>
    <t>Золотухин Андрей А.</t>
  </si>
  <si>
    <t>Каршибоев Мухаммадамин М.</t>
  </si>
  <si>
    <t>Кит Максим А.</t>
  </si>
  <si>
    <t>Короткова Анна П.</t>
  </si>
  <si>
    <t>Криволапов Никита А.</t>
  </si>
  <si>
    <t>Кутенков Андрей А.</t>
  </si>
  <si>
    <t>Лахтионов Никита С.</t>
  </si>
  <si>
    <t>Лысенко Валерия А.</t>
  </si>
  <si>
    <t>Нгуен Зуй - Ань К.</t>
  </si>
  <si>
    <t>Петров Роман Ю.</t>
  </si>
  <si>
    <t>Погорелов Владислав А.</t>
  </si>
  <si>
    <t>Попов Вадим А.</t>
  </si>
  <si>
    <t>Попова Валерия П.</t>
  </si>
  <si>
    <t>Синица Михаил А.</t>
  </si>
  <si>
    <t>40 - 60 = 3</t>
  </si>
  <si>
    <t>&lt;40 = 2</t>
  </si>
  <si>
    <t xml:space="preserve">&gt; 80 = 5 </t>
  </si>
  <si>
    <t>60 - 80 = 4</t>
  </si>
  <si>
    <t>Павлова Виктория Андреевна</t>
  </si>
  <si>
    <t>Посещаемость</t>
  </si>
  <si>
    <t>К\Р</t>
  </si>
  <si>
    <t>Крахмальный Кирилл В.</t>
  </si>
  <si>
    <t>Штейнбрехер Софья В.</t>
  </si>
  <si>
    <t>СИмонов Кирилл.Д.</t>
  </si>
  <si>
    <t>Цирукин Данила С.</t>
  </si>
  <si>
    <t>СтОлба Антон.В.</t>
  </si>
  <si>
    <t>https://github.com/ITska-web/Android-projects</t>
  </si>
  <si>
    <t>https://github.com/arina983/visual_programming</t>
  </si>
  <si>
    <t>https://github.com/Emeteil/android-learning</t>
  </si>
  <si>
    <t>https://github.com/grgrv-egr/vizual1</t>
  </si>
  <si>
    <t>https://github.com/seg0ga/AndroidDevelopment_sibsutis</t>
  </si>
  <si>
    <t>https://github.com/Dobromilov/Android_WP/tree/main</t>
  </si>
  <si>
    <t>https://github.com/Drozd433Mary/D2kvisual</t>
  </si>
  <si>
    <t>https://github.com/dyusha42/mobi</t>
  </si>
  <si>
    <t>https://github.com/EgeeReyZee/Visual_Programming</t>
  </si>
  <si>
    <t>https://github.com/annkits/VP_HCI.git</t>
  </si>
  <si>
    <t>https://github.com/keepshelly/HCI.git</t>
  </si>
  <si>
    <t>https://github.com/M1sterToXic/Android_development/blob/main/README.md</t>
  </si>
  <si>
    <t>https://github.com/bagg1487/Project_Android</t>
  </si>
  <si>
    <t>https://github.com/bounclown/android_projects#</t>
  </si>
  <si>
    <t>https://github.com/Lisenko-Valeria/android_something</t>
  </si>
  <si>
    <t>https://github.com/Darkness1853/Android-Project.git</t>
  </si>
  <si>
    <t>https://github.com/Roma-jpg1/Android_project</t>
  </si>
  <si>
    <t>https://github.com/vadimpopov1/Visual-Programming.git</t>
  </si>
  <si>
    <t>https://github.com/PopoVal116/visual_programming</t>
  </si>
  <si>
    <t>https://github.com/quincyque0/RoadTo1000Commits</t>
  </si>
  <si>
    <t>https://github.com/GLISTMISHA2/Android_Project</t>
  </si>
  <si>
    <t>https://github.com/JoraBarjomi/Android_Programming.git</t>
  </si>
  <si>
    <t>https://github.com/Ssteynbreher/Android_visual-programming</t>
  </si>
  <si>
    <t>ПР5. Сокеты</t>
  </si>
  <si>
    <t>ПР4. Telephony</t>
  </si>
  <si>
    <t>https://github.com/sea-krevetka/visual-prog-android</t>
  </si>
  <si>
    <t>https://github.com/SandelMan222/visualprogramm</t>
  </si>
  <si>
    <t>https://github.com/TayaVoin/VisualProg</t>
  </si>
  <si>
    <t>https://github.com/defutfqr/vis</t>
  </si>
  <si>
    <t>https://github.com/alenkatopprogger/visual</t>
  </si>
  <si>
    <t>https://github.com/BlexArown/Visual-programming</t>
  </si>
  <si>
    <t>https://github.com/Gmmba/Visual_Programming</t>
  </si>
  <si>
    <t>https://github.com/saliyvlad/Android</t>
  </si>
  <si>
    <t>https://github.com/kirill2068/vizualnoe-progr</t>
  </si>
  <si>
    <t>https://github.com/KBACokk/Android_programm</t>
  </si>
  <si>
    <t>https://github.com/MissViktoria/Visual</t>
  </si>
  <si>
    <t>https://github.com/nevertoomuch/AndroidProject/tree/main#</t>
  </si>
  <si>
    <t>https://github.com/Vapr2610/android</t>
  </si>
  <si>
    <t>https://github.com/FacelessProfile/VProg</t>
  </si>
  <si>
    <t>https://github.com/lolokeyt/Android--</t>
  </si>
  <si>
    <t>https://github.com/Nikitulka0120/Android-project</t>
  </si>
  <si>
    <t>https://github.com/dokbrawn/visprog</t>
  </si>
  <si>
    <t>https://github.com/avdasich/visprog-hci</t>
  </si>
  <si>
    <t>https://github.com/fANLO77/Visual-Programing</t>
  </si>
  <si>
    <t>https://github.com/tofing/Android.git</t>
  </si>
  <si>
    <t>https://github.com/PavelVOLK1929/AndroidStuding</t>
  </si>
  <si>
    <t>https://github.com/beyxnd3r/AndroidProject</t>
  </si>
  <si>
    <t>https://github.com/DvornikovAA404/Android-GPS.git</t>
  </si>
  <si>
    <t>https://github.com/Umbrakernel/Android-project</t>
  </si>
  <si>
    <t>https://github.com/tortikmam/Visual.git</t>
  </si>
  <si>
    <t>https://github.com/exxbtw/AndroidProject/</t>
  </si>
  <si>
    <t>https://github.com/iliyagitH/andprog</t>
  </si>
  <si>
    <t>https://github.com/Qreuff/android_project</t>
  </si>
  <si>
    <t>https://github.com/Sadilivdanil/Android.git</t>
  </si>
  <si>
    <t>https://github.com/WillzKing/VPaHMD.git</t>
  </si>
  <si>
    <t>https://github.com/larke4/android/tree/main</t>
  </si>
  <si>
    <t>https://github.com/bebrium/AndroidOOP</t>
  </si>
  <si>
    <t>https://github.com/SilverPulse/Android</t>
  </si>
  <si>
    <t>https://github.com/thausoma/mobiledev</t>
  </si>
  <si>
    <t>Боровченко Юрий А.</t>
  </si>
  <si>
    <t>https://github.com/qwertynhappy-del/Visual_p_Brovchenko</t>
  </si>
  <si>
    <t>Global List</t>
  </si>
  <si>
    <t>Visual Programming</t>
  </si>
  <si>
    <t>ПР0. Git.</t>
  </si>
  <si>
    <t>Заров Иван А.</t>
  </si>
  <si>
    <t>калькулятор сдал</t>
  </si>
  <si>
    <t>https://github.com/CodebyTecs/visual-programming</t>
  </si>
  <si>
    <t>https://github.com/mitsum551/Android</t>
  </si>
  <si>
    <t>УСПЕВАЕМОСТЬ</t>
  </si>
  <si>
    <t>https://github.com/AntonIsov/</t>
  </si>
  <si>
    <t>ПР4. Android. Калькулятор.</t>
  </si>
  <si>
    <t>Пр5. Android. МедиаПлеер.</t>
  </si>
  <si>
    <t>ПР6. Android. Местоположение Телефона</t>
  </si>
  <si>
    <t>ПР7. Android. Информация о 2\3\4\5G.</t>
  </si>
  <si>
    <t>ПР1. Kotlin. Основы ООП.</t>
  </si>
  <si>
    <t>ПР2. Kotlin. Наследование. Thread.</t>
  </si>
  <si>
    <t>ПР3. Kotlin. Интерфейсы.</t>
  </si>
  <si>
    <t>ПР8. Desktop. Python\Clang. Сокеты</t>
  </si>
  <si>
    <t>ПР9. Android-Desktop. ZeroMQ.</t>
  </si>
  <si>
    <t>ПР10. Android-Desktop. Data-классы. Сериализация.</t>
  </si>
  <si>
    <t>.</t>
  </si>
  <si>
    <t>Android-Desktop</t>
  </si>
  <si>
    <t>сдал</t>
  </si>
  <si>
    <t xml:space="preserve">Рудомётов Даниил Р. </t>
  </si>
  <si>
    <r>
      <t>ХорОбров Георгий В. (</t>
    </r>
    <r>
      <rPr>
        <sz val="12"/>
        <color rgb="FFFF0000"/>
        <rFont val="Times New Roman"/>
        <family val="1"/>
        <charset val="204"/>
      </rPr>
      <t>CXX</t>
    </r>
    <r>
      <rPr>
        <sz val="12"/>
        <color rgb="FF000000"/>
        <rFont val="Times New Roman"/>
        <family val="1"/>
        <charset val="204"/>
      </rPr>
      <t>)</t>
    </r>
  </si>
  <si>
    <t>Бобокулов Самирхон О.</t>
  </si>
  <si>
    <t>калькулятор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</si>
</sst>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"/>
  </numFmts>
  <fonts count="29" x14ac:knownFonts="1">
    <font>
      <sz val="11"/>
      <color rgb="FF000000"/>
      <name val="Calibri"/>
      <charset val="1"/>
    </font>
    <font>
      <u/>
      <sz val="11"/>
      <color rgb="FF0563C1"/>
      <name val="Calibri"/>
      <family val="2"/>
      <charset val="204"/>
    </font>
    <font>
      <sz val="11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b/>
      <sz val="20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204"/>
    </font>
    <font>
      <u/>
      <sz val="11"/>
      <color rgb="FF0563C1"/>
      <name val="Calibri"/>
      <charset val="1"/>
    </font>
    <font>
      <sz val="9"/>
      <color rgb="FF000000"/>
      <name val="Tahoma"/>
      <family val="2"/>
      <charset val="204"/>
    </font>
    <font>
      <sz val="9"/>
      <color rgb="FF000000"/>
      <name val="Tahoma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2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1"/>
      <name val="Calibri"/>
      <family val="2"/>
      <charset val="204"/>
    </font>
    <font>
      <b/>
      <sz val="20"/>
      <color theme="0"/>
      <name val="Calibri"/>
      <family val="2"/>
      <charset val="204"/>
    </font>
    <font>
      <sz val="11"/>
      <color theme="0"/>
      <name val="Calibri"/>
      <family val="2"/>
      <charset val="204"/>
    </font>
    <font>
      <b/>
      <sz val="12"/>
      <color theme="0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u/>
      <sz val="11"/>
      <color theme="1"/>
      <name val="Calibri"/>
      <family val="2"/>
      <charset val="204"/>
    </font>
    <font>
      <sz val="12"/>
      <color theme="1"/>
      <name val="Calibri"/>
      <family val="2"/>
      <charset val="204"/>
    </font>
    <font>
      <sz val="12"/>
      <color rgb="FFFF0000"/>
      <name val="Times New Roman"/>
      <family val="1"/>
      <charset val="204"/>
    </font>
  </fonts>
  <fills count="31">
    <fill>
      <patternFill patternType="none"/>
    </fill>
    <fill>
      <patternFill patternType="gray125"/>
    </fill>
    <fill>
      <patternFill patternType="solid">
        <fgColor rgb="FF00B050"/>
        <bgColor rgb="FF33CCCC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A9D18E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E2F0D9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C6EFCE"/>
      </patternFill>
    </fill>
    <fill>
      <patternFill patternType="solid">
        <fgColor rgb="FF00B050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E2F0D9"/>
      </patternFill>
    </fill>
    <fill>
      <patternFill patternType="solid">
        <fgColor rgb="FFFFFF00"/>
        <bgColor rgb="FFE2F0D9"/>
      </patternFill>
    </fill>
    <fill>
      <patternFill patternType="solid">
        <fgColor rgb="FFFFC000"/>
        <bgColor rgb="FFE2F0D9"/>
      </patternFill>
    </fill>
    <fill>
      <patternFill patternType="solid">
        <fgColor rgb="FF92D050"/>
        <bgColor rgb="FFC00000"/>
      </patternFill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2F0D9"/>
      </patternFill>
    </fill>
    <fill>
      <patternFill patternType="solid">
        <fgColor theme="0"/>
        <b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rgb="FFA9D18E"/>
      </patternFill>
    </fill>
    <fill>
      <patternFill patternType="solid">
        <fgColor theme="0"/>
        <bgColor rgb="FFC00000"/>
      </patternFill>
    </fill>
    <fill>
      <patternFill patternType="solid">
        <fgColor theme="0"/>
        <bgColor rgb="FFFF9900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rgb="FFCCCCCC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8" fillId="0" borderId="0" applyBorder="0" applyProtection="0"/>
    <xf numFmtId="0" fontId="1" fillId="0" borderId="0" applyBorder="0" applyProtection="0"/>
    <xf numFmtId="0" fontId="2" fillId="0" borderId="0"/>
    <xf numFmtId="0" fontId="3" fillId="0" borderId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/>
    <xf numFmtId="0" fontId="0" fillId="0" borderId="0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2" fontId="2" fillId="0" borderId="3" xfId="0" applyNumberFormat="1" applyFont="1" applyBorder="1"/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/>
    <xf numFmtId="2" fontId="5" fillId="0" borderId="3" xfId="0" applyNumberFormat="1" applyFont="1" applyBorder="1"/>
    <xf numFmtId="2" fontId="2" fillId="0" borderId="2" xfId="0" applyNumberFormat="1" applyFont="1" applyBorder="1"/>
    <xf numFmtId="0" fontId="0" fillId="0" borderId="5" xfId="0" applyFont="1" applyBorder="1"/>
    <xf numFmtId="0" fontId="6" fillId="2" borderId="3" xfId="0" applyFont="1" applyFill="1" applyBorder="1"/>
    <xf numFmtId="0" fontId="6" fillId="0" borderId="3" xfId="0" applyFont="1" applyBorder="1"/>
    <xf numFmtId="0" fontId="0" fillId="0" borderId="3" xfId="0" applyFont="1" applyBorder="1" applyAlignment="1">
      <alignment horizontal="center"/>
    </xf>
    <xf numFmtId="164" fontId="0" fillId="0" borderId="6" xfId="0" applyNumberFormat="1" applyBorder="1"/>
    <xf numFmtId="164" fontId="2" fillId="0" borderId="6" xfId="0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2" fontId="6" fillId="0" borderId="8" xfId="0" applyNumberFormat="1" applyFont="1" applyBorder="1"/>
    <xf numFmtId="0" fontId="6" fillId="0" borderId="6" xfId="0" applyFont="1" applyBorder="1"/>
    <xf numFmtId="0" fontId="7" fillId="0" borderId="6" xfId="0" applyFont="1" applyBorder="1"/>
    <xf numFmtId="0" fontId="6" fillId="0" borderId="7" xfId="0" applyFont="1" applyBorder="1"/>
    <xf numFmtId="0" fontId="0" fillId="0" borderId="6" xfId="0" applyBorder="1"/>
    <xf numFmtId="0" fontId="0" fillId="3" borderId="10" xfId="0" applyFill="1" applyBorder="1"/>
    <xf numFmtId="0" fontId="0" fillId="0" borderId="10" xfId="0" applyBorder="1"/>
    <xf numFmtId="0" fontId="2" fillId="0" borderId="10" xfId="3" applyFont="1" applyBorder="1"/>
    <xf numFmtId="0" fontId="0" fillId="0" borderId="9" xfId="0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0" fillId="4" borderId="11" xfId="0" applyNumberFormat="1" applyFill="1" applyBorder="1"/>
    <xf numFmtId="2" fontId="0" fillId="5" borderId="11" xfId="0" applyNumberFormat="1" applyFill="1" applyBorder="1"/>
    <xf numFmtId="2" fontId="0" fillId="0" borderId="9" xfId="0" applyNumberFormat="1" applyBorder="1"/>
    <xf numFmtId="2" fontId="0" fillId="0" borderId="10" xfId="0" applyNumberFormat="1" applyBorder="1"/>
    <xf numFmtId="0" fontId="8" fillId="0" borderId="10" xfId="1" applyFont="1" applyBorder="1" applyProtection="1"/>
    <xf numFmtId="0" fontId="0" fillId="0" borderId="10" xfId="0" applyBorder="1" applyAlignment="1">
      <alignment horizontal="center" vertical="center"/>
    </xf>
    <xf numFmtId="2" fontId="0" fillId="4" borderId="12" xfId="0" applyNumberFormat="1" applyFill="1" applyBorder="1"/>
    <xf numFmtId="2" fontId="0" fillId="4" borderId="10" xfId="0" applyNumberFormat="1" applyFill="1" applyBorder="1"/>
    <xf numFmtId="0" fontId="1" fillId="0" borderId="10" xfId="2" applyFont="1" applyBorder="1" applyAlignment="1" applyProtection="1"/>
    <xf numFmtId="2" fontId="0" fillId="3" borderId="10" xfId="0" applyNumberFormat="1" applyFill="1" applyBorder="1" applyAlignment="1">
      <alignment horizontal="center"/>
    </xf>
    <xf numFmtId="2" fontId="0" fillId="5" borderId="12" xfId="0" applyNumberFormat="1" applyFill="1" applyBorder="1"/>
    <xf numFmtId="2" fontId="0" fillId="6" borderId="11" xfId="0" applyNumberFormat="1" applyFill="1" applyBorder="1"/>
    <xf numFmtId="0" fontId="2" fillId="0" borderId="10" xfId="3" applyBorder="1" applyAlignment="1">
      <alignment horizontal="center"/>
    </xf>
    <xf numFmtId="2" fontId="0" fillId="0" borderId="13" xfId="0" applyNumberForma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0" fontId="0" fillId="3" borderId="0" xfId="0" applyFill="1"/>
    <xf numFmtId="2" fontId="0" fillId="0" borderId="10" xfId="0" applyNumberFormat="1" applyBorder="1" applyAlignment="1">
      <alignment horizontal="center"/>
    </xf>
    <xf numFmtId="0" fontId="2" fillId="3" borderId="10" xfId="3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2" fontId="0" fillId="6" borderId="12" xfId="0" applyNumberFormat="1" applyFill="1" applyBorder="1"/>
    <xf numFmtId="0" fontId="0" fillId="0" borderId="10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2" borderId="0" xfId="0" applyFill="1"/>
    <xf numFmtId="0" fontId="0" fillId="0" borderId="3" xfId="0" applyBorder="1"/>
    <xf numFmtId="2" fontId="0" fillId="0" borderId="4" xfId="0" applyNumberFormat="1" applyBorder="1"/>
    <xf numFmtId="0" fontId="0" fillId="0" borderId="2" xfId="0" applyBorder="1"/>
    <xf numFmtId="2" fontId="2" fillId="4" borderId="10" xfId="0" applyNumberFormat="1" applyFont="1" applyFill="1" applyBorder="1"/>
    <xf numFmtId="2" fontId="0" fillId="0" borderId="19" xfId="0" applyNumberFormat="1" applyBorder="1"/>
    <xf numFmtId="2" fontId="0" fillId="3" borderId="12" xfId="0" applyNumberFormat="1" applyFill="1" applyBorder="1"/>
    <xf numFmtId="2" fontId="0" fillId="0" borderId="0" xfId="0" applyNumberFormat="1" applyBorder="1"/>
    <xf numFmtId="2" fontId="0" fillId="0" borderId="3" xfId="0" applyNumberFormat="1" applyBorder="1"/>
    <xf numFmtId="0" fontId="0" fillId="2" borderId="3" xfId="0" applyFont="1" applyFill="1" applyBorder="1"/>
    <xf numFmtId="0" fontId="7" fillId="0" borderId="3" xfId="0" applyFont="1" applyBorder="1" applyAlignment="1">
      <alignment horizontal="center"/>
    </xf>
    <xf numFmtId="0" fontId="0" fillId="0" borderId="15" xfId="0" applyFont="1" applyBorder="1"/>
    <xf numFmtId="0" fontId="2" fillId="2" borderId="20" xfId="0" applyFont="1" applyFill="1" applyBorder="1"/>
    <xf numFmtId="0" fontId="2" fillId="0" borderId="7" xfId="0" applyFont="1" applyBorder="1"/>
    <xf numFmtId="164" fontId="2" fillId="0" borderId="6" xfId="0" applyNumberFormat="1" applyFont="1" applyBorder="1"/>
    <xf numFmtId="2" fontId="6" fillId="0" borderId="6" xfId="0" applyNumberFormat="1" applyFont="1" applyBorder="1"/>
    <xf numFmtId="0" fontId="7" fillId="0" borderId="6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2" fontId="2" fillId="0" borderId="9" xfId="0" applyNumberFormat="1" applyFont="1" applyBorder="1"/>
    <xf numFmtId="0" fontId="0" fillId="0" borderId="17" xfId="0" applyBorder="1" applyAlignment="1">
      <alignment horizontal="center" vertical="center"/>
    </xf>
    <xf numFmtId="2" fontId="0" fillId="0" borderId="12" xfId="0" applyNumberFormat="1" applyBorder="1"/>
    <xf numFmtId="2" fontId="2" fillId="0" borderId="10" xfId="0" applyNumberFormat="1" applyFont="1" applyBorder="1"/>
    <xf numFmtId="0" fontId="11" fillId="7" borderId="10" xfId="0" applyFont="1" applyFill="1" applyBorder="1"/>
    <xf numFmtId="0" fontId="0" fillId="7" borderId="10" xfId="0" applyFill="1" applyBorder="1"/>
    <xf numFmtId="0" fontId="0" fillId="7" borderId="9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2" fontId="0" fillId="7" borderId="19" xfId="0" applyNumberFormat="1" applyFill="1" applyBorder="1"/>
    <xf numFmtId="2" fontId="0" fillId="7" borderId="12" xfId="0" applyNumberFormat="1" applyFill="1" applyBorder="1"/>
    <xf numFmtId="2" fontId="0" fillId="7" borderId="10" xfId="0" applyNumberFormat="1" applyFill="1" applyBorder="1"/>
    <xf numFmtId="2" fontId="5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 applyAlignment="1">
      <alignment horizontal="center"/>
    </xf>
    <xf numFmtId="2" fontId="2" fillId="7" borderId="10" xfId="0" applyNumberFormat="1" applyFont="1" applyFill="1" applyBorder="1"/>
    <xf numFmtId="0" fontId="0" fillId="7" borderId="0" xfId="0" applyFill="1"/>
    <xf numFmtId="0" fontId="0" fillId="3" borderId="17" xfId="0" applyFill="1" applyBorder="1" applyAlignment="1">
      <alignment horizontal="center" vertical="center"/>
    </xf>
    <xf numFmtId="2" fontId="0" fillId="3" borderId="19" xfId="0" applyNumberFormat="1" applyFill="1" applyBorder="1"/>
    <xf numFmtId="2" fontId="2" fillId="3" borderId="10" xfId="0" applyNumberFormat="1" applyFont="1" applyFill="1" applyBorder="1"/>
    <xf numFmtId="0" fontId="5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3" xfId="0" applyFont="1" applyBorder="1"/>
    <xf numFmtId="0" fontId="2" fillId="0" borderId="2" xfId="0" applyFont="1" applyBorder="1"/>
    <xf numFmtId="0" fontId="2" fillId="0" borderId="0" xfId="0" applyFont="1" applyBorder="1"/>
    <xf numFmtId="0" fontId="0" fillId="2" borderId="20" xfId="0" applyFill="1" applyBorder="1"/>
    <xf numFmtId="0" fontId="0" fillId="0" borderId="7" xfId="0" applyBorder="1"/>
    <xf numFmtId="164" fontId="6" fillId="0" borderId="6" xfId="0" applyNumberFormat="1" applyFont="1" applyBorder="1"/>
    <xf numFmtId="164" fontId="6" fillId="0" borderId="6" xfId="0" applyNumberFormat="1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3" borderId="10" xfId="0" applyFont="1" applyFill="1" applyBorder="1"/>
    <xf numFmtId="0" fontId="2" fillId="0" borderId="10" xfId="0" applyFont="1" applyBorder="1"/>
    <xf numFmtId="164" fontId="0" fillId="0" borderId="10" xfId="0" applyNumberFormat="1" applyBorder="1"/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Border="1"/>
    <xf numFmtId="0" fontId="5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0" fillId="0" borderId="17" xfId="0" applyBorder="1"/>
    <xf numFmtId="2" fontId="0" fillId="9" borderId="10" xfId="0" applyNumberFormat="1" applyFill="1" applyBorder="1"/>
    <xf numFmtId="0" fontId="8" fillId="0" borderId="10" xfId="1" applyBorder="1"/>
    <xf numFmtId="2" fontId="5" fillId="9" borderId="10" xfId="0" applyNumberFormat="1" applyFont="1" applyFill="1" applyBorder="1"/>
    <xf numFmtId="2" fontId="2" fillId="9" borderId="10" xfId="0" applyNumberFormat="1" applyFont="1" applyFill="1" applyBorder="1"/>
    <xf numFmtId="2" fontId="5" fillId="10" borderId="10" xfId="0" applyNumberFormat="1" applyFont="1" applyFill="1" applyBorder="1"/>
    <xf numFmtId="0" fontId="2" fillId="12" borderId="10" xfId="3" applyFont="1" applyFill="1" applyBorder="1"/>
    <xf numFmtId="2" fontId="0" fillId="10" borderId="10" xfId="0" applyNumberFormat="1" applyFill="1" applyBorder="1"/>
    <xf numFmtId="2" fontId="2" fillId="13" borderId="10" xfId="0" applyNumberFormat="1" applyFont="1" applyFill="1" applyBorder="1"/>
    <xf numFmtId="0" fontId="11" fillId="11" borderId="10" xfId="0" applyFont="1" applyFill="1" applyBorder="1"/>
    <xf numFmtId="0" fontId="0" fillId="11" borderId="10" xfId="0" applyFill="1" applyBorder="1"/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2" fontId="0" fillId="11" borderId="19" xfId="0" applyNumberFormat="1" applyFill="1" applyBorder="1"/>
    <xf numFmtId="2" fontId="0" fillId="11" borderId="12" xfId="0" applyNumberFormat="1" applyFill="1" applyBorder="1"/>
    <xf numFmtId="2" fontId="0" fillId="11" borderId="10" xfId="0" applyNumberFormat="1" applyFill="1" applyBorder="1"/>
    <xf numFmtId="2" fontId="5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 applyAlignment="1">
      <alignment horizontal="center"/>
    </xf>
    <xf numFmtId="2" fontId="2" fillId="11" borderId="10" xfId="0" applyNumberFormat="1" applyFont="1" applyFill="1" applyBorder="1"/>
    <xf numFmtId="0" fontId="0" fillId="11" borderId="0" xfId="0" applyFill="1"/>
    <xf numFmtId="0" fontId="12" fillId="11" borderId="21" xfId="0" applyFont="1" applyFill="1" applyBorder="1" applyAlignment="1">
      <alignment wrapText="1"/>
    </xf>
    <xf numFmtId="0" fontId="11" fillId="8" borderId="10" xfId="0" applyFont="1" applyFill="1" applyBorder="1"/>
    <xf numFmtId="0" fontId="0" fillId="8" borderId="9" xfId="0" applyFill="1" applyBorder="1"/>
    <xf numFmtId="0" fontId="0" fillId="8" borderId="9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2" fontId="0" fillId="8" borderId="19" xfId="0" applyNumberFormat="1" applyFill="1" applyBorder="1"/>
    <xf numFmtId="2" fontId="0" fillId="8" borderId="11" xfId="0" applyNumberFormat="1" applyFill="1" applyBorder="1"/>
    <xf numFmtId="2" fontId="0" fillId="8" borderId="9" xfId="0" applyNumberFormat="1" applyFill="1" applyBorder="1"/>
    <xf numFmtId="2" fontId="5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 applyAlignment="1">
      <alignment horizontal="center"/>
    </xf>
    <xf numFmtId="2" fontId="2" fillId="8" borderId="9" xfId="0" applyNumberFormat="1" applyFont="1" applyFill="1" applyBorder="1"/>
    <xf numFmtId="0" fontId="11" fillId="14" borderId="10" xfId="0" applyFont="1" applyFill="1" applyBorder="1"/>
    <xf numFmtId="0" fontId="0" fillId="14" borderId="9" xfId="0" applyFill="1" applyBorder="1"/>
    <xf numFmtId="0" fontId="0" fillId="14" borderId="9" xfId="0" applyFill="1" applyBorder="1" applyAlignment="1">
      <alignment horizontal="center" vertical="center"/>
    </xf>
    <xf numFmtId="0" fontId="0" fillId="14" borderId="16" xfId="0" applyFill="1" applyBorder="1" applyAlignment="1">
      <alignment horizontal="center" vertical="center"/>
    </xf>
    <xf numFmtId="2" fontId="0" fillId="14" borderId="19" xfId="0" applyNumberFormat="1" applyFill="1" applyBorder="1"/>
    <xf numFmtId="2" fontId="0" fillId="14" borderId="11" xfId="0" applyNumberFormat="1" applyFill="1" applyBorder="1"/>
    <xf numFmtId="2" fontId="0" fillId="14" borderId="9" xfId="0" applyNumberFormat="1" applyFill="1" applyBorder="1"/>
    <xf numFmtId="2" fontId="5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 applyAlignment="1">
      <alignment horizontal="center"/>
    </xf>
    <xf numFmtId="2" fontId="2" fillId="14" borderId="9" xfId="0" applyNumberFormat="1" applyFont="1" applyFill="1" applyBorder="1"/>
    <xf numFmtId="0" fontId="0" fillId="14" borderId="0" xfId="0" applyFill="1" applyBorder="1"/>
    <xf numFmtId="0" fontId="11" fillId="15" borderId="10" xfId="0" applyFont="1" applyFill="1" applyBorder="1"/>
    <xf numFmtId="0" fontId="0" fillId="15" borderId="10" xfId="0" applyFill="1" applyBorder="1"/>
    <xf numFmtId="0" fontId="0" fillId="15" borderId="9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15" borderId="17" xfId="0" applyFill="1" applyBorder="1" applyAlignment="1">
      <alignment horizontal="center" vertical="center"/>
    </xf>
    <xf numFmtId="2" fontId="0" fillId="15" borderId="19" xfId="0" applyNumberFormat="1" applyFill="1" applyBorder="1"/>
    <xf numFmtId="2" fontId="0" fillId="15" borderId="12" xfId="0" applyNumberFormat="1" applyFill="1" applyBorder="1"/>
    <xf numFmtId="2" fontId="0" fillId="15" borderId="10" xfId="0" applyNumberFormat="1" applyFill="1" applyBorder="1"/>
    <xf numFmtId="2" fontId="5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 applyAlignment="1">
      <alignment horizontal="center"/>
    </xf>
    <xf numFmtId="2" fontId="2" fillId="15" borderId="10" xfId="0" applyNumberFormat="1" applyFont="1" applyFill="1" applyBorder="1"/>
    <xf numFmtId="0" fontId="0" fillId="15" borderId="0" xfId="0" applyFill="1"/>
    <xf numFmtId="0" fontId="12" fillId="15" borderId="21" xfId="0" applyFont="1" applyFill="1" applyBorder="1" applyAlignment="1">
      <alignment wrapText="1"/>
    </xf>
    <xf numFmtId="0" fontId="0" fillId="16" borderId="10" xfId="0" applyFill="1" applyBorder="1" applyAlignment="1">
      <alignment horizontal="center" vertical="center"/>
    </xf>
    <xf numFmtId="0" fontId="0" fillId="16" borderId="17" xfId="0" applyFill="1" applyBorder="1" applyAlignment="1">
      <alignment horizontal="center" vertical="center"/>
    </xf>
    <xf numFmtId="2" fontId="0" fillId="16" borderId="19" xfId="0" applyNumberFormat="1" applyFill="1" applyBorder="1"/>
    <xf numFmtId="2" fontId="0" fillId="16" borderId="12" xfId="0" applyNumberFormat="1" applyFill="1" applyBorder="1"/>
    <xf numFmtId="2" fontId="0" fillId="16" borderId="10" xfId="0" applyNumberFormat="1" applyFill="1" applyBorder="1"/>
    <xf numFmtId="2" fontId="5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 applyAlignment="1">
      <alignment horizontal="center"/>
    </xf>
    <xf numFmtId="2" fontId="2" fillId="16" borderId="10" xfId="0" applyNumberFormat="1" applyFont="1" applyFill="1" applyBorder="1"/>
    <xf numFmtId="0" fontId="0" fillId="15" borderId="0" xfId="0" applyFill="1" applyBorder="1" applyAlignment="1">
      <alignment horizontal="center" vertical="center"/>
    </xf>
    <xf numFmtId="0" fontId="0" fillId="16" borderId="10" xfId="0" applyFill="1" applyBorder="1"/>
    <xf numFmtId="0" fontId="0" fillId="16" borderId="0" xfId="0" applyFill="1"/>
    <xf numFmtId="0" fontId="0" fillId="8" borderId="10" xfId="0" applyFill="1" applyBorder="1"/>
    <xf numFmtId="0" fontId="0" fillId="8" borderId="10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2" fontId="0" fillId="8" borderId="12" xfId="0" applyNumberFormat="1" applyFill="1" applyBorder="1"/>
    <xf numFmtId="2" fontId="0" fillId="8" borderId="10" xfId="0" applyNumberFormat="1" applyFill="1" applyBorder="1"/>
    <xf numFmtId="2" fontId="5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 applyAlignment="1">
      <alignment horizontal="center"/>
    </xf>
    <xf numFmtId="2" fontId="2" fillId="8" borderId="10" xfId="0" applyNumberFormat="1" applyFont="1" applyFill="1" applyBorder="1"/>
    <xf numFmtId="0" fontId="0" fillId="8" borderId="0" xfId="0" applyFill="1"/>
    <xf numFmtId="0" fontId="0" fillId="17" borderId="10" xfId="0" applyFill="1" applyBorder="1"/>
    <xf numFmtId="0" fontId="0" fillId="17" borderId="10" xfId="0" applyFill="1" applyBorder="1" applyAlignment="1">
      <alignment horizontal="center" vertical="center"/>
    </xf>
    <xf numFmtId="0" fontId="0" fillId="17" borderId="17" xfId="0" applyFill="1" applyBorder="1" applyAlignment="1">
      <alignment horizontal="center" vertical="center"/>
    </xf>
    <xf numFmtId="2" fontId="0" fillId="17" borderId="12" xfId="0" applyNumberFormat="1" applyFill="1" applyBorder="1"/>
    <xf numFmtId="2" fontId="0" fillId="17" borderId="10" xfId="0" applyNumberFormat="1" applyFill="1" applyBorder="1"/>
    <xf numFmtId="2" fontId="5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 applyAlignment="1">
      <alignment horizontal="center"/>
    </xf>
    <xf numFmtId="2" fontId="2" fillId="17" borderId="10" xfId="0" applyNumberFormat="1" applyFont="1" applyFill="1" applyBorder="1"/>
    <xf numFmtId="0" fontId="0" fillId="17" borderId="0" xfId="0" applyFill="1"/>
    <xf numFmtId="0" fontId="0" fillId="14" borderId="10" xfId="0" applyFill="1" applyBorder="1"/>
    <xf numFmtId="0" fontId="0" fillId="14" borderId="10" xfId="0" applyFill="1" applyBorder="1" applyAlignment="1">
      <alignment horizontal="center" vertical="center"/>
    </xf>
    <xf numFmtId="0" fontId="0" fillId="14" borderId="17" xfId="0" applyFill="1" applyBorder="1" applyAlignment="1">
      <alignment horizontal="center" vertical="center"/>
    </xf>
    <xf numFmtId="2" fontId="0" fillId="14" borderId="12" xfId="0" applyNumberFormat="1" applyFill="1" applyBorder="1"/>
    <xf numFmtId="2" fontId="0" fillId="14" borderId="10" xfId="0" applyNumberFormat="1" applyFill="1" applyBorder="1"/>
    <xf numFmtId="2" fontId="5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 applyAlignment="1">
      <alignment horizontal="center"/>
    </xf>
    <xf numFmtId="2" fontId="2" fillId="14" borderId="10" xfId="0" applyNumberFormat="1" applyFont="1" applyFill="1" applyBorder="1"/>
    <xf numFmtId="0" fontId="0" fillId="14" borderId="0" xfId="0" applyFill="1"/>
    <xf numFmtId="0" fontId="12" fillId="8" borderId="20" xfId="0" applyFont="1" applyFill="1" applyBorder="1" applyAlignment="1">
      <alignment wrapText="1"/>
    </xf>
    <xf numFmtId="0" fontId="12" fillId="14" borderId="21" xfId="0" applyFont="1" applyFill="1" applyBorder="1" applyAlignment="1">
      <alignment wrapText="1"/>
    </xf>
    <xf numFmtId="2" fontId="0" fillId="17" borderId="19" xfId="0" applyNumberFormat="1" applyFill="1" applyBorder="1"/>
    <xf numFmtId="0" fontId="12" fillId="8" borderId="21" xfId="0" applyFont="1" applyFill="1" applyBorder="1" applyAlignment="1">
      <alignment wrapText="1"/>
    </xf>
    <xf numFmtId="2" fontId="2" fillId="18" borderId="10" xfId="0" applyNumberFormat="1" applyFont="1" applyFill="1" applyBorder="1"/>
    <xf numFmtId="0" fontId="5" fillId="8" borderId="10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18" borderId="10" xfId="0" applyFont="1" applyFill="1" applyBorder="1"/>
    <xf numFmtId="0" fontId="2" fillId="8" borderId="10" xfId="0" applyFont="1" applyFill="1" applyBorder="1"/>
    <xf numFmtId="2" fontId="2" fillId="10" borderId="10" xfId="0" applyNumberFormat="1" applyFont="1" applyFill="1" applyBorder="1"/>
    <xf numFmtId="2" fontId="0" fillId="19" borderId="11" xfId="0" applyNumberFormat="1" applyFill="1" applyBorder="1"/>
    <xf numFmtId="2" fontId="0" fillId="19" borderId="12" xfId="0" applyNumberFormat="1" applyFill="1" applyBorder="1"/>
    <xf numFmtId="0" fontId="2" fillId="20" borderId="10" xfId="3" applyFont="1" applyFill="1" applyBorder="1"/>
    <xf numFmtId="2" fontId="5" fillId="15" borderId="10" xfId="0" applyNumberFormat="1" applyFont="1" applyFill="1" applyBorder="1"/>
    <xf numFmtId="2" fontId="5" fillId="15" borderId="9" xfId="0" applyNumberFormat="1" applyFont="1" applyFill="1" applyBorder="1"/>
    <xf numFmtId="2" fontId="2" fillId="15" borderId="9" xfId="0" applyNumberFormat="1" applyFont="1" applyFill="1" applyBorder="1"/>
    <xf numFmtId="0" fontId="2" fillId="21" borderId="10" xfId="3" applyFont="1" applyFill="1" applyBorder="1"/>
    <xf numFmtId="0" fontId="17" fillId="0" borderId="0" xfId="0" applyFont="1"/>
    <xf numFmtId="0" fontId="18" fillId="0" borderId="0" xfId="0" applyFont="1"/>
    <xf numFmtId="0" fontId="17" fillId="0" borderId="10" xfId="0" applyFont="1" applyBorder="1"/>
    <xf numFmtId="0" fontId="2" fillId="22" borderId="10" xfId="3" applyFont="1" applyFill="1" applyBorder="1"/>
    <xf numFmtId="0" fontId="2" fillId="23" borderId="10" xfId="3" applyFont="1" applyFill="1" applyBorder="1"/>
    <xf numFmtId="0" fontId="19" fillId="0" borderId="5" xfId="0" applyFont="1" applyBorder="1" applyAlignment="1">
      <alignment horizontal="center"/>
    </xf>
    <xf numFmtId="0" fontId="17" fillId="0" borderId="3" xfId="0" applyFont="1" applyBorder="1"/>
    <xf numFmtId="0" fontId="19" fillId="0" borderId="15" xfId="0" applyFont="1" applyBorder="1" applyAlignment="1">
      <alignment horizontal="center"/>
    </xf>
    <xf numFmtId="0" fontId="8" fillId="0" borderId="0" xfId="1"/>
    <xf numFmtId="1" fontId="20" fillId="0" borderId="10" xfId="0" applyNumberFormat="1" applyFont="1" applyBorder="1" applyAlignment="1">
      <alignment horizontal="center" vertical="center"/>
    </xf>
    <xf numFmtId="0" fontId="2" fillId="0" borderId="0" xfId="0" applyFont="1"/>
    <xf numFmtId="1" fontId="20" fillId="0" borderId="10" xfId="0" applyNumberFormat="1" applyFont="1" applyBorder="1" applyAlignment="1">
      <alignment horizontal="center"/>
    </xf>
    <xf numFmtId="1" fontId="20" fillId="0" borderId="0" xfId="0" applyNumberFormat="1" applyFont="1" applyAlignment="1">
      <alignment horizontal="center"/>
    </xf>
    <xf numFmtId="0" fontId="20" fillId="0" borderId="0" xfId="0" applyFont="1" applyAlignment="1">
      <alignment horizontal="center"/>
    </xf>
    <xf numFmtId="1" fontId="20" fillId="0" borderId="10" xfId="1" applyNumberFormat="1" applyFont="1" applyBorder="1" applyAlignment="1" applyProtection="1">
      <alignment horizontal="center"/>
    </xf>
    <xf numFmtId="0" fontId="17" fillId="0" borderId="10" xfId="0" applyFont="1" applyBorder="1" applyAlignment="1">
      <alignment vertical="center"/>
    </xf>
    <xf numFmtId="0" fontId="17" fillId="11" borderId="10" xfId="0" applyFont="1" applyFill="1" applyBorder="1" applyAlignment="1">
      <alignment vertical="center"/>
    </xf>
    <xf numFmtId="0" fontId="17" fillId="0" borderId="9" xfId="0" applyFont="1" applyBorder="1"/>
    <xf numFmtId="0" fontId="8" fillId="0" borderId="9" xfId="1" applyBorder="1"/>
    <xf numFmtId="0" fontId="17" fillId="0" borderId="8" xfId="0" applyFont="1" applyBorder="1"/>
    <xf numFmtId="0" fontId="17" fillId="0" borderId="22" xfId="0" applyFont="1" applyBorder="1" applyAlignment="1">
      <alignment horizontal="center"/>
    </xf>
    <xf numFmtId="0" fontId="0" fillId="0" borderId="22" xfId="0" applyBorder="1"/>
    <xf numFmtId="0" fontId="0" fillId="0" borderId="23" xfId="0" applyBorder="1"/>
    <xf numFmtId="1" fontId="20" fillId="0" borderId="9" xfId="0" applyNumberFormat="1" applyFont="1" applyBorder="1" applyAlignment="1">
      <alignment horizontal="center"/>
    </xf>
    <xf numFmtId="0" fontId="17" fillId="24" borderId="10" xfId="0" applyFont="1" applyFill="1" applyBorder="1" applyAlignment="1">
      <alignment vertical="center"/>
    </xf>
    <xf numFmtId="0" fontId="17" fillId="24" borderId="9" xfId="0" applyFont="1" applyFill="1" applyBorder="1" applyAlignment="1">
      <alignment vertical="center"/>
    </xf>
    <xf numFmtId="0" fontId="19" fillId="0" borderId="0" xfId="0" applyFont="1" applyBorder="1" applyAlignment="1">
      <alignment horizontal="center"/>
    </xf>
    <xf numFmtId="0" fontId="19" fillId="20" borderId="22" xfId="0" applyFont="1" applyFill="1" applyBorder="1"/>
    <xf numFmtId="0" fontId="17" fillId="11" borderId="24" xfId="0" applyFont="1" applyFill="1" applyBorder="1"/>
    <xf numFmtId="0" fontId="19" fillId="0" borderId="3" xfId="0" applyFont="1" applyBorder="1" applyAlignment="1">
      <alignment horizontal="center"/>
    </xf>
    <xf numFmtId="0" fontId="17" fillId="11" borderId="10" xfId="0" applyFont="1" applyFill="1" applyBorder="1"/>
    <xf numFmtId="1" fontId="17" fillId="0" borderId="10" xfId="0" applyNumberFormat="1" applyFont="1" applyBorder="1"/>
    <xf numFmtId="1" fontId="17" fillId="3" borderId="9" xfId="0" applyNumberFormat="1" applyFont="1" applyFill="1" applyBorder="1"/>
    <xf numFmtId="1" fontId="17" fillId="3" borderId="10" xfId="0" applyNumberFormat="1" applyFont="1" applyFill="1" applyBorder="1"/>
    <xf numFmtId="1" fontId="17" fillId="0" borderId="9" xfId="0" applyNumberFormat="1" applyFont="1" applyBorder="1"/>
    <xf numFmtId="1" fontId="0" fillId="0" borderId="9" xfId="0" applyNumberFormat="1" applyBorder="1"/>
    <xf numFmtId="1" fontId="0" fillId="0" borderId="10" xfId="0" applyNumberFormat="1" applyBorder="1"/>
    <xf numFmtId="1" fontId="17" fillId="21" borderId="9" xfId="0" applyNumberFormat="1" applyFont="1" applyFill="1" applyBorder="1" applyAlignment="1">
      <alignment vertical="center"/>
    </xf>
    <xf numFmtId="0" fontId="2" fillId="25" borderId="10" xfId="3" applyFont="1" applyFill="1" applyBorder="1"/>
    <xf numFmtId="0" fontId="2" fillId="25" borderId="9" xfId="3" applyFont="1" applyFill="1" applyBorder="1"/>
    <xf numFmtId="1" fontId="17" fillId="15" borderId="10" xfId="0" applyNumberFormat="1" applyFont="1" applyFill="1" applyBorder="1"/>
    <xf numFmtId="0" fontId="0" fillId="0" borderId="24" xfId="0" applyBorder="1"/>
    <xf numFmtId="0" fontId="2" fillId="0" borderId="22" xfId="0" applyFont="1" applyBorder="1"/>
    <xf numFmtId="0" fontId="0" fillId="0" borderId="3" xfId="0" applyNumberFormat="1" applyBorder="1"/>
    <xf numFmtId="0" fontId="0" fillId="0" borderId="2" xfId="0" applyNumberFormat="1" applyBorder="1"/>
    <xf numFmtId="49" fontId="17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0" fontId="2" fillId="0" borderId="3" xfId="0" applyNumberFormat="1" applyFont="1" applyBorder="1"/>
    <xf numFmtId="0" fontId="17" fillId="0" borderId="9" xfId="0" applyFont="1" applyBorder="1" applyAlignment="1">
      <alignment vertical="center"/>
    </xf>
    <xf numFmtId="0" fontId="0" fillId="0" borderId="9" xfId="0" applyBorder="1"/>
    <xf numFmtId="49" fontId="17" fillId="0" borderId="5" xfId="0" applyNumberFormat="1" applyFont="1" applyBorder="1"/>
    <xf numFmtId="49" fontId="19" fillId="20" borderId="6" xfId="0" applyNumberFormat="1" applyFont="1" applyFill="1" applyBorder="1"/>
    <xf numFmtId="49" fontId="17" fillId="0" borderId="6" xfId="0" applyNumberFormat="1" applyFont="1" applyBorder="1" applyAlignment="1">
      <alignment horizontal="center"/>
    </xf>
    <xf numFmtId="0" fontId="0" fillId="0" borderId="7" xfId="0" applyNumberFormat="1" applyBorder="1"/>
    <xf numFmtId="0" fontId="21" fillId="21" borderId="2" xfId="0" applyFont="1" applyFill="1" applyBorder="1" applyAlignment="1">
      <alignment horizontal="center"/>
    </xf>
    <xf numFmtId="0" fontId="22" fillId="21" borderId="0" xfId="0" applyFont="1" applyFill="1"/>
    <xf numFmtId="0" fontId="21" fillId="21" borderId="0" xfId="0" applyFont="1" applyFill="1" applyBorder="1" applyAlignment="1">
      <alignment horizontal="center"/>
    </xf>
    <xf numFmtId="0" fontId="22" fillId="21" borderId="3" xfId="0" applyFont="1" applyFill="1" applyBorder="1"/>
    <xf numFmtId="0" fontId="22" fillId="21" borderId="3" xfId="0" applyFont="1" applyFill="1" applyBorder="1" applyAlignment="1">
      <alignment horizontal="center"/>
    </xf>
    <xf numFmtId="0" fontId="22" fillId="21" borderId="0" xfId="0" applyFont="1" applyFill="1" applyBorder="1" applyAlignment="1">
      <alignment horizontal="center"/>
    </xf>
    <xf numFmtId="2" fontId="22" fillId="21" borderId="4" xfId="0" applyNumberFormat="1" applyFont="1" applyFill="1" applyBorder="1"/>
    <xf numFmtId="0" fontId="23" fillId="21" borderId="3" xfId="0" applyFont="1" applyFill="1" applyBorder="1"/>
    <xf numFmtId="0" fontId="22" fillId="21" borderId="2" xfId="0" applyFont="1" applyFill="1" applyBorder="1"/>
    <xf numFmtId="0" fontId="22" fillId="21" borderId="0" xfId="0" applyFont="1" applyFill="1" applyBorder="1"/>
    <xf numFmtId="0" fontId="17" fillId="21" borderId="10" xfId="0" applyFont="1" applyFill="1" applyBorder="1" applyAlignment="1">
      <alignment vertical="center"/>
    </xf>
    <xf numFmtId="0" fontId="0" fillId="15" borderId="9" xfId="0" applyFill="1" applyBorder="1"/>
    <xf numFmtId="1" fontId="17" fillId="11" borderId="10" xfId="0" applyNumberFormat="1" applyFont="1" applyFill="1" applyBorder="1"/>
    <xf numFmtId="1" fontId="17" fillId="8" borderId="10" xfId="0" applyNumberFormat="1" applyFont="1" applyFill="1" applyBorder="1"/>
    <xf numFmtId="1" fontId="17" fillId="11" borderId="9" xfId="0" applyNumberFormat="1" applyFont="1" applyFill="1" applyBorder="1"/>
    <xf numFmtId="49" fontId="17" fillId="11" borderId="24" xfId="0" applyNumberFormat="1" applyFont="1" applyFill="1" applyBorder="1"/>
    <xf numFmtId="1" fontId="20" fillId="30" borderId="10" xfId="0" applyNumberFormat="1" applyFont="1" applyFill="1" applyBorder="1" applyAlignment="1">
      <alignment horizontal="center"/>
    </xf>
    <xf numFmtId="1" fontId="20" fillId="11" borderId="10" xfId="0" applyNumberFormat="1" applyFont="1" applyFill="1" applyBorder="1" applyAlignment="1">
      <alignment horizontal="center"/>
    </xf>
    <xf numFmtId="0" fontId="24" fillId="21" borderId="5" xfId="0" applyFont="1" applyFill="1" applyBorder="1"/>
    <xf numFmtId="164" fontId="25" fillId="20" borderId="14" xfId="0" applyNumberFormat="1" applyFont="1" applyFill="1" applyBorder="1"/>
    <xf numFmtId="164" fontId="25" fillId="21" borderId="2" xfId="0" applyNumberFormat="1" applyFont="1" applyFill="1" applyBorder="1"/>
    <xf numFmtId="0" fontId="24" fillId="21" borderId="15" xfId="0" applyFont="1" applyFill="1" applyBorder="1" applyAlignment="1">
      <alignment horizontal="center"/>
    </xf>
    <xf numFmtId="164" fontId="24" fillId="21" borderId="6" xfId="0" applyNumberFormat="1" applyFont="1" applyFill="1" applyBorder="1"/>
    <xf numFmtId="164" fontId="24" fillId="21" borderId="6" xfId="0" applyNumberFormat="1" applyFont="1" applyFill="1" applyBorder="1" applyAlignment="1">
      <alignment horizontal="center"/>
    </xf>
    <xf numFmtId="2" fontId="25" fillId="21" borderId="6" xfId="0" applyNumberFormat="1" applyFont="1" applyFill="1" applyBorder="1"/>
    <xf numFmtId="164" fontId="25" fillId="21" borderId="6" xfId="0" applyNumberFormat="1" applyFont="1" applyFill="1" applyBorder="1"/>
    <xf numFmtId="0" fontId="24" fillId="21" borderId="9" xfId="3" applyFont="1" applyFill="1" applyBorder="1"/>
    <xf numFmtId="0" fontId="24" fillId="22" borderId="10" xfId="0" applyFont="1" applyFill="1" applyBorder="1"/>
    <xf numFmtId="0" fontId="24" fillId="21" borderId="10" xfId="0" applyFont="1" applyFill="1" applyBorder="1"/>
    <xf numFmtId="0" fontId="26" fillId="21" borderId="10" xfId="1" applyFont="1" applyFill="1" applyBorder="1" applyAlignment="1" applyProtection="1"/>
    <xf numFmtId="0" fontId="24" fillId="21" borderId="9" xfId="0" applyFont="1" applyFill="1" applyBorder="1" applyAlignment="1">
      <alignment horizontal="center" vertical="center"/>
    </xf>
    <xf numFmtId="2" fontId="24" fillId="21" borderId="9" xfId="0" applyNumberFormat="1" applyFont="1" applyFill="1" applyBorder="1" applyAlignment="1">
      <alignment horizontal="center" vertical="center"/>
    </xf>
    <xf numFmtId="0" fontId="24" fillId="21" borderId="16" xfId="0" applyFont="1" applyFill="1" applyBorder="1" applyAlignment="1">
      <alignment horizontal="center" vertical="center"/>
    </xf>
    <xf numFmtId="2" fontId="24" fillId="26" borderId="11" xfId="0" applyNumberFormat="1" applyFont="1" applyFill="1" applyBorder="1"/>
    <xf numFmtId="2" fontId="24" fillId="26" borderId="0" xfId="0" applyNumberFormat="1" applyFont="1" applyFill="1" applyBorder="1"/>
    <xf numFmtId="2" fontId="24" fillId="26" borderId="9" xfId="0" applyNumberFormat="1" applyFont="1" applyFill="1" applyBorder="1"/>
    <xf numFmtId="2" fontId="24" fillId="21" borderId="9" xfId="0" applyNumberFormat="1" applyFont="1" applyFill="1" applyBorder="1"/>
    <xf numFmtId="2" fontId="27" fillId="21" borderId="9" xfId="0" applyNumberFormat="1" applyFont="1" applyFill="1" applyBorder="1"/>
    <xf numFmtId="0" fontId="24" fillId="21" borderId="10" xfId="3" applyFont="1" applyFill="1" applyBorder="1"/>
    <xf numFmtId="0" fontId="24" fillId="21" borderId="10" xfId="3" applyFont="1" applyFill="1" applyBorder="1" applyAlignment="1">
      <alignment horizontal="center"/>
    </xf>
    <xf numFmtId="0" fontId="24" fillId="21" borderId="10" xfId="0" applyFont="1" applyFill="1" applyBorder="1" applyAlignment="1">
      <alignment horizontal="center" vertical="center"/>
    </xf>
    <xf numFmtId="2" fontId="24" fillId="21" borderId="10" xfId="0" applyNumberFormat="1" applyFont="1" applyFill="1" applyBorder="1" applyAlignment="1">
      <alignment horizontal="center" vertical="center"/>
    </xf>
    <xf numFmtId="0" fontId="24" fillId="21" borderId="17" xfId="0" applyFont="1" applyFill="1" applyBorder="1" applyAlignment="1">
      <alignment horizontal="center" vertical="center"/>
    </xf>
    <xf numFmtId="2" fontId="24" fillId="26" borderId="12" xfId="0" applyNumberFormat="1" applyFont="1" applyFill="1" applyBorder="1"/>
    <xf numFmtId="2" fontId="24" fillId="27" borderId="11" xfId="0" applyNumberFormat="1" applyFont="1" applyFill="1" applyBorder="1"/>
    <xf numFmtId="2" fontId="24" fillId="26" borderId="10" xfId="0" applyNumberFormat="1" applyFont="1" applyFill="1" applyBorder="1"/>
    <xf numFmtId="2" fontId="24" fillId="21" borderId="10" xfId="0" applyNumberFormat="1" applyFont="1" applyFill="1" applyBorder="1"/>
    <xf numFmtId="2" fontId="27" fillId="21" borderId="10" xfId="0" applyNumberFormat="1" applyFont="1" applyFill="1" applyBorder="1"/>
    <xf numFmtId="0" fontId="24" fillId="21" borderId="0" xfId="0" applyFont="1" applyFill="1" applyAlignment="1">
      <alignment horizontal="center"/>
    </xf>
    <xf numFmtId="2" fontId="24" fillId="28" borderId="12" xfId="0" applyNumberFormat="1" applyFont="1" applyFill="1" applyBorder="1"/>
    <xf numFmtId="0" fontId="24" fillId="23" borderId="10" xfId="3" applyFont="1" applyFill="1" applyBorder="1"/>
    <xf numFmtId="0" fontId="26" fillId="21" borderId="10" xfId="1" applyFont="1" applyFill="1" applyBorder="1"/>
    <xf numFmtId="0" fontId="24" fillId="22" borderId="10" xfId="0" applyFont="1" applyFill="1" applyBorder="1" applyAlignment="1">
      <alignment horizontal="center" vertical="center"/>
    </xf>
    <xf numFmtId="2" fontId="24" fillId="27" borderId="12" xfId="0" applyNumberFormat="1" applyFont="1" applyFill="1" applyBorder="1"/>
    <xf numFmtId="2" fontId="24" fillId="22" borderId="10" xfId="0" applyNumberFormat="1" applyFont="1" applyFill="1" applyBorder="1"/>
    <xf numFmtId="2" fontId="27" fillId="22" borderId="10" xfId="0" applyNumberFormat="1" applyFont="1" applyFill="1" applyBorder="1"/>
    <xf numFmtId="0" fontId="24" fillId="20" borderId="10" xfId="3" applyFont="1" applyFill="1" applyBorder="1"/>
    <xf numFmtId="0" fontId="26" fillId="21" borderId="10" xfId="1" applyFont="1" applyFill="1" applyBorder="1" applyProtection="1"/>
    <xf numFmtId="0" fontId="24" fillId="22" borderId="9" xfId="0" applyFont="1" applyFill="1" applyBorder="1" applyAlignment="1">
      <alignment horizontal="center" vertical="center"/>
    </xf>
    <xf numFmtId="2" fontId="24" fillId="22" borderId="10" xfId="0" applyNumberFormat="1" applyFont="1" applyFill="1" applyBorder="1" applyAlignment="1">
      <alignment horizontal="center" vertical="center"/>
    </xf>
    <xf numFmtId="0" fontId="24" fillId="22" borderId="17" xfId="0" applyFont="1" applyFill="1" applyBorder="1" applyAlignment="1">
      <alignment horizontal="center" vertical="center"/>
    </xf>
    <xf numFmtId="0" fontId="24" fillId="29" borderId="10" xfId="3" applyFont="1" applyFill="1" applyBorder="1"/>
    <xf numFmtId="2" fontId="24" fillId="28" borderId="10" xfId="0" applyNumberFormat="1" applyFont="1" applyFill="1" applyBorder="1"/>
    <xf numFmtId="0" fontId="24" fillId="21" borderId="0" xfId="0" applyFont="1" applyFill="1"/>
    <xf numFmtId="0" fontId="24" fillId="21" borderId="10" xfId="0" applyFont="1" applyFill="1" applyBorder="1" applyAlignment="1">
      <alignment horizontal="center"/>
    </xf>
    <xf numFmtId="2" fontId="24" fillId="21" borderId="10" xfId="0" applyNumberFormat="1" applyFont="1" applyFill="1" applyBorder="1" applyAlignment="1">
      <alignment horizontal="center"/>
    </xf>
    <xf numFmtId="0" fontId="24" fillId="21" borderId="17" xfId="0" applyFont="1" applyFill="1" applyBorder="1" applyAlignment="1">
      <alignment horizontal="center"/>
    </xf>
    <xf numFmtId="0" fontId="24" fillId="21" borderId="18" xfId="0" applyFont="1" applyFill="1" applyBorder="1" applyAlignment="1">
      <alignment horizontal="center"/>
    </xf>
    <xf numFmtId="2" fontId="24" fillId="21" borderId="19" xfId="0" applyNumberFormat="1" applyFont="1" applyFill="1" applyBorder="1"/>
    <xf numFmtId="2" fontId="24" fillId="22" borderId="12" xfId="0" applyNumberFormat="1" applyFont="1" applyFill="1" applyBorder="1"/>
    <xf numFmtId="1" fontId="20" fillId="15" borderId="9" xfId="3" applyNumberFormat="1" applyFont="1" applyFill="1" applyBorder="1" applyAlignment="1">
      <alignment horizontal="center"/>
    </xf>
    <xf numFmtId="1" fontId="20" fillId="15" borderId="9" xfId="0" applyNumberFormat="1" applyFont="1" applyFill="1" applyBorder="1" applyAlignment="1">
      <alignment horizontal="center" vertical="center"/>
    </xf>
    <xf numFmtId="1" fontId="20" fillId="15" borderId="9" xfId="0" applyNumberFormat="1" applyFont="1" applyFill="1" applyBorder="1" applyAlignment="1">
      <alignment horizontal="center"/>
    </xf>
    <xf numFmtId="1" fontId="20" fillId="15" borderId="10" xfId="0" applyNumberFormat="1" applyFont="1" applyFill="1" applyBorder="1" applyAlignment="1">
      <alignment horizontal="center"/>
    </xf>
    <xf numFmtId="1" fontId="20" fillId="8" borderId="10" xfId="0" applyNumberFormat="1" applyFont="1" applyFill="1" applyBorder="1" applyAlignment="1">
      <alignment horizontal="center"/>
    </xf>
    <xf numFmtId="1" fontId="20" fillId="8" borderId="10" xfId="2" applyNumberFormat="1" applyFont="1" applyFill="1" applyBorder="1" applyAlignment="1" applyProtection="1">
      <alignment horizontal="center"/>
    </xf>
    <xf numFmtId="1" fontId="20" fillId="8" borderId="10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textRotation="90" wrapText="1"/>
    </xf>
    <xf numFmtId="0" fontId="6" fillId="0" borderId="0" xfId="0" applyFont="1" applyBorder="1" applyAlignment="1">
      <alignment horizontal="center" textRotation="90" wrapText="1"/>
    </xf>
    <xf numFmtId="0" fontId="6" fillId="0" borderId="25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center" textRotation="90" wrapText="1"/>
    </xf>
    <xf numFmtId="0" fontId="6" fillId="0" borderId="27" xfId="0" applyFont="1" applyBorder="1" applyAlignment="1">
      <alignment horizontal="center" textRotation="90" wrapText="1"/>
    </xf>
    <xf numFmtId="0" fontId="6" fillId="0" borderId="29" xfId="0" applyFont="1" applyBorder="1" applyAlignment="1">
      <alignment horizontal="center" textRotation="90" wrapText="1"/>
    </xf>
    <xf numFmtId="0" fontId="6" fillId="0" borderId="14" xfId="0" applyFont="1" applyBorder="1" applyAlignment="1">
      <alignment horizontal="center" textRotation="90" wrapText="1"/>
    </xf>
    <xf numFmtId="0" fontId="6" fillId="0" borderId="26" xfId="0" applyFont="1" applyBorder="1" applyAlignment="1">
      <alignment horizontal="center" textRotation="90" wrapText="1"/>
    </xf>
    <xf numFmtId="0" fontId="6" fillId="0" borderId="28" xfId="0" applyFont="1" applyBorder="1" applyAlignment="1">
      <alignment horizontal="center" textRotation="90" wrapText="1"/>
    </xf>
    <xf numFmtId="164" fontId="6" fillId="0" borderId="3" xfId="0" applyNumberFormat="1" applyFont="1" applyBorder="1" applyAlignment="1">
      <alignment horizontal="center" textRotation="90" wrapText="1"/>
    </xf>
    <xf numFmtId="164" fontId="6" fillId="0" borderId="0" xfId="0" applyNumberFormat="1" applyFont="1" applyBorder="1" applyAlignment="1">
      <alignment horizontal="center" textRotation="90" wrapText="1"/>
    </xf>
    <xf numFmtId="164" fontId="6" fillId="0" borderId="25" xfId="0" applyNumberFormat="1" applyFont="1" applyBorder="1" applyAlignment="1">
      <alignment horizontal="center" textRotation="90" wrapText="1"/>
    </xf>
  </cellXfs>
  <cellStyles count="5">
    <cellStyle name="Hyperlink 2" xfId="2" xr:uid="{00000000-0005-0000-0000-000006000000}"/>
    <cellStyle name="Normal 2" xfId="3" xr:uid="{00000000-0005-0000-0000-000007000000}"/>
    <cellStyle name="Гиперссылка" xfId="1" builtinId="8"/>
    <cellStyle name="Обычный" xfId="0" builtinId="0"/>
    <cellStyle name="Обычный 2" xfId="4" xr:uid="{00000000-0005-0000-0000-000008000000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100"/>
      <rgbColor rgb="FF000080"/>
      <rgbColor rgb="FF548135"/>
      <rgbColor rgb="FF800080"/>
      <rgbColor rgb="FF00B050"/>
      <rgbColor rgb="FFBFBFBF"/>
      <rgbColor rgb="FF808080"/>
      <rgbColor rgb="FFA5A5A5"/>
      <rgbColor rgb="FF993366"/>
      <rgbColor rgb="FFE2F0D9"/>
      <rgbColor rgb="FFCCFFFF"/>
      <rgbColor rgb="FF660066"/>
      <rgbColor rgb="FFFF8080"/>
      <rgbColor rgb="FF0563C1"/>
      <rgbColor rgb="FFCCCCCC"/>
      <rgbColor rgb="FF000080"/>
      <rgbColor rgb="FFFF00FF"/>
      <rgbColor rgb="FFFFFF00"/>
      <rgbColor rgb="FF00FFFF"/>
      <rgbColor rgb="FF800080"/>
      <rgbColor rgb="FF800000"/>
      <rgbColor rgb="FF38761D"/>
      <rgbColor rgb="FF0000FF"/>
      <rgbColor rgb="FF00CCFF"/>
      <rgbColor rgb="FFCCFFFF"/>
      <rgbColor rgb="FFC6EFCE"/>
      <rgbColor rgb="FFFFFF99"/>
      <rgbColor rgb="FFA9D18E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99999"/>
      <rgbColor rgb="FF003366"/>
      <rgbColor rgb="FF548235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beyxnd3r/AndroidProject" TargetMode="External"/><Relationship Id="rId13" Type="http://schemas.openxmlformats.org/officeDocument/2006/relationships/hyperlink" Target="https://github.com/iliyagitH/andprog" TargetMode="External"/><Relationship Id="rId18" Type="http://schemas.openxmlformats.org/officeDocument/2006/relationships/hyperlink" Target="https://github.com/thausoma/mobiledev" TargetMode="External"/><Relationship Id="rId3" Type="http://schemas.openxmlformats.org/officeDocument/2006/relationships/hyperlink" Target="https://github.com/tofing/Android.git" TargetMode="External"/><Relationship Id="rId7" Type="http://schemas.openxmlformats.org/officeDocument/2006/relationships/hyperlink" Target="https://github.com/dokbrawn/visprog" TargetMode="External"/><Relationship Id="rId12" Type="http://schemas.openxmlformats.org/officeDocument/2006/relationships/hyperlink" Target="https://github.com/tortikmam/Visual.git" TargetMode="External"/><Relationship Id="rId17" Type="http://schemas.openxmlformats.org/officeDocument/2006/relationships/hyperlink" Target="https://github.com/SilverPulse/Android" TargetMode="External"/><Relationship Id="rId2" Type="http://schemas.openxmlformats.org/officeDocument/2006/relationships/hyperlink" Target="https://github.com/fANLO77/Visual-Programing" TargetMode="External"/><Relationship Id="rId16" Type="http://schemas.openxmlformats.org/officeDocument/2006/relationships/hyperlink" Target="https://github.com/larke4/android/tree/main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vdasich/visprog-hci" TargetMode="External"/><Relationship Id="rId6" Type="http://schemas.openxmlformats.org/officeDocument/2006/relationships/hyperlink" Target="https://github.com/exxbtw/AndroidProject/" TargetMode="External"/><Relationship Id="rId11" Type="http://schemas.openxmlformats.org/officeDocument/2006/relationships/hyperlink" Target="https://github.com/Umbrakernel/Android-project" TargetMode="External"/><Relationship Id="rId5" Type="http://schemas.openxmlformats.org/officeDocument/2006/relationships/hyperlink" Target="https://github.com/bebrium/AndroidOOP" TargetMode="External"/><Relationship Id="rId15" Type="http://schemas.openxmlformats.org/officeDocument/2006/relationships/hyperlink" Target="https://github.com/WillzKing/VPaHMD.git" TargetMode="External"/><Relationship Id="rId10" Type="http://schemas.openxmlformats.org/officeDocument/2006/relationships/hyperlink" Target="https://github.com/PavelVOLK1929/AndroidStuding" TargetMode="External"/><Relationship Id="rId19" Type="http://schemas.openxmlformats.org/officeDocument/2006/relationships/hyperlink" Target="https://github.com/qwertynhappy-del/Visual_p_Brovchenko" TargetMode="External"/><Relationship Id="rId4" Type="http://schemas.openxmlformats.org/officeDocument/2006/relationships/hyperlink" Target="https://github.com/Sadilivdanil/Android.git" TargetMode="External"/><Relationship Id="rId9" Type="http://schemas.openxmlformats.org/officeDocument/2006/relationships/hyperlink" Target="https://github.com/DvornikovAA404/Android-GPS.git" TargetMode="External"/><Relationship Id="rId14" Type="http://schemas.openxmlformats.org/officeDocument/2006/relationships/hyperlink" Target="https://github.com/Qreuff/android_projec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dyusha42/mobi" TargetMode="External"/><Relationship Id="rId13" Type="http://schemas.openxmlformats.org/officeDocument/2006/relationships/hyperlink" Target="https://github.com/Roma-jpg1/Android_project" TargetMode="External"/><Relationship Id="rId18" Type="http://schemas.openxmlformats.org/officeDocument/2006/relationships/hyperlink" Target="https://github.com/JoraBarjomi/Android_Programming.git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https://github.com/seg0ga/AndroidDevelopment_sibsutis" TargetMode="External"/><Relationship Id="rId21" Type="http://schemas.openxmlformats.org/officeDocument/2006/relationships/hyperlink" Target="https://github.com/Ssteynbreher/Android_visual-programming" TargetMode="External"/><Relationship Id="rId7" Type="http://schemas.openxmlformats.org/officeDocument/2006/relationships/hyperlink" Target="https://github.com/grgrv-egr/vizual1" TargetMode="External"/><Relationship Id="rId12" Type="http://schemas.openxmlformats.org/officeDocument/2006/relationships/hyperlink" Target="https://github.com/CodebyTecs/visual-programming" TargetMode="External"/><Relationship Id="rId17" Type="http://schemas.openxmlformats.org/officeDocument/2006/relationships/hyperlink" Target="https://github.com/GLISTMISHA2/Android_Project" TargetMode="External"/><Relationship Id="rId25" Type="http://schemas.openxmlformats.org/officeDocument/2006/relationships/hyperlink" Target="https://github.com/mitsum551/Android" TargetMode="External"/><Relationship Id="rId2" Type="http://schemas.openxmlformats.org/officeDocument/2006/relationships/hyperlink" Target="https://github.com/Dobromilov/Android_WP/tree/main" TargetMode="External"/><Relationship Id="rId16" Type="http://schemas.openxmlformats.org/officeDocument/2006/relationships/hyperlink" Target="https://github.com/annkits/VP_HCI.git" TargetMode="External"/><Relationship Id="rId20" Type="http://schemas.openxmlformats.org/officeDocument/2006/relationships/hyperlink" Target="https://github.com/Lisenko-Valeria/android_something" TargetMode="External"/><Relationship Id="rId1" Type="http://schemas.openxmlformats.org/officeDocument/2006/relationships/hyperlink" Target="https://github.com/Drozd433Mary/D2kvisual" TargetMode="External"/><Relationship Id="rId6" Type="http://schemas.openxmlformats.org/officeDocument/2006/relationships/hyperlink" Target="https://github.com/Emeteil/android-learning" TargetMode="External"/><Relationship Id="rId11" Type="http://schemas.openxmlformats.org/officeDocument/2006/relationships/hyperlink" Target="https://github.com/vadimpopov1/Visual-Programming.git" TargetMode="External"/><Relationship Id="rId24" Type="http://schemas.openxmlformats.org/officeDocument/2006/relationships/hyperlink" Target="https://github.com/bagg1487/Project_Android" TargetMode="External"/><Relationship Id="rId5" Type="http://schemas.openxmlformats.org/officeDocument/2006/relationships/hyperlink" Target="https://github.com/ITska-web/Android-projects" TargetMode="External"/><Relationship Id="rId15" Type="http://schemas.openxmlformats.org/officeDocument/2006/relationships/hyperlink" Target="https://github.com/keepshelly/HCI.git" TargetMode="External"/><Relationship Id="rId23" Type="http://schemas.openxmlformats.org/officeDocument/2006/relationships/hyperlink" Target="https://github.com/M1sterToXic/Android_development/blob/main/README.md" TargetMode="External"/><Relationship Id="rId10" Type="http://schemas.openxmlformats.org/officeDocument/2006/relationships/hyperlink" Target="https://github.com/PopoVal116/visual_programming" TargetMode="External"/><Relationship Id="rId19" Type="http://schemas.openxmlformats.org/officeDocument/2006/relationships/hyperlink" Target="https://github.com/quincyque0/RoadTo1000Commits" TargetMode="External"/><Relationship Id="rId4" Type="http://schemas.openxmlformats.org/officeDocument/2006/relationships/hyperlink" Target="https://github.com/arina983/visual_programming" TargetMode="External"/><Relationship Id="rId9" Type="http://schemas.openxmlformats.org/officeDocument/2006/relationships/hyperlink" Target="https://github.com/EgeeReyZee/Visual_Programming" TargetMode="External"/><Relationship Id="rId14" Type="http://schemas.openxmlformats.org/officeDocument/2006/relationships/hyperlink" Target="https://github.com/Darkness1853/Android-Project.git" TargetMode="External"/><Relationship Id="rId22" Type="http://schemas.openxmlformats.org/officeDocument/2006/relationships/hyperlink" Target="https://github.com/bounclown/android_projects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saliyvlad/Android" TargetMode="External"/><Relationship Id="rId13" Type="http://schemas.openxmlformats.org/officeDocument/2006/relationships/hyperlink" Target="https://github.com/Vapr2610/android" TargetMode="External"/><Relationship Id="rId3" Type="http://schemas.openxmlformats.org/officeDocument/2006/relationships/hyperlink" Target="https://github.com/TayaVoin/VisualProg" TargetMode="External"/><Relationship Id="rId7" Type="http://schemas.openxmlformats.org/officeDocument/2006/relationships/hyperlink" Target="https://github.com/Gmmba/Visual_Programming" TargetMode="External"/><Relationship Id="rId12" Type="http://schemas.openxmlformats.org/officeDocument/2006/relationships/hyperlink" Target="https://github.com/nevertoomuch/AndroidProject/tree/main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github.com/SandelMan222/visualprogramm" TargetMode="External"/><Relationship Id="rId16" Type="http://schemas.openxmlformats.org/officeDocument/2006/relationships/hyperlink" Target="https://github.com/Nikitulka0120/Android-project" TargetMode="External"/><Relationship Id="rId1" Type="http://schemas.openxmlformats.org/officeDocument/2006/relationships/hyperlink" Target="https://github.com/sea-krevetka/visual-prog-android" TargetMode="External"/><Relationship Id="rId6" Type="http://schemas.openxmlformats.org/officeDocument/2006/relationships/hyperlink" Target="https://github.com/BlexArown/Visual-programming" TargetMode="External"/><Relationship Id="rId11" Type="http://schemas.openxmlformats.org/officeDocument/2006/relationships/hyperlink" Target="https://github.com/MissViktoria/Visual" TargetMode="External"/><Relationship Id="rId5" Type="http://schemas.openxmlformats.org/officeDocument/2006/relationships/hyperlink" Target="https://github.com/alenkatopprogger/visual" TargetMode="External"/><Relationship Id="rId15" Type="http://schemas.openxmlformats.org/officeDocument/2006/relationships/hyperlink" Target="https://github.com/lolokeyt/Android--" TargetMode="External"/><Relationship Id="rId10" Type="http://schemas.openxmlformats.org/officeDocument/2006/relationships/hyperlink" Target="https://github.com/KBACokk/Android_programm" TargetMode="External"/><Relationship Id="rId4" Type="http://schemas.openxmlformats.org/officeDocument/2006/relationships/hyperlink" Target="https://github.com/defutfqr/vis" TargetMode="External"/><Relationship Id="rId9" Type="http://schemas.openxmlformats.org/officeDocument/2006/relationships/hyperlink" Target="https://github.com/kirill2068/vizualnoe-progr" TargetMode="External"/><Relationship Id="rId14" Type="http://schemas.openxmlformats.org/officeDocument/2006/relationships/hyperlink" Target="https://github.com/FacelessProfile/VProg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github.com/Sceptik/VisualProgramming/tree/VisualProgramming" TargetMode="External"/><Relationship Id="rId18" Type="http://schemas.openxmlformats.org/officeDocument/2006/relationships/hyperlink" Target="https://github.com/shar1mo/android" TargetMode="External"/><Relationship Id="rId26" Type="http://schemas.openxmlformats.org/officeDocument/2006/relationships/hyperlink" Target="https://github.com/fantiknumberone/limon" TargetMode="External"/><Relationship Id="rId3" Type="http://schemas.openxmlformats.org/officeDocument/2006/relationships/hyperlink" Target="https://github.com/saryunadab/vp" TargetMode="External"/><Relationship Id="rId21" Type="http://schemas.openxmlformats.org/officeDocument/2006/relationships/hyperlink" Target="https://github.com/Kaldheim531/Android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s://github.com/ananass12/MyApp" TargetMode="External"/><Relationship Id="rId12" Type="http://schemas.openxmlformats.org/officeDocument/2006/relationships/hyperlink" Target="https://github.com/JuliaGrey/Visual_proga" TargetMode="External"/><Relationship Id="rId17" Type="http://schemas.openxmlformats.org/officeDocument/2006/relationships/hyperlink" Target="https://github.com/o1egat0r/Android" TargetMode="External"/><Relationship Id="rId25" Type="http://schemas.openxmlformats.org/officeDocument/2006/relationships/hyperlink" Target="https://github.com/Vladimir070142/proga2025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s://github.com/Zhigden/ZhigdenVisual" TargetMode="External"/><Relationship Id="rId16" Type="http://schemas.openxmlformats.org/officeDocument/2006/relationships/hyperlink" Target="https://github.com/balumbitch/labs_android" TargetMode="External"/><Relationship Id="rId20" Type="http://schemas.openxmlformats.org/officeDocument/2006/relationships/hyperlink" Target="https://github.com/memomimia/GPS_APP" TargetMode="External"/><Relationship Id="rId29" Type="http://schemas.openxmlformats.org/officeDocument/2006/relationships/hyperlink" Target="https://github.com/AntonIsov/" TargetMode="External"/><Relationship Id="rId1" Type="http://schemas.openxmlformats.org/officeDocument/2006/relationships/hyperlink" Target="https://github.com/viniscwa/Visual-Prog" TargetMode="External"/><Relationship Id="rId6" Type="http://schemas.openxmlformats.org/officeDocument/2006/relationships/hyperlink" Target="https://github.com/123xxx32179/visprog" TargetMode="External"/><Relationship Id="rId11" Type="http://schemas.openxmlformats.org/officeDocument/2006/relationships/hyperlink" Target="https://github.com/Damask12/visualprog" TargetMode="External"/><Relationship Id="rId24" Type="http://schemas.openxmlformats.org/officeDocument/2006/relationships/hyperlink" Target="https://github.com/NautilusVl/visual_prog" TargetMode="External"/><Relationship Id="rId32" Type="http://schemas.openxmlformats.org/officeDocument/2006/relationships/printerSettings" Target="../printerSettings/printerSettings4.bin"/><Relationship Id="rId5" Type="http://schemas.openxmlformats.org/officeDocument/2006/relationships/hyperlink" Target="https://github.com/Haskp/android" TargetMode="External"/><Relationship Id="rId15" Type="http://schemas.openxmlformats.org/officeDocument/2006/relationships/hyperlink" Target="https://github.com/nixau3/visual/tree/master" TargetMode="External"/><Relationship Id="rId23" Type="http://schemas.openxmlformats.org/officeDocument/2006/relationships/hyperlink" Target="https://github.com/Ivanov-Iv-Al/Virtual-Programming/tree/main" TargetMode="External"/><Relationship Id="rId28" Type="http://schemas.openxmlformats.org/officeDocument/2006/relationships/hyperlink" Target="https://github.com/Ruru25/Ruru25-Visual_app" TargetMode="External"/><Relationship Id="rId10" Type="http://schemas.openxmlformats.org/officeDocument/2006/relationships/hyperlink" Target="https://github.com/1anyK1/Android" TargetMode="External"/><Relationship Id="rId19" Type="http://schemas.openxmlformats.org/officeDocument/2006/relationships/hyperlink" Target="https://github.com/lilrain628/android" TargetMode="External"/><Relationship Id="rId31" Type="http://schemas.openxmlformats.org/officeDocument/2006/relationships/hyperlink" Target="https://github.com/Virtuosise/Android-dev" TargetMode="External"/><Relationship Id="rId4" Type="http://schemas.openxmlformats.org/officeDocument/2006/relationships/hyperlink" Target="https://github.com/dangvenera/vp.git" TargetMode="External"/><Relationship Id="rId9" Type="http://schemas.openxmlformats.org/officeDocument/2006/relationships/hyperlink" Target="https://github.com/Vikashweps/Android" TargetMode="External"/><Relationship Id="rId14" Type="http://schemas.openxmlformats.org/officeDocument/2006/relationships/hyperlink" Target="https://github.com/romashka2281337/android_visual/tree/master" TargetMode="External"/><Relationship Id="rId22" Type="http://schemas.openxmlformats.org/officeDocument/2006/relationships/hyperlink" Target="https://github.com/YaroslavGmyrya" TargetMode="External"/><Relationship Id="rId27" Type="http://schemas.openxmlformats.org/officeDocument/2006/relationships/hyperlink" Target="https://github.com/bessonovaana/MobApp" TargetMode="External"/><Relationship Id="rId30" Type="http://schemas.openxmlformats.org/officeDocument/2006/relationships/hyperlink" Target="https://github.com/K1R1K5/Android-Studio.git" TargetMode="External"/><Relationship Id="rId8" Type="http://schemas.openxmlformats.org/officeDocument/2006/relationships/hyperlink" Target="https://github.com/DSR3164/CommApps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29F18-FABA-4E21-A5BA-5C598F825019}">
  <sheetPr codeName="Лист2"/>
  <dimension ref="A1:X34"/>
  <sheetViews>
    <sheetView workbookViewId="0">
      <selection activeCell="B25" sqref="B25"/>
    </sheetView>
  </sheetViews>
  <sheetFormatPr defaultRowHeight="15" x14ac:dyDescent="0.25"/>
  <cols>
    <col min="1" max="1" width="7.5703125" customWidth="1"/>
    <col min="2" max="3" width="31.42578125" customWidth="1"/>
    <col min="4" max="4" width="19.42578125" customWidth="1"/>
    <col min="5" max="5" width="29.140625" customWidth="1"/>
    <col min="6" max="6" width="12" customWidth="1"/>
    <col min="7" max="7" width="13.42578125" customWidth="1"/>
    <col min="8" max="8" width="11.140625" customWidth="1"/>
    <col min="9" max="9" width="10.7109375" customWidth="1"/>
    <col min="10" max="10" width="10.85546875" customWidth="1"/>
    <col min="11" max="11" width="11" customWidth="1"/>
    <col min="12" max="12" width="13.7109375" customWidth="1"/>
    <col min="13" max="13" width="15.42578125" customWidth="1"/>
    <col min="14" max="14" width="12.28515625" customWidth="1"/>
    <col min="15" max="15" width="13" customWidth="1"/>
    <col min="16" max="16" width="18.28515625" customWidth="1"/>
    <col min="17" max="17" width="14.85546875" customWidth="1"/>
  </cols>
  <sheetData>
    <row r="1" spans="1:24" x14ac:dyDescent="0.25">
      <c r="F1" s="358" t="s">
        <v>279</v>
      </c>
      <c r="G1" s="361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55" t="s">
        <v>295</v>
      </c>
    </row>
    <row r="2" spans="1:24" ht="15.75" thickBot="1" x14ac:dyDescent="0.3">
      <c r="F2" s="359"/>
      <c r="G2" s="362"/>
      <c r="H2" s="353"/>
      <c r="I2" s="353"/>
      <c r="J2" s="353"/>
      <c r="K2" s="353"/>
      <c r="L2" s="353"/>
      <c r="M2" s="353"/>
      <c r="N2" s="353"/>
      <c r="O2" s="353"/>
      <c r="P2" s="356"/>
    </row>
    <row r="3" spans="1:24" ht="16.5" thickBot="1" x14ac:dyDescent="0.3">
      <c r="A3" s="220"/>
      <c r="B3" s="227" t="s">
        <v>166</v>
      </c>
      <c r="C3" s="249"/>
      <c r="D3" s="226">
        <v>5</v>
      </c>
      <c r="E3" s="226">
        <v>4</v>
      </c>
      <c r="F3" s="359"/>
      <c r="G3" s="362"/>
      <c r="H3" s="353"/>
      <c r="I3" s="353"/>
      <c r="J3" s="353"/>
      <c r="K3" s="353"/>
      <c r="L3" s="353"/>
      <c r="M3" s="353"/>
      <c r="N3" s="353"/>
      <c r="O3" s="353"/>
      <c r="P3" s="356"/>
    </row>
    <row r="4" spans="1:24" ht="55.5" customHeight="1" thickBot="1" x14ac:dyDescent="0.3">
      <c r="A4" s="220"/>
      <c r="B4" s="239" t="s">
        <v>1</v>
      </c>
      <c r="C4" s="248" t="s">
        <v>284</v>
      </c>
      <c r="D4" s="247" t="s">
        <v>165</v>
      </c>
      <c r="E4" s="240" t="s">
        <v>4</v>
      </c>
      <c r="F4" s="360"/>
      <c r="G4" s="363"/>
      <c r="H4" s="354"/>
      <c r="I4" s="354"/>
      <c r="J4" s="354"/>
      <c r="K4" s="354"/>
      <c r="L4" s="354"/>
      <c r="M4" s="354"/>
      <c r="N4" s="354"/>
      <c r="O4" s="354"/>
      <c r="P4" s="357"/>
      <c r="Q4" s="261" t="s">
        <v>296</v>
      </c>
      <c r="R4" s="241"/>
      <c r="S4" s="241"/>
      <c r="T4" s="241"/>
      <c r="U4" s="241"/>
      <c r="V4" s="241"/>
      <c r="W4" s="242"/>
    </row>
    <row r="5" spans="1:24" ht="15.75" x14ac:dyDescent="0.25">
      <c r="A5" s="220">
        <v>1</v>
      </c>
      <c r="B5" s="237" t="s">
        <v>164</v>
      </c>
      <c r="C5" s="254">
        <f t="shared" ref="C5:C25" si="0">((D5/$D$3)*100 + F5 + G5+H5+I5)/($E$3+1)</f>
        <v>12</v>
      </c>
      <c r="D5" s="252">
        <v>3</v>
      </c>
      <c r="E5" s="228" t="s">
        <v>257</v>
      </c>
      <c r="F5" s="345">
        <v>0</v>
      </c>
      <c r="G5" s="346">
        <v>0</v>
      </c>
      <c r="H5" s="347">
        <v>0</v>
      </c>
      <c r="I5" s="347">
        <v>0</v>
      </c>
      <c r="J5" s="347">
        <v>0</v>
      </c>
      <c r="K5" s="243"/>
      <c r="L5" s="243"/>
      <c r="M5" s="243"/>
      <c r="N5" s="243"/>
      <c r="O5" s="243"/>
      <c r="P5" s="243"/>
      <c r="Q5" s="232"/>
      <c r="R5" s="232"/>
      <c r="S5" s="232"/>
      <c r="T5" s="232"/>
      <c r="U5" s="233"/>
      <c r="V5" s="233"/>
      <c r="W5" s="1"/>
      <c r="X5" s="1"/>
    </row>
    <row r="6" spans="1:24" ht="15.75" x14ac:dyDescent="0.25">
      <c r="A6" s="220">
        <v>2</v>
      </c>
      <c r="B6" s="222" t="s">
        <v>163</v>
      </c>
      <c r="C6" s="254">
        <f t="shared" si="0"/>
        <v>88</v>
      </c>
      <c r="D6" s="253">
        <v>5</v>
      </c>
      <c r="E6" s="228" t="s">
        <v>258</v>
      </c>
      <c r="F6" s="234">
        <v>100</v>
      </c>
      <c r="G6" s="229">
        <v>80</v>
      </c>
      <c r="H6" s="231">
        <v>80</v>
      </c>
      <c r="I6" s="231">
        <v>80</v>
      </c>
      <c r="J6" s="348">
        <v>0</v>
      </c>
      <c r="K6" s="231"/>
      <c r="L6" s="231"/>
      <c r="M6" s="231"/>
      <c r="N6" s="231"/>
      <c r="O6" s="231"/>
      <c r="P6" s="231"/>
      <c r="Q6" s="232"/>
      <c r="R6" s="232"/>
      <c r="S6" s="232"/>
      <c r="T6" s="232"/>
      <c r="U6" s="233"/>
      <c r="V6" s="233"/>
      <c r="W6" s="1"/>
      <c r="X6" s="1"/>
    </row>
    <row r="7" spans="1:24" ht="15.75" x14ac:dyDescent="0.25">
      <c r="A7" s="220">
        <v>3</v>
      </c>
      <c r="B7" s="222" t="s">
        <v>301</v>
      </c>
      <c r="C7" s="254">
        <f t="shared" si="0"/>
        <v>88</v>
      </c>
      <c r="D7" s="253">
        <v>4</v>
      </c>
      <c r="E7" s="228" t="s">
        <v>259</v>
      </c>
      <c r="F7" s="350">
        <v>100</v>
      </c>
      <c r="G7" s="351">
        <v>100</v>
      </c>
      <c r="H7" s="349">
        <v>80</v>
      </c>
      <c r="I7" s="349">
        <v>80</v>
      </c>
      <c r="J7" s="348">
        <v>0</v>
      </c>
      <c r="K7" s="231"/>
      <c r="L7" s="231"/>
      <c r="M7" s="231"/>
      <c r="N7" s="231"/>
      <c r="O7" s="231"/>
      <c r="P7" s="231"/>
      <c r="Q7" s="232"/>
      <c r="R7" s="232"/>
      <c r="S7" s="232"/>
      <c r="T7" s="232"/>
      <c r="U7" s="233"/>
      <c r="V7" s="233"/>
      <c r="W7" s="1"/>
      <c r="X7" s="1"/>
    </row>
    <row r="8" spans="1:24" ht="15.75" x14ac:dyDescent="0.25">
      <c r="A8" s="220">
        <v>4</v>
      </c>
      <c r="B8" s="222" t="s">
        <v>275</v>
      </c>
      <c r="C8" s="254">
        <f t="shared" si="0"/>
        <v>4</v>
      </c>
      <c r="D8" s="251">
        <v>1</v>
      </c>
      <c r="E8" s="228" t="s">
        <v>276</v>
      </c>
      <c r="F8" s="348">
        <v>0</v>
      </c>
      <c r="G8" s="348">
        <v>0</v>
      </c>
      <c r="H8" s="348">
        <v>0</v>
      </c>
      <c r="I8" s="348">
        <v>0</v>
      </c>
      <c r="J8" s="348">
        <v>0</v>
      </c>
      <c r="K8" s="231"/>
      <c r="L8" s="231"/>
      <c r="M8" s="231"/>
      <c r="N8" s="231"/>
      <c r="O8" s="231"/>
      <c r="P8" s="231"/>
      <c r="Q8" s="232"/>
      <c r="R8" s="232"/>
      <c r="S8" s="232"/>
      <c r="T8" s="232"/>
      <c r="U8" s="233"/>
      <c r="V8" s="233"/>
      <c r="W8" s="1"/>
      <c r="X8" s="1"/>
    </row>
    <row r="9" spans="1:24" ht="15.75" x14ac:dyDescent="0.25">
      <c r="A9" s="220">
        <v>5</v>
      </c>
      <c r="B9" s="222" t="s">
        <v>162</v>
      </c>
      <c r="C9" s="254">
        <f t="shared" si="0"/>
        <v>16</v>
      </c>
      <c r="D9" s="251">
        <v>4</v>
      </c>
      <c r="E9" s="228" t="s">
        <v>260</v>
      </c>
      <c r="F9" s="348">
        <v>0</v>
      </c>
      <c r="G9" s="348">
        <v>0</v>
      </c>
      <c r="H9" s="348">
        <v>0</v>
      </c>
      <c r="I9" s="348">
        <v>0</v>
      </c>
      <c r="J9" s="348">
        <v>0</v>
      </c>
      <c r="K9" s="231"/>
      <c r="L9" s="231"/>
      <c r="M9" s="231"/>
      <c r="N9" s="231"/>
      <c r="O9" s="231"/>
      <c r="P9" s="231"/>
      <c r="Q9" s="232"/>
      <c r="R9" s="232"/>
      <c r="S9" s="232"/>
      <c r="T9" s="232"/>
      <c r="U9" s="233"/>
      <c r="V9" s="233"/>
      <c r="W9" s="1"/>
      <c r="X9" s="1"/>
    </row>
    <row r="10" spans="1:24" ht="15.75" x14ac:dyDescent="0.25">
      <c r="A10" s="220">
        <v>6</v>
      </c>
      <c r="B10" s="222" t="s">
        <v>161</v>
      </c>
      <c r="C10" s="254">
        <f t="shared" si="0"/>
        <v>100</v>
      </c>
      <c r="D10" s="251">
        <v>5</v>
      </c>
      <c r="E10" s="228" t="s">
        <v>261</v>
      </c>
      <c r="F10" s="292">
        <v>100</v>
      </c>
      <c r="G10" s="292">
        <v>100</v>
      </c>
      <c r="H10" s="292">
        <v>100</v>
      </c>
      <c r="I10" s="292">
        <v>100</v>
      </c>
      <c r="J10" s="292">
        <v>100</v>
      </c>
      <c r="K10" s="231"/>
      <c r="L10" s="231"/>
      <c r="M10" s="231"/>
      <c r="N10" s="231"/>
      <c r="O10" s="231"/>
      <c r="P10" s="231"/>
      <c r="Q10" s="232"/>
      <c r="R10" s="232"/>
      <c r="S10" s="232"/>
      <c r="T10" s="232"/>
      <c r="U10" s="233"/>
      <c r="V10" s="233"/>
      <c r="W10" s="1"/>
      <c r="X10" s="1"/>
    </row>
    <row r="11" spans="1:24" ht="15.75" x14ac:dyDescent="0.25">
      <c r="A11" s="220">
        <v>7</v>
      </c>
      <c r="B11" s="222" t="s">
        <v>160</v>
      </c>
      <c r="C11" s="254">
        <f t="shared" si="0"/>
        <v>90</v>
      </c>
      <c r="D11" s="251">
        <v>5</v>
      </c>
      <c r="E11" s="228" t="s">
        <v>262</v>
      </c>
      <c r="F11" s="231">
        <v>100</v>
      </c>
      <c r="G11" s="231">
        <v>90</v>
      </c>
      <c r="H11" s="231">
        <v>80</v>
      </c>
      <c r="I11" s="231">
        <v>80</v>
      </c>
      <c r="J11" s="348">
        <v>0</v>
      </c>
      <c r="K11" s="231"/>
      <c r="L11" s="231"/>
      <c r="M11" s="231"/>
      <c r="N11" s="231"/>
      <c r="O11" s="231"/>
      <c r="P11" s="231"/>
      <c r="Q11" s="232"/>
      <c r="R11" s="232"/>
      <c r="S11" s="232"/>
      <c r="T11" s="232"/>
      <c r="U11" s="233"/>
      <c r="V11" s="233"/>
      <c r="W11" s="1"/>
      <c r="X11" s="1"/>
    </row>
    <row r="12" spans="1:24" ht="15.75" x14ac:dyDescent="0.25">
      <c r="A12" s="220">
        <v>8</v>
      </c>
      <c r="B12" s="222" t="s">
        <v>159</v>
      </c>
      <c r="C12" s="254">
        <f t="shared" si="0"/>
        <v>96</v>
      </c>
      <c r="D12" s="251">
        <v>4</v>
      </c>
      <c r="E12" s="228" t="s">
        <v>263</v>
      </c>
      <c r="F12" s="292">
        <v>100</v>
      </c>
      <c r="G12" s="292">
        <v>100</v>
      </c>
      <c r="H12" s="292">
        <v>100</v>
      </c>
      <c r="I12" s="292">
        <v>100</v>
      </c>
      <c r="J12" s="292">
        <v>100</v>
      </c>
      <c r="K12" s="231"/>
      <c r="L12" s="231"/>
      <c r="M12" s="231"/>
      <c r="N12" s="231"/>
      <c r="O12" s="231"/>
      <c r="P12" s="231"/>
      <c r="Q12" s="232"/>
      <c r="R12" s="232"/>
      <c r="S12" s="232"/>
      <c r="T12" s="232"/>
      <c r="U12" s="233"/>
      <c r="V12" s="233"/>
      <c r="W12" s="1"/>
      <c r="X12" s="1"/>
    </row>
    <row r="13" spans="1:24" ht="15.75" x14ac:dyDescent="0.25">
      <c r="A13" s="220">
        <v>9</v>
      </c>
      <c r="B13" s="222" t="s">
        <v>158</v>
      </c>
      <c r="C13" s="254">
        <f t="shared" si="0"/>
        <v>4</v>
      </c>
      <c r="D13" s="251">
        <v>1</v>
      </c>
      <c r="E13">
        <v>0</v>
      </c>
      <c r="F13" s="348">
        <v>0</v>
      </c>
      <c r="G13" s="348">
        <v>0</v>
      </c>
      <c r="H13" s="348">
        <v>0</v>
      </c>
      <c r="I13" s="348">
        <v>0</v>
      </c>
      <c r="J13" s="348">
        <v>0</v>
      </c>
      <c r="K13" s="231"/>
      <c r="L13" s="231"/>
      <c r="M13" s="231"/>
      <c r="N13" s="231"/>
      <c r="O13" s="231"/>
      <c r="P13" s="231"/>
      <c r="Q13" s="232"/>
      <c r="R13" s="232"/>
      <c r="S13" s="232"/>
      <c r="T13" s="232"/>
      <c r="U13" s="233"/>
      <c r="V13" s="233"/>
      <c r="W13" s="1"/>
      <c r="X13" s="1"/>
    </row>
    <row r="14" spans="1:24" ht="15.75" x14ac:dyDescent="0.25">
      <c r="A14" s="220">
        <v>10</v>
      </c>
      <c r="B14" s="222" t="s">
        <v>157</v>
      </c>
      <c r="C14" s="254">
        <f t="shared" si="0"/>
        <v>96</v>
      </c>
      <c r="D14" s="251">
        <v>5</v>
      </c>
      <c r="E14" s="228" t="s">
        <v>264</v>
      </c>
      <c r="F14" s="231">
        <v>100</v>
      </c>
      <c r="G14" s="231">
        <v>100</v>
      </c>
      <c r="H14" s="231">
        <v>90</v>
      </c>
      <c r="I14" s="231">
        <v>90</v>
      </c>
      <c r="J14" s="348">
        <v>0</v>
      </c>
      <c r="K14" s="231"/>
      <c r="L14" s="231"/>
      <c r="M14" s="231"/>
      <c r="N14" s="231"/>
      <c r="O14" s="231"/>
      <c r="P14" s="231"/>
      <c r="Q14" s="232"/>
      <c r="R14" s="232"/>
      <c r="S14" s="232"/>
      <c r="T14" s="232"/>
      <c r="U14" s="233"/>
      <c r="V14" s="233"/>
      <c r="W14" s="1"/>
      <c r="X14" s="1"/>
    </row>
    <row r="15" spans="1:24" ht="15.75" x14ac:dyDescent="0.25">
      <c r="A15" s="220">
        <v>11</v>
      </c>
      <c r="B15" s="222" t="s">
        <v>280</v>
      </c>
      <c r="C15" s="254">
        <f t="shared" si="0"/>
        <v>0</v>
      </c>
      <c r="D15" s="251">
        <v>0</v>
      </c>
      <c r="E15" s="4"/>
      <c r="F15" s="231">
        <v>0</v>
      </c>
      <c r="G15" s="231">
        <v>0</v>
      </c>
      <c r="H15" s="231">
        <v>0</v>
      </c>
      <c r="I15" s="231">
        <v>0</v>
      </c>
      <c r="J15" s="348">
        <v>0</v>
      </c>
      <c r="K15" s="231"/>
      <c r="L15" s="231"/>
      <c r="M15" s="231"/>
      <c r="N15" s="231"/>
      <c r="O15" s="231"/>
      <c r="P15" s="231"/>
      <c r="Q15" s="232"/>
      <c r="R15" s="232"/>
      <c r="S15" s="232"/>
      <c r="T15" s="232"/>
      <c r="U15" s="233"/>
      <c r="V15" s="233"/>
      <c r="W15" s="1"/>
      <c r="X15" s="1"/>
    </row>
    <row r="16" spans="1:24" ht="15.75" x14ac:dyDescent="0.25">
      <c r="A16" s="220">
        <v>12</v>
      </c>
      <c r="B16" s="250" t="s">
        <v>156</v>
      </c>
      <c r="C16" s="254">
        <f t="shared" si="0"/>
        <v>88</v>
      </c>
      <c r="D16" s="251">
        <v>4</v>
      </c>
      <c r="E16" s="228" t="s">
        <v>265</v>
      </c>
      <c r="F16" s="292">
        <v>100</v>
      </c>
      <c r="G16" s="292">
        <v>100</v>
      </c>
      <c r="H16" s="292">
        <v>80</v>
      </c>
      <c r="I16" s="292">
        <v>80</v>
      </c>
      <c r="J16" s="292">
        <v>100</v>
      </c>
      <c r="K16" s="231"/>
      <c r="L16" s="231"/>
      <c r="M16" s="231"/>
      <c r="N16" s="231"/>
      <c r="O16" s="231"/>
      <c r="P16" s="231"/>
      <c r="Q16" s="232"/>
      <c r="R16" s="232"/>
      <c r="S16" s="232"/>
      <c r="T16" s="232"/>
      <c r="U16" s="233"/>
      <c r="V16" s="233"/>
      <c r="W16" s="1"/>
      <c r="X16" s="1"/>
    </row>
    <row r="17" spans="1:24" ht="15.75" x14ac:dyDescent="0.25">
      <c r="A17" s="220">
        <v>13</v>
      </c>
      <c r="B17" s="222" t="s">
        <v>155</v>
      </c>
      <c r="C17" s="254">
        <f t="shared" si="0"/>
        <v>92</v>
      </c>
      <c r="D17" s="251">
        <v>5</v>
      </c>
      <c r="E17" s="228" t="s">
        <v>266</v>
      </c>
      <c r="F17" s="231">
        <v>100</v>
      </c>
      <c r="G17" s="231">
        <v>100</v>
      </c>
      <c r="H17" s="231">
        <v>80</v>
      </c>
      <c r="I17" s="231">
        <v>80</v>
      </c>
      <c r="J17" s="292">
        <v>100</v>
      </c>
      <c r="K17" s="231"/>
      <c r="L17" s="231"/>
      <c r="M17" s="231"/>
      <c r="N17" s="231"/>
      <c r="O17" s="231"/>
      <c r="P17" s="231"/>
      <c r="Q17" s="232"/>
      <c r="R17" s="232"/>
      <c r="S17" s="232"/>
      <c r="T17" s="232"/>
      <c r="U17" s="233"/>
      <c r="V17" s="233"/>
      <c r="W17" s="1"/>
      <c r="X17" s="1"/>
    </row>
    <row r="18" spans="1:24" ht="15.75" x14ac:dyDescent="0.25">
      <c r="A18" s="220">
        <v>14</v>
      </c>
      <c r="B18" s="222" t="s">
        <v>154</v>
      </c>
      <c r="C18" s="254">
        <f t="shared" si="0"/>
        <v>72</v>
      </c>
      <c r="D18" s="251">
        <v>4</v>
      </c>
      <c r="E18" s="228" t="s">
        <v>267</v>
      </c>
      <c r="F18" s="231">
        <v>100</v>
      </c>
      <c r="G18" s="231">
        <v>100</v>
      </c>
      <c r="H18" s="231">
        <v>80</v>
      </c>
      <c r="I18" s="231">
        <v>0</v>
      </c>
      <c r="J18" s="348">
        <v>0</v>
      </c>
      <c r="K18" s="231"/>
      <c r="L18" s="231"/>
      <c r="M18" s="231"/>
      <c r="N18" s="231"/>
      <c r="O18" s="231"/>
      <c r="P18" s="231"/>
      <c r="Q18" s="232"/>
      <c r="R18" s="232"/>
      <c r="S18" s="232"/>
      <c r="T18" s="232"/>
      <c r="U18" s="233"/>
      <c r="V18" s="233"/>
      <c r="W18" s="1"/>
      <c r="X18" s="1"/>
    </row>
    <row r="19" spans="1:24" ht="15.75" x14ac:dyDescent="0.25">
      <c r="A19" s="220">
        <v>15</v>
      </c>
      <c r="B19" s="222" t="s">
        <v>153</v>
      </c>
      <c r="C19" s="254">
        <f t="shared" si="0"/>
        <v>96</v>
      </c>
      <c r="D19" s="251">
        <v>5</v>
      </c>
      <c r="E19" s="228" t="s">
        <v>268</v>
      </c>
      <c r="F19" s="231">
        <v>100</v>
      </c>
      <c r="G19" s="231">
        <v>100</v>
      </c>
      <c r="H19" s="231">
        <v>90</v>
      </c>
      <c r="I19" s="231">
        <v>90</v>
      </c>
      <c r="J19" s="348">
        <v>0</v>
      </c>
      <c r="K19" s="231"/>
      <c r="L19" s="231"/>
      <c r="M19" s="231"/>
      <c r="N19" s="231"/>
      <c r="O19" s="231"/>
      <c r="P19" s="231"/>
      <c r="Q19" s="232"/>
      <c r="R19" s="232"/>
      <c r="S19" s="232"/>
      <c r="T19" s="232"/>
      <c r="U19" s="233"/>
      <c r="V19" s="233"/>
      <c r="W19" s="1"/>
      <c r="X19" s="1"/>
    </row>
    <row r="20" spans="1:24" ht="15.75" x14ac:dyDescent="0.25">
      <c r="A20" s="220">
        <v>16</v>
      </c>
      <c r="B20" s="222" t="s">
        <v>152</v>
      </c>
      <c r="C20" s="254">
        <f t="shared" si="0"/>
        <v>88</v>
      </c>
      <c r="D20" s="251">
        <v>5</v>
      </c>
      <c r="E20" s="228" t="s">
        <v>269</v>
      </c>
      <c r="F20" s="291">
        <v>100</v>
      </c>
      <c r="G20" s="291">
        <v>100</v>
      </c>
      <c r="H20" s="291">
        <v>70</v>
      </c>
      <c r="I20" s="291">
        <v>70</v>
      </c>
      <c r="J20" s="348">
        <v>0</v>
      </c>
      <c r="K20" s="231"/>
      <c r="L20" s="231"/>
      <c r="M20" s="231"/>
      <c r="N20" s="231"/>
      <c r="O20" s="231"/>
      <c r="P20" s="231"/>
      <c r="Q20" s="232"/>
      <c r="R20" s="232"/>
      <c r="S20" s="232"/>
      <c r="T20" s="232"/>
      <c r="U20" s="233"/>
      <c r="V20" s="233"/>
      <c r="W20" s="1"/>
      <c r="X20" s="1"/>
    </row>
    <row r="21" spans="1:24" ht="15.75" x14ac:dyDescent="0.25">
      <c r="A21" s="220">
        <v>17</v>
      </c>
      <c r="B21" s="222" t="s">
        <v>215</v>
      </c>
      <c r="C21" s="254">
        <f t="shared" si="0"/>
        <v>80</v>
      </c>
      <c r="D21" s="251">
        <v>5</v>
      </c>
      <c r="E21" s="228" t="s">
        <v>270</v>
      </c>
      <c r="F21" s="231">
        <v>60</v>
      </c>
      <c r="G21" s="231">
        <v>80</v>
      </c>
      <c r="H21" s="231">
        <v>80</v>
      </c>
      <c r="I21" s="231">
        <v>80</v>
      </c>
      <c r="J21" s="348">
        <v>0</v>
      </c>
      <c r="K21" s="231"/>
      <c r="L21" s="231"/>
      <c r="M21" s="231"/>
      <c r="N21" s="231"/>
      <c r="O21" s="231"/>
      <c r="P21" s="231"/>
      <c r="Q21" s="232"/>
      <c r="R21" s="232"/>
      <c r="S21" s="232"/>
      <c r="T21" s="232"/>
      <c r="U21" s="233"/>
      <c r="V21" s="233"/>
      <c r="W21" s="1"/>
      <c r="X21" s="1"/>
    </row>
    <row r="22" spans="1:24" ht="15.75" x14ac:dyDescent="0.25">
      <c r="A22" s="220">
        <v>18</v>
      </c>
      <c r="B22" s="222" t="s">
        <v>151</v>
      </c>
      <c r="C22" s="254">
        <f t="shared" si="0"/>
        <v>96</v>
      </c>
      <c r="D22" s="251">
        <v>5</v>
      </c>
      <c r="E22" s="228" t="s">
        <v>271</v>
      </c>
      <c r="F22" s="231">
        <v>100</v>
      </c>
      <c r="G22" s="231">
        <v>100</v>
      </c>
      <c r="H22" s="231">
        <v>90</v>
      </c>
      <c r="I22" s="231">
        <v>90</v>
      </c>
      <c r="J22" s="348">
        <v>0</v>
      </c>
      <c r="K22" s="231"/>
      <c r="L22" s="231"/>
      <c r="M22" s="231"/>
      <c r="N22" s="231"/>
      <c r="O22" s="231"/>
      <c r="P22" s="231"/>
      <c r="Q22" s="232"/>
      <c r="R22" s="232"/>
      <c r="S22" s="232"/>
      <c r="T22" s="232"/>
      <c r="U22" s="233"/>
      <c r="V22" s="233"/>
      <c r="W22" s="1"/>
      <c r="X22" s="1"/>
    </row>
    <row r="23" spans="1:24" ht="15.75" x14ac:dyDescent="0.25">
      <c r="A23" s="220">
        <v>19</v>
      </c>
      <c r="B23" s="222" t="s">
        <v>150</v>
      </c>
      <c r="C23" s="254">
        <f t="shared" si="0"/>
        <v>70</v>
      </c>
      <c r="D23" s="251">
        <v>4</v>
      </c>
      <c r="E23" s="228" t="s">
        <v>272</v>
      </c>
      <c r="F23" s="231">
        <v>100</v>
      </c>
      <c r="G23" s="231">
        <v>100</v>
      </c>
      <c r="H23" s="231">
        <v>70</v>
      </c>
      <c r="I23" s="231">
        <v>0</v>
      </c>
      <c r="J23" s="348">
        <v>0</v>
      </c>
      <c r="K23" s="231"/>
      <c r="L23" s="231"/>
      <c r="M23" s="231"/>
      <c r="N23" s="231"/>
      <c r="O23" s="231"/>
      <c r="P23" s="231"/>
      <c r="Q23" s="232"/>
      <c r="R23" s="232"/>
      <c r="S23" s="232"/>
      <c r="T23" s="232"/>
      <c r="U23" s="233"/>
      <c r="V23" s="233"/>
      <c r="W23" s="1"/>
      <c r="X23" s="1"/>
    </row>
    <row r="24" spans="1:24" ht="15.75" x14ac:dyDescent="0.25">
      <c r="A24" s="220">
        <v>20</v>
      </c>
      <c r="B24" s="222" t="s">
        <v>149</v>
      </c>
      <c r="C24" s="254">
        <f t="shared" si="0"/>
        <v>92</v>
      </c>
      <c r="D24" s="251">
        <v>5</v>
      </c>
      <c r="E24" s="228" t="s">
        <v>273</v>
      </c>
      <c r="F24" s="231">
        <v>100</v>
      </c>
      <c r="G24" s="231">
        <v>100</v>
      </c>
      <c r="H24" s="231">
        <v>80</v>
      </c>
      <c r="I24" s="231">
        <v>80</v>
      </c>
      <c r="J24" s="292">
        <v>100</v>
      </c>
      <c r="K24" s="231"/>
      <c r="L24" s="231"/>
      <c r="M24" s="231"/>
      <c r="N24" s="231"/>
      <c r="O24" s="231"/>
      <c r="P24" s="231"/>
      <c r="Q24" s="232"/>
      <c r="R24" s="232"/>
      <c r="S24" s="232"/>
      <c r="T24" s="232"/>
      <c r="U24" s="233"/>
      <c r="V24" s="233"/>
      <c r="W24" s="1"/>
      <c r="X24" s="1"/>
    </row>
    <row r="25" spans="1:24" ht="15.75" x14ac:dyDescent="0.25">
      <c r="A25" s="220">
        <v>21</v>
      </c>
      <c r="B25" s="222" t="s">
        <v>148</v>
      </c>
      <c r="C25" s="254">
        <f t="shared" si="0"/>
        <v>68</v>
      </c>
      <c r="D25" s="251">
        <v>5</v>
      </c>
      <c r="E25" s="111" t="s">
        <v>274</v>
      </c>
      <c r="F25" s="231">
        <v>100</v>
      </c>
      <c r="G25" s="231">
        <v>100</v>
      </c>
      <c r="H25" s="231">
        <v>20</v>
      </c>
      <c r="I25" s="231">
        <v>20</v>
      </c>
      <c r="J25" s="292">
        <v>100</v>
      </c>
      <c r="K25" s="231"/>
      <c r="L25" s="231"/>
      <c r="M25" s="231"/>
      <c r="N25" s="231"/>
      <c r="O25" s="231"/>
      <c r="P25" s="231"/>
      <c r="Q25" s="232"/>
      <c r="R25" s="232"/>
      <c r="S25" s="232"/>
      <c r="T25" s="232"/>
      <c r="U25" s="233"/>
      <c r="V25" s="233"/>
      <c r="W25" s="1"/>
      <c r="X25" s="1"/>
    </row>
    <row r="31" spans="1:24" ht="18.75" x14ac:dyDescent="0.3">
      <c r="B31" s="221" t="s">
        <v>206</v>
      </c>
      <c r="C31" s="221"/>
    </row>
    <row r="32" spans="1:24" ht="18.75" x14ac:dyDescent="0.3">
      <c r="B32" s="221" t="s">
        <v>207</v>
      </c>
      <c r="C32" s="221"/>
    </row>
    <row r="33" spans="2:3" ht="18.75" x14ac:dyDescent="0.3">
      <c r="B33" s="221" t="s">
        <v>204</v>
      </c>
      <c r="C33" s="221"/>
    </row>
    <row r="34" spans="2:3" ht="18.75" x14ac:dyDescent="0.3">
      <c r="B34" s="221" t="s">
        <v>205</v>
      </c>
      <c r="C34" s="221"/>
    </row>
  </sheetData>
  <sortState xmlns:xlrd2="http://schemas.microsoft.com/office/spreadsheetml/2017/richdata2" ref="B5:P25">
    <sortCondition ref="B5:B25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6" r:id="rId1" xr:uid="{4465A7BA-0A60-4856-A192-53666DFC598C}"/>
    <hyperlink ref="E7" r:id="rId2" xr:uid="{B88B1819-D74D-4525-9C23-64EF1FA59B9A}"/>
    <hyperlink ref="E9" r:id="rId3" xr:uid="{999A75C5-570C-4159-8C1B-8497D937A254}"/>
    <hyperlink ref="E20" r:id="rId4" xr:uid="{1B568726-0B54-496A-95E7-55277168022F}"/>
    <hyperlink ref="E23" r:id="rId5" xr:uid="{25880CEC-1834-4C25-8577-4B1A2336E35F}"/>
    <hyperlink ref="E17" r:id="rId6" xr:uid="{918D6868-F4A5-4195-9600-219F97ECD7FE}"/>
    <hyperlink ref="E5" r:id="rId7" xr:uid="{D8EC3E77-02EF-4728-B9E6-55355B90D4FE}"/>
    <hyperlink ref="E11" r:id="rId8" xr:uid="{D3E822BB-CED0-4E5F-94BA-77B9FF9E4B86}"/>
    <hyperlink ref="E12" r:id="rId9" xr:uid="{F9D3A8F7-AD97-4A14-923F-240B7D1537E2}"/>
    <hyperlink ref="E10" r:id="rId10" xr:uid="{14C0A389-C375-469D-A68D-C8FFF6B89859}"/>
    <hyperlink ref="E14" r:id="rId11" xr:uid="{30B128E1-0910-4C9F-B972-CFA730448FA6}"/>
    <hyperlink ref="E16" r:id="rId12" xr:uid="{76EF706F-C4F7-448C-BDF1-93DCAF15FC7A}"/>
    <hyperlink ref="E18" r:id="rId13" xr:uid="{E9537228-D47C-4C70-9C98-BF3B91095510}"/>
    <hyperlink ref="E19" r:id="rId14" xr:uid="{74133A5C-74EE-4043-A5BF-ED4569C22305}"/>
    <hyperlink ref="E21" r:id="rId15" xr:uid="{BF746EEF-332F-4301-91BD-72B56229B7C4}"/>
    <hyperlink ref="E22" r:id="rId16" xr:uid="{7992B8D8-C241-4C51-80E0-A3836DAF783A}"/>
    <hyperlink ref="E24" r:id="rId17" xr:uid="{CE73B5BE-F526-4A0F-8EA2-B91B9C7D762C}"/>
    <hyperlink ref="E25" r:id="rId18" xr:uid="{F0EE29BA-7AD7-4853-A58E-30ADC4429E5F}"/>
    <hyperlink ref="E8" r:id="rId19" xr:uid="{740E61FA-303F-4BB2-9328-4D80629BB4C6}"/>
  </hyperlinks>
  <pageMargins left="0.7" right="0.7" top="0.75" bottom="0.75" header="0.3" footer="0.3"/>
  <pageSetup paperSize="9"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E6D8E-0614-4902-A4B4-2D9D77B724E9}">
  <sheetPr codeName="Лист4"/>
  <dimension ref="A1:Y29"/>
  <sheetViews>
    <sheetView tabSelected="1" workbookViewId="0">
      <selection activeCell="L12" sqref="L12"/>
    </sheetView>
  </sheetViews>
  <sheetFormatPr defaultRowHeight="15" x14ac:dyDescent="0.25"/>
  <cols>
    <col min="2" max="3" width="31.28515625" customWidth="1"/>
    <col min="4" max="4" width="17.7109375" customWidth="1"/>
    <col min="5" max="5" width="17.7109375" hidden="1" customWidth="1"/>
    <col min="6" max="6" width="21.140625" customWidth="1"/>
    <col min="7" max="7" width="8.42578125" customWidth="1"/>
    <col min="8" max="8" width="11.140625" customWidth="1"/>
    <col min="9" max="9" width="12.28515625" customWidth="1"/>
    <col min="10" max="10" width="11.7109375" customWidth="1"/>
    <col min="11" max="11" width="10.28515625" customWidth="1"/>
    <col min="12" max="12" width="10.7109375" customWidth="1"/>
    <col min="13" max="13" width="10.5703125" customWidth="1"/>
    <col min="14" max="14" width="12" customWidth="1"/>
    <col min="15" max="15" width="8.85546875" customWidth="1"/>
    <col min="16" max="16" width="10.5703125" customWidth="1"/>
    <col min="17" max="17" width="11.42578125" customWidth="1"/>
    <col min="18" max="18" width="13.42578125" customWidth="1"/>
  </cols>
  <sheetData>
    <row r="1" spans="1:25" x14ac:dyDescent="0.25">
      <c r="G1" s="358" t="s">
        <v>279</v>
      </c>
      <c r="H1" s="361" t="s">
        <v>290</v>
      </c>
      <c r="I1" s="352" t="s">
        <v>291</v>
      </c>
      <c r="J1" s="352" t="s">
        <v>292</v>
      </c>
      <c r="K1" s="352" t="s">
        <v>286</v>
      </c>
      <c r="L1" s="352" t="s">
        <v>287</v>
      </c>
      <c r="M1" s="352" t="s">
        <v>288</v>
      </c>
      <c r="N1" s="352" t="s">
        <v>289</v>
      </c>
      <c r="O1" s="352" t="s">
        <v>293</v>
      </c>
      <c r="P1" s="352" t="s">
        <v>294</v>
      </c>
      <c r="Q1" s="355" t="s">
        <v>295</v>
      </c>
    </row>
    <row r="2" spans="1:25" ht="15.75" thickBot="1" x14ac:dyDescent="0.3">
      <c r="G2" s="359"/>
      <c r="H2" s="362"/>
      <c r="I2" s="353"/>
      <c r="J2" s="353"/>
      <c r="K2" s="353"/>
      <c r="L2" s="353"/>
      <c r="M2" s="353"/>
      <c r="N2" s="353"/>
      <c r="O2" s="353"/>
      <c r="P2" s="353"/>
      <c r="Q2" s="356"/>
    </row>
    <row r="3" spans="1:25" ht="16.5" thickBot="1" x14ac:dyDescent="0.3">
      <c r="A3" s="220"/>
      <c r="B3" s="225" t="s">
        <v>182</v>
      </c>
      <c r="C3" s="246"/>
      <c r="D3" s="220">
        <v>5</v>
      </c>
      <c r="E3" s="220"/>
      <c r="F3" s="220">
        <v>4</v>
      </c>
      <c r="G3" s="359"/>
      <c r="H3" s="362"/>
      <c r="I3" s="353"/>
      <c r="J3" s="353"/>
      <c r="K3" s="353"/>
      <c r="L3" s="353"/>
      <c r="M3" s="353"/>
      <c r="N3" s="353"/>
      <c r="O3" s="353"/>
      <c r="P3" s="353"/>
      <c r="Q3" s="356"/>
    </row>
    <row r="4" spans="1:25" s="266" customFormat="1" ht="69.75" customHeight="1" thickBot="1" x14ac:dyDescent="0.3">
      <c r="A4" s="265"/>
      <c r="B4" s="271" t="s">
        <v>1</v>
      </c>
      <c r="C4" s="290" t="s">
        <v>284</v>
      </c>
      <c r="D4" s="272" t="s">
        <v>165</v>
      </c>
      <c r="E4" s="272">
        <v>45918</v>
      </c>
      <c r="F4" s="273" t="s">
        <v>4</v>
      </c>
      <c r="G4" s="360"/>
      <c r="H4" s="363"/>
      <c r="I4" s="354"/>
      <c r="J4" s="354"/>
      <c r="K4" s="354"/>
      <c r="L4" s="354"/>
      <c r="M4" s="354"/>
      <c r="N4" s="354"/>
      <c r="O4" s="354"/>
      <c r="P4" s="354"/>
      <c r="Q4" s="357"/>
      <c r="R4" s="274"/>
      <c r="S4" s="268" t="s">
        <v>296</v>
      </c>
      <c r="T4" s="263"/>
      <c r="U4" s="263"/>
      <c r="V4" s="263"/>
      <c r="W4" s="263"/>
      <c r="X4" s="263"/>
      <c r="Y4" s="264"/>
    </row>
    <row r="5" spans="1:25" ht="15.75" x14ac:dyDescent="0.25">
      <c r="A5" s="220">
        <v>1</v>
      </c>
      <c r="B5" s="269" t="s">
        <v>183</v>
      </c>
      <c r="C5" s="257">
        <f t="shared" ref="C5:C29" si="0">(D5/$D$3*100 + G5 + H5 + I5 + J5)/($F$3+1)</f>
        <v>40</v>
      </c>
      <c r="D5" s="237">
        <v>5</v>
      </c>
      <c r="E5" s="237">
        <v>0</v>
      </c>
      <c r="F5" s="238" t="s">
        <v>216</v>
      </c>
      <c r="G5" s="270">
        <v>100</v>
      </c>
      <c r="H5" s="286">
        <v>0</v>
      </c>
      <c r="I5" s="286">
        <v>0</v>
      </c>
      <c r="J5" s="286">
        <v>0</v>
      </c>
      <c r="K5" s="286">
        <v>0</v>
      </c>
      <c r="L5" s="270"/>
      <c r="M5" s="270"/>
      <c r="N5" s="270"/>
      <c r="O5" s="270"/>
      <c r="P5" s="270"/>
      <c r="Q5" s="270"/>
      <c r="R5" s="270"/>
      <c r="S5" s="26"/>
      <c r="T5" s="26"/>
      <c r="U5" s="26"/>
      <c r="V5" s="26"/>
      <c r="W5" s="26"/>
      <c r="X5" s="26"/>
      <c r="Y5" s="26"/>
    </row>
    <row r="6" spans="1:25" ht="15.75" x14ac:dyDescent="0.25">
      <c r="A6" s="220">
        <v>2</v>
      </c>
      <c r="B6" s="235" t="s">
        <v>184</v>
      </c>
      <c r="C6" s="257">
        <f t="shared" si="0"/>
        <v>100</v>
      </c>
      <c r="D6" s="222">
        <v>5</v>
      </c>
      <c r="E6" s="222">
        <v>1</v>
      </c>
      <c r="F6" s="111" t="s">
        <v>217</v>
      </c>
      <c r="G6" s="119">
        <v>100</v>
      </c>
      <c r="H6" s="119">
        <v>100</v>
      </c>
      <c r="I6" s="119">
        <v>100</v>
      </c>
      <c r="J6" s="119">
        <v>100</v>
      </c>
      <c r="K6" s="119">
        <v>100</v>
      </c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</row>
    <row r="7" spans="1:25" ht="15.75" x14ac:dyDescent="0.25">
      <c r="A7" s="220">
        <v>3</v>
      </c>
      <c r="B7" s="235" t="s">
        <v>185</v>
      </c>
      <c r="C7" s="257">
        <f t="shared" si="0"/>
        <v>96</v>
      </c>
      <c r="D7" s="222">
        <v>4</v>
      </c>
      <c r="E7" s="222">
        <v>1</v>
      </c>
      <c r="F7" s="111" t="s">
        <v>218</v>
      </c>
      <c r="G7" s="119">
        <v>100</v>
      </c>
      <c r="H7" s="119">
        <v>100</v>
      </c>
      <c r="I7" s="119">
        <v>100</v>
      </c>
      <c r="J7" s="119">
        <v>100</v>
      </c>
      <c r="K7" s="119">
        <v>100</v>
      </c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</row>
    <row r="8" spans="1:25" ht="15.75" x14ac:dyDescent="0.25">
      <c r="A8" s="220">
        <v>4</v>
      </c>
      <c r="B8" s="235" t="s">
        <v>186</v>
      </c>
      <c r="C8" s="257">
        <f t="shared" si="0"/>
        <v>72</v>
      </c>
      <c r="D8" s="222">
        <v>5</v>
      </c>
      <c r="E8" s="222">
        <v>1</v>
      </c>
      <c r="F8" s="111" t="s">
        <v>219</v>
      </c>
      <c r="G8" s="153">
        <v>40</v>
      </c>
      <c r="H8" s="176">
        <v>100</v>
      </c>
      <c r="I8" s="176">
        <v>60</v>
      </c>
      <c r="J8" s="176">
        <v>60</v>
      </c>
      <c r="K8" s="26">
        <v>0</v>
      </c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</row>
    <row r="9" spans="1:25" ht="15.75" x14ac:dyDescent="0.25">
      <c r="A9" s="220">
        <v>5</v>
      </c>
      <c r="B9" s="235" t="s">
        <v>187</v>
      </c>
      <c r="C9" s="257">
        <f t="shared" si="0"/>
        <v>100</v>
      </c>
      <c r="D9" s="222">
        <v>5</v>
      </c>
      <c r="E9" s="222">
        <v>1</v>
      </c>
      <c r="F9" s="111" t="s">
        <v>220</v>
      </c>
      <c r="G9" s="119">
        <v>100</v>
      </c>
      <c r="H9" s="119">
        <v>100</v>
      </c>
      <c r="I9" s="119">
        <v>100</v>
      </c>
      <c r="J9" s="119">
        <v>100</v>
      </c>
      <c r="K9" s="119">
        <v>100</v>
      </c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</row>
    <row r="10" spans="1:25" ht="15.75" x14ac:dyDescent="0.25">
      <c r="A10" s="220">
        <v>6</v>
      </c>
      <c r="B10" s="235" t="s">
        <v>188</v>
      </c>
      <c r="C10" s="257">
        <f t="shared" si="0"/>
        <v>100</v>
      </c>
      <c r="D10" s="222">
        <v>5</v>
      </c>
      <c r="E10" s="222">
        <v>1</v>
      </c>
      <c r="F10" s="111" t="s">
        <v>221</v>
      </c>
      <c r="G10" s="119">
        <v>100</v>
      </c>
      <c r="H10" s="119">
        <v>100</v>
      </c>
      <c r="I10" s="119">
        <v>100</v>
      </c>
      <c r="J10" s="119">
        <v>100</v>
      </c>
      <c r="K10" s="26">
        <v>100</v>
      </c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ht="15.75" x14ac:dyDescent="0.25">
      <c r="A11" s="220">
        <v>7</v>
      </c>
      <c r="B11" s="285" t="s">
        <v>189</v>
      </c>
      <c r="C11" s="257">
        <f t="shared" si="0"/>
        <v>92</v>
      </c>
      <c r="D11" s="222">
        <v>5</v>
      </c>
      <c r="E11" s="222">
        <v>0</v>
      </c>
      <c r="F11" s="111" t="s">
        <v>222</v>
      </c>
      <c r="G11" s="26">
        <v>100</v>
      </c>
      <c r="H11" s="26">
        <v>100</v>
      </c>
      <c r="I11" s="26">
        <v>80</v>
      </c>
      <c r="J11" s="26">
        <v>80</v>
      </c>
      <c r="K11" s="26">
        <v>0</v>
      </c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ht="15.75" x14ac:dyDescent="0.25">
      <c r="A12" s="220">
        <v>8</v>
      </c>
      <c r="B12" s="235" t="s">
        <v>190</v>
      </c>
      <c r="C12" s="257">
        <f t="shared" si="0"/>
        <v>52</v>
      </c>
      <c r="D12" s="222">
        <v>3</v>
      </c>
      <c r="E12" s="222">
        <v>1</v>
      </c>
      <c r="F12" s="111" t="s">
        <v>223</v>
      </c>
      <c r="G12" s="26">
        <v>100</v>
      </c>
      <c r="H12" s="26">
        <v>50</v>
      </c>
      <c r="I12" s="26">
        <v>50</v>
      </c>
      <c r="J12" s="26">
        <v>0</v>
      </c>
      <c r="K12" s="26">
        <v>0</v>
      </c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</row>
    <row r="13" spans="1:25" ht="15.75" x14ac:dyDescent="0.25">
      <c r="A13" s="220">
        <v>9</v>
      </c>
      <c r="B13" s="235" t="s">
        <v>191</v>
      </c>
      <c r="C13" s="257">
        <f t="shared" si="0"/>
        <v>90</v>
      </c>
      <c r="D13" s="222">
        <v>5</v>
      </c>
      <c r="E13" s="222">
        <v>1</v>
      </c>
      <c r="F13" s="111" t="s">
        <v>224</v>
      </c>
      <c r="G13" s="26">
        <v>100</v>
      </c>
      <c r="H13" s="26">
        <v>90</v>
      </c>
      <c r="I13" s="26">
        <v>80</v>
      </c>
      <c r="J13" s="26">
        <v>80</v>
      </c>
      <c r="K13" s="26">
        <v>0</v>
      </c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</row>
    <row r="14" spans="1:25" ht="15.75" x14ac:dyDescent="0.25">
      <c r="A14" s="220">
        <v>10</v>
      </c>
      <c r="B14" s="235" t="s">
        <v>192</v>
      </c>
      <c r="C14" s="257">
        <f t="shared" si="0"/>
        <v>24</v>
      </c>
      <c r="D14" s="222">
        <v>5</v>
      </c>
      <c r="E14" s="222">
        <v>1</v>
      </c>
      <c r="F14" s="228" t="s">
        <v>283</v>
      </c>
      <c r="G14" s="26">
        <v>20</v>
      </c>
      <c r="H14" s="26">
        <v>0</v>
      </c>
      <c r="I14" s="26">
        <v>0</v>
      </c>
      <c r="J14" s="26">
        <v>0</v>
      </c>
      <c r="K14" s="26">
        <v>0</v>
      </c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</row>
    <row r="15" spans="1:25" ht="15.75" x14ac:dyDescent="0.25">
      <c r="A15" s="220">
        <v>11</v>
      </c>
      <c r="B15" s="236" t="s">
        <v>193</v>
      </c>
      <c r="C15" s="257">
        <f t="shared" si="0"/>
        <v>96</v>
      </c>
      <c r="D15" s="222">
        <v>5</v>
      </c>
      <c r="E15" s="222">
        <v>0</v>
      </c>
      <c r="F15" s="111" t="s">
        <v>225</v>
      </c>
      <c r="G15" s="119">
        <v>100</v>
      </c>
      <c r="H15" s="119">
        <v>100</v>
      </c>
      <c r="I15" s="119">
        <v>90</v>
      </c>
      <c r="J15" s="119">
        <v>90</v>
      </c>
      <c r="K15" s="119">
        <v>100</v>
      </c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</row>
    <row r="16" spans="1:25" ht="15.75" x14ac:dyDescent="0.25">
      <c r="A16" s="220">
        <v>12</v>
      </c>
      <c r="B16" s="235" t="s">
        <v>211</v>
      </c>
      <c r="C16" s="257">
        <f t="shared" si="0"/>
        <v>100</v>
      </c>
      <c r="D16" s="222">
        <v>5</v>
      </c>
      <c r="E16" s="222">
        <v>1</v>
      </c>
      <c r="F16" s="111" t="s">
        <v>226</v>
      </c>
      <c r="G16" s="119">
        <v>100</v>
      </c>
      <c r="H16" s="119">
        <v>100</v>
      </c>
      <c r="I16" s="119">
        <v>100</v>
      </c>
      <c r="J16" s="119">
        <v>100</v>
      </c>
      <c r="K16" s="119">
        <v>100</v>
      </c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</row>
    <row r="17" spans="1:25" ht="15.75" x14ac:dyDescent="0.25">
      <c r="A17" s="220">
        <v>13</v>
      </c>
      <c r="B17" s="235" t="s">
        <v>194</v>
      </c>
      <c r="C17" s="257">
        <f t="shared" si="0"/>
        <v>100</v>
      </c>
      <c r="D17" s="222">
        <v>5</v>
      </c>
      <c r="E17" s="222">
        <v>1</v>
      </c>
      <c r="F17" s="111" t="s">
        <v>227</v>
      </c>
      <c r="G17" s="119">
        <v>100</v>
      </c>
      <c r="H17" s="119">
        <v>100</v>
      </c>
      <c r="I17" s="119">
        <v>100</v>
      </c>
      <c r="J17" s="119">
        <v>100</v>
      </c>
      <c r="K17" s="119">
        <v>100</v>
      </c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</row>
    <row r="18" spans="1:25" ht="15.75" x14ac:dyDescent="0.25">
      <c r="A18" s="220">
        <v>14</v>
      </c>
      <c r="B18" s="235" t="s">
        <v>195</v>
      </c>
      <c r="C18" s="257">
        <f t="shared" si="0"/>
        <v>92</v>
      </c>
      <c r="D18" s="222">
        <v>5</v>
      </c>
      <c r="E18" s="222">
        <v>1</v>
      </c>
      <c r="F18" s="111" t="s">
        <v>228</v>
      </c>
      <c r="G18" s="119">
        <v>100</v>
      </c>
      <c r="H18" s="119">
        <v>100</v>
      </c>
      <c r="I18" s="119">
        <v>80</v>
      </c>
      <c r="J18" s="119">
        <v>80</v>
      </c>
      <c r="K18" s="119">
        <v>100</v>
      </c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</row>
    <row r="19" spans="1:25" ht="15.75" x14ac:dyDescent="0.25">
      <c r="A19" s="220">
        <v>16</v>
      </c>
      <c r="B19" s="235" t="s">
        <v>196</v>
      </c>
      <c r="C19" s="257">
        <f t="shared" si="0"/>
        <v>72</v>
      </c>
      <c r="D19" s="222">
        <v>2</v>
      </c>
      <c r="E19" s="222">
        <v>1</v>
      </c>
      <c r="F19" s="111" t="s">
        <v>229</v>
      </c>
      <c r="G19" s="26">
        <v>100</v>
      </c>
      <c r="H19" s="26">
        <v>100</v>
      </c>
      <c r="I19" s="26">
        <v>60</v>
      </c>
      <c r="J19" s="26">
        <v>60</v>
      </c>
      <c r="K19" s="119">
        <v>100</v>
      </c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</row>
    <row r="20" spans="1:25" ht="15.75" x14ac:dyDescent="0.25">
      <c r="A20" s="220">
        <v>17</v>
      </c>
      <c r="B20" s="235" t="s">
        <v>197</v>
      </c>
      <c r="C20" s="257">
        <f t="shared" si="0"/>
        <v>88</v>
      </c>
      <c r="D20" s="222">
        <v>5</v>
      </c>
      <c r="E20" s="222">
        <v>1</v>
      </c>
      <c r="F20" s="111" t="s">
        <v>230</v>
      </c>
      <c r="G20" s="119">
        <v>100</v>
      </c>
      <c r="H20" s="119">
        <v>100</v>
      </c>
      <c r="I20" s="119">
        <v>70</v>
      </c>
      <c r="J20" s="119">
        <v>70</v>
      </c>
      <c r="K20" s="119">
        <v>100</v>
      </c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</row>
    <row r="21" spans="1:25" ht="15.75" x14ac:dyDescent="0.25">
      <c r="A21" s="220">
        <v>18</v>
      </c>
      <c r="B21" s="244" t="s">
        <v>198</v>
      </c>
      <c r="C21" s="257">
        <f t="shared" si="0"/>
        <v>80</v>
      </c>
      <c r="D21" s="222">
        <v>5</v>
      </c>
      <c r="E21" s="222">
        <v>1</v>
      </c>
      <c r="F21" s="111" t="s">
        <v>231</v>
      </c>
      <c r="G21" s="119">
        <v>100</v>
      </c>
      <c r="H21" s="119">
        <v>100</v>
      </c>
      <c r="I21" s="176">
        <v>50</v>
      </c>
      <c r="J21" s="176">
        <v>50</v>
      </c>
      <c r="K21" s="26">
        <v>0</v>
      </c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</row>
    <row r="22" spans="1:25" ht="15.75" x14ac:dyDescent="0.25">
      <c r="A22" s="220">
        <v>19</v>
      </c>
      <c r="B22" s="244" t="s">
        <v>199</v>
      </c>
      <c r="C22" s="257">
        <f t="shared" si="0"/>
        <v>96</v>
      </c>
      <c r="D22" s="222">
        <v>5</v>
      </c>
      <c r="E22" s="222">
        <v>1</v>
      </c>
      <c r="F22" s="111" t="s">
        <v>232</v>
      </c>
      <c r="G22" s="119">
        <v>100</v>
      </c>
      <c r="H22" s="119">
        <v>80</v>
      </c>
      <c r="I22" s="119">
        <v>100</v>
      </c>
      <c r="J22" s="119">
        <v>100</v>
      </c>
      <c r="K22" s="119">
        <v>100</v>
      </c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</row>
    <row r="23" spans="1:25" ht="15.75" x14ac:dyDescent="0.25">
      <c r="A23" s="220">
        <v>20</v>
      </c>
      <c r="B23" s="235" t="s">
        <v>200</v>
      </c>
      <c r="C23" s="257">
        <f t="shared" si="0"/>
        <v>100</v>
      </c>
      <c r="D23" s="222">
        <v>5</v>
      </c>
      <c r="E23" s="222">
        <v>1</v>
      </c>
      <c r="F23" s="111" t="s">
        <v>282</v>
      </c>
      <c r="G23" s="119">
        <v>100</v>
      </c>
      <c r="H23" s="119">
        <v>100</v>
      </c>
      <c r="I23" s="119">
        <v>100</v>
      </c>
      <c r="J23" s="119">
        <v>100</v>
      </c>
      <c r="K23" s="119">
        <v>100</v>
      </c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</row>
    <row r="24" spans="1:25" ht="15.75" x14ac:dyDescent="0.25">
      <c r="A24" s="220">
        <v>21</v>
      </c>
      <c r="B24" s="235" t="s">
        <v>201</v>
      </c>
      <c r="C24" s="257">
        <f t="shared" si="0"/>
        <v>84</v>
      </c>
      <c r="D24" s="222">
        <v>3</v>
      </c>
      <c r="E24" s="222">
        <v>1</v>
      </c>
      <c r="F24" s="111" t="s">
        <v>233</v>
      </c>
      <c r="G24" s="119">
        <v>100</v>
      </c>
      <c r="H24" s="119">
        <v>100</v>
      </c>
      <c r="I24" s="119">
        <v>80</v>
      </c>
      <c r="J24" s="119">
        <v>80</v>
      </c>
      <c r="K24" s="119">
        <v>100</v>
      </c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</row>
    <row r="25" spans="1:25" ht="15.75" x14ac:dyDescent="0.25">
      <c r="A25" s="220">
        <v>22</v>
      </c>
      <c r="B25" s="235" t="s">
        <v>202</v>
      </c>
      <c r="C25" s="257">
        <f t="shared" si="0"/>
        <v>100</v>
      </c>
      <c r="D25" s="222">
        <v>5</v>
      </c>
      <c r="E25" s="222">
        <v>1</v>
      </c>
      <c r="F25" s="111" t="s">
        <v>234</v>
      </c>
      <c r="G25" s="119">
        <v>100</v>
      </c>
      <c r="H25" s="119">
        <v>100</v>
      </c>
      <c r="I25" s="119">
        <v>100</v>
      </c>
      <c r="J25" s="119">
        <v>100</v>
      </c>
      <c r="K25" s="26">
        <v>0</v>
      </c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</row>
    <row r="26" spans="1:25" ht="15.75" x14ac:dyDescent="0.25">
      <c r="A26" s="220">
        <v>23</v>
      </c>
      <c r="B26" s="244" t="s">
        <v>299</v>
      </c>
      <c r="C26" s="257">
        <f t="shared" si="0"/>
        <v>100</v>
      </c>
      <c r="D26" s="222">
        <v>5</v>
      </c>
      <c r="E26" s="222">
        <v>1</v>
      </c>
      <c r="F26" s="111" t="s">
        <v>235</v>
      </c>
      <c r="G26" s="119">
        <v>100</v>
      </c>
      <c r="H26" s="119">
        <v>100</v>
      </c>
      <c r="I26" s="119">
        <v>100</v>
      </c>
      <c r="J26" s="119">
        <v>100</v>
      </c>
      <c r="K26" s="119">
        <v>100</v>
      </c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</row>
    <row r="27" spans="1:25" ht="15.75" x14ac:dyDescent="0.25">
      <c r="A27" s="220">
        <v>24</v>
      </c>
      <c r="B27" s="235" t="s">
        <v>203</v>
      </c>
      <c r="C27" s="257">
        <f t="shared" si="0"/>
        <v>92</v>
      </c>
      <c r="D27" s="222">
        <v>5</v>
      </c>
      <c r="E27" s="222">
        <v>1</v>
      </c>
      <c r="F27" s="111" t="s">
        <v>236</v>
      </c>
      <c r="G27" s="119">
        <v>100</v>
      </c>
      <c r="H27" s="119">
        <v>100</v>
      </c>
      <c r="I27" s="119">
        <v>80</v>
      </c>
      <c r="J27" s="119">
        <v>80</v>
      </c>
      <c r="K27" s="26">
        <v>0</v>
      </c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</row>
    <row r="28" spans="1:25" ht="15.75" x14ac:dyDescent="0.25">
      <c r="A28" s="220">
        <v>25</v>
      </c>
      <c r="B28" s="235" t="s">
        <v>300</v>
      </c>
      <c r="C28" s="257">
        <f t="shared" si="0"/>
        <v>100</v>
      </c>
      <c r="D28" s="222">
        <v>5</v>
      </c>
      <c r="E28" s="222">
        <v>1</v>
      </c>
      <c r="F28" s="111" t="s">
        <v>237</v>
      </c>
      <c r="G28" s="119">
        <v>100</v>
      </c>
      <c r="H28" s="119">
        <v>100</v>
      </c>
      <c r="I28" s="119">
        <v>100</v>
      </c>
      <c r="J28" s="119">
        <v>100</v>
      </c>
      <c r="K28" s="119">
        <v>100</v>
      </c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ht="15.75" x14ac:dyDescent="0.25">
      <c r="A29" s="220">
        <v>26</v>
      </c>
      <c r="B29" s="285" t="s">
        <v>212</v>
      </c>
      <c r="C29" s="257">
        <f t="shared" si="0"/>
        <v>96</v>
      </c>
      <c r="D29" s="222">
        <v>5</v>
      </c>
      <c r="E29" s="222">
        <v>0</v>
      </c>
      <c r="F29" s="111" t="s">
        <v>238</v>
      </c>
      <c r="G29" s="119">
        <v>100</v>
      </c>
      <c r="H29" s="119">
        <v>100</v>
      </c>
      <c r="I29" s="119">
        <v>90</v>
      </c>
      <c r="J29" s="119">
        <v>90</v>
      </c>
      <c r="K29" s="176">
        <v>70</v>
      </c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</row>
  </sheetData>
  <sortState xmlns:xlrd2="http://schemas.microsoft.com/office/spreadsheetml/2017/richdata2" ref="B5:Q29">
    <sortCondition ref="B5:B29"/>
  </sortState>
  <mergeCells count="11">
    <mergeCell ref="L1:L4"/>
    <mergeCell ref="G1:G4"/>
    <mergeCell ref="H1:H4"/>
    <mergeCell ref="I1:I4"/>
    <mergeCell ref="J1:J4"/>
    <mergeCell ref="K1:K4"/>
    <mergeCell ref="M1:M4"/>
    <mergeCell ref="N1:N4"/>
    <mergeCell ref="O1:O4"/>
    <mergeCell ref="P1:P4"/>
    <mergeCell ref="Q1:Q4"/>
  </mergeCells>
  <hyperlinks>
    <hyperlink ref="F11" r:id="rId1" xr:uid="{F31A88B2-28E5-46B9-8437-348D873B4C12}"/>
    <hyperlink ref="F10" r:id="rId2" xr:uid="{FDC14B3B-3758-4ECB-B5DF-588C850A18E0}"/>
    <hyperlink ref="F9" r:id="rId3" xr:uid="{35602F18-F7C7-440A-8671-5BAED164562D}"/>
    <hyperlink ref="F6" r:id="rId4" xr:uid="{BE77414A-4419-4B1A-9733-AE230022A7BC}"/>
    <hyperlink ref="F5" r:id="rId5" xr:uid="{F22EBB5C-8007-4660-A11F-48671A6C4DE8}"/>
    <hyperlink ref="F7" r:id="rId6" xr:uid="{06508BE1-E9A0-471D-89E2-837CD4251450}"/>
    <hyperlink ref="F8" r:id="rId7" xr:uid="{9B5467F3-275A-4044-B6CD-786973FDF92A}"/>
    <hyperlink ref="F12" r:id="rId8" xr:uid="{D4B1C9C5-26A7-4FEB-AA51-5AE771C466CF}"/>
    <hyperlink ref="F13" r:id="rId9" xr:uid="{78FC8668-CD49-44DC-BB6E-0DB5B667FCE0}"/>
    <hyperlink ref="F25" r:id="rId10" xr:uid="{9FC66E8A-2113-40A8-92D8-A8B2FC4688E7}"/>
    <hyperlink ref="F24" r:id="rId11" xr:uid="{F3C0E5DA-D60C-405F-B8B9-35BD94AB8AF4}"/>
    <hyperlink ref="F23" r:id="rId12" xr:uid="{E79A1098-F96D-48F1-9957-290713C03C52}"/>
    <hyperlink ref="F22" r:id="rId13" xr:uid="{B2374F8A-CBD4-4038-9107-D79F626EDBE4}"/>
    <hyperlink ref="F21" r:id="rId14" xr:uid="{FFFC6D9A-038F-46C3-9095-BB4AB622B94D}"/>
    <hyperlink ref="F16" r:id="rId15" xr:uid="{66A52F54-5ADB-4D2A-BE1B-E679F92805A7}"/>
    <hyperlink ref="F15" r:id="rId16" xr:uid="{EB085A4D-DD72-4AA6-BBB4-28C48DE00618}"/>
    <hyperlink ref="F27" r:id="rId17" xr:uid="{608DA759-EADE-4AD8-8E39-ACD47E49E99D}"/>
    <hyperlink ref="F28" r:id="rId18" xr:uid="{82A4A84B-7889-4948-A2AD-7DE3CF0A3BBF}"/>
    <hyperlink ref="F26" r:id="rId19" xr:uid="{6ABDB2BA-A86D-412D-9514-B0B5D3B91A31}"/>
    <hyperlink ref="F20" r:id="rId20" xr:uid="{A285322C-835E-4476-825F-1068E102AC45}"/>
    <hyperlink ref="F29" r:id="rId21" xr:uid="{D992D2B4-FE24-4792-BB06-9BFEF2B6A17F}"/>
    <hyperlink ref="F19" r:id="rId22" xr:uid="{89664A75-24A0-4AE9-91C9-7C847C5FCB62}"/>
    <hyperlink ref="F17" r:id="rId23" xr:uid="{64C6FB32-A74F-407A-8B86-6909164CC679}"/>
    <hyperlink ref="F18" r:id="rId24" xr:uid="{74C59837-C579-4FB8-8995-606140335EAD}"/>
    <hyperlink ref="F14" r:id="rId25" tooltip="https://github.com/mitsum551/Android" xr:uid="{CF3532AD-8157-4BBA-B73B-B8998A61BF2D}"/>
  </hyperlinks>
  <pageMargins left="0.7" right="0.7" top="0.75" bottom="0.75" header="0.3" footer="0.3"/>
  <pageSetup paperSize="9" orientation="portrait" verticalDpi="0" r:id="rId2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E5D17-FE0B-4F09-A28B-37BDD61580E2}">
  <sheetPr codeName="Лист3"/>
  <dimension ref="A1:V21"/>
  <sheetViews>
    <sheetView workbookViewId="0">
      <selection activeCell="J12" sqref="J12"/>
    </sheetView>
  </sheetViews>
  <sheetFormatPr defaultRowHeight="15" x14ac:dyDescent="0.25"/>
  <cols>
    <col min="2" max="3" width="29" customWidth="1"/>
    <col min="4" max="4" width="16.28515625" customWidth="1"/>
    <col min="5" max="5" width="30.140625" customWidth="1"/>
    <col min="6" max="6" width="11.7109375" customWidth="1"/>
    <col min="7" max="7" width="14.42578125" customWidth="1"/>
    <col min="8" max="8" width="16.28515625" customWidth="1"/>
    <col min="9" max="9" width="18" customWidth="1"/>
    <col min="10" max="10" width="13.85546875" customWidth="1"/>
    <col min="11" max="11" width="13.28515625" customWidth="1"/>
    <col min="12" max="12" width="12.85546875" customWidth="1"/>
    <col min="13" max="13" width="12.42578125" customWidth="1"/>
    <col min="14" max="14" width="13.7109375" customWidth="1"/>
    <col min="15" max="15" width="13" customWidth="1"/>
    <col min="16" max="16" width="12.140625" customWidth="1"/>
    <col min="17" max="17" width="11.85546875" customWidth="1"/>
  </cols>
  <sheetData>
    <row r="1" spans="1:22" x14ac:dyDescent="0.25">
      <c r="F1" s="358" t="s">
        <v>279</v>
      </c>
      <c r="G1" s="361" t="s">
        <v>290</v>
      </c>
      <c r="H1" s="352" t="s">
        <v>291</v>
      </c>
      <c r="I1" s="352" t="s">
        <v>292</v>
      </c>
      <c r="J1" s="352" t="s">
        <v>286</v>
      </c>
      <c r="K1" s="352" t="s">
        <v>287</v>
      </c>
      <c r="L1" s="352" t="s">
        <v>288</v>
      </c>
      <c r="M1" s="352" t="s">
        <v>289</v>
      </c>
      <c r="N1" s="352" t="s">
        <v>293</v>
      </c>
      <c r="O1" s="352" t="s">
        <v>294</v>
      </c>
      <c r="P1" s="355" t="s">
        <v>295</v>
      </c>
    </row>
    <row r="2" spans="1:22" ht="15.75" thickBot="1" x14ac:dyDescent="0.3">
      <c r="F2" s="359"/>
      <c r="G2" s="362"/>
      <c r="H2" s="353"/>
      <c r="I2" s="353"/>
      <c r="J2" s="353"/>
      <c r="K2" s="353"/>
      <c r="L2" s="353"/>
      <c r="M2" s="353"/>
      <c r="N2" s="353"/>
      <c r="O2" s="353"/>
      <c r="P2" s="356"/>
    </row>
    <row r="3" spans="1:22" ht="16.5" thickBot="1" x14ac:dyDescent="0.3">
      <c r="A3" s="220"/>
      <c r="B3" s="225" t="s">
        <v>181</v>
      </c>
      <c r="C3" s="246"/>
      <c r="D3" s="220">
        <v>6</v>
      </c>
      <c r="E3" s="220">
        <v>4</v>
      </c>
      <c r="F3" s="359"/>
      <c r="G3" s="362"/>
      <c r="H3" s="353"/>
      <c r="I3" s="353"/>
      <c r="J3" s="353"/>
      <c r="K3" s="353"/>
      <c r="L3" s="353"/>
      <c r="M3" s="353"/>
      <c r="N3" s="353"/>
      <c r="O3" s="353"/>
      <c r="P3" s="356"/>
    </row>
    <row r="4" spans="1:22" ht="52.5" customHeight="1" thickBot="1" x14ac:dyDescent="0.3">
      <c r="A4" s="220"/>
      <c r="B4" s="239" t="s">
        <v>1</v>
      </c>
      <c r="C4" s="248" t="s">
        <v>284</v>
      </c>
      <c r="D4" s="247" t="s">
        <v>165</v>
      </c>
      <c r="E4" s="240" t="s">
        <v>4</v>
      </c>
      <c r="F4" s="360"/>
      <c r="G4" s="363"/>
      <c r="H4" s="354"/>
      <c r="I4" s="354"/>
      <c r="J4" s="354"/>
      <c r="K4" s="354"/>
      <c r="L4" s="354"/>
      <c r="M4" s="354"/>
      <c r="N4" s="354"/>
      <c r="O4" s="354"/>
      <c r="P4" s="357"/>
      <c r="Q4" s="262" t="s">
        <v>296</v>
      </c>
      <c r="R4" s="241"/>
      <c r="S4" s="241"/>
      <c r="T4" s="241"/>
      <c r="U4" s="241"/>
      <c r="V4" s="242"/>
    </row>
    <row r="5" spans="1:22" ht="15.75" x14ac:dyDescent="0.25">
      <c r="A5" s="220">
        <v>1</v>
      </c>
      <c r="B5" s="245" t="s">
        <v>167</v>
      </c>
      <c r="C5" s="257">
        <f t="shared" ref="C5:C20" si="0">( (D5/$D$3)*100 + F5 + G5 + H5 + I5)/($E$3+1)</f>
        <v>100</v>
      </c>
      <c r="D5" s="237">
        <v>6</v>
      </c>
      <c r="E5" s="238" t="s">
        <v>241</v>
      </c>
      <c r="F5" s="289">
        <v>100</v>
      </c>
      <c r="G5" s="289">
        <v>100</v>
      </c>
      <c r="H5" s="289">
        <v>100</v>
      </c>
      <c r="I5" s="289">
        <v>100</v>
      </c>
      <c r="J5" s="289">
        <v>100</v>
      </c>
      <c r="K5" s="254"/>
      <c r="L5" s="254"/>
      <c r="M5" s="254"/>
      <c r="N5" s="254"/>
      <c r="O5" s="254"/>
      <c r="P5" s="255"/>
      <c r="Q5" s="255"/>
      <c r="R5" s="255"/>
      <c r="S5" s="255"/>
      <c r="T5" s="255"/>
      <c r="U5" s="255"/>
      <c r="V5" s="255"/>
    </row>
    <row r="6" spans="1:22" ht="15.75" x14ac:dyDescent="0.25">
      <c r="A6" s="220">
        <v>2</v>
      </c>
      <c r="B6" s="235" t="s">
        <v>168</v>
      </c>
      <c r="C6" s="257">
        <f t="shared" si="0"/>
        <v>40</v>
      </c>
      <c r="D6" s="222">
        <v>3</v>
      </c>
      <c r="E6" s="111" t="s">
        <v>242</v>
      </c>
      <c r="F6" s="251">
        <v>50</v>
      </c>
      <c r="G6" s="251">
        <v>50</v>
      </c>
      <c r="H6" s="251">
        <v>50</v>
      </c>
      <c r="I6" s="251">
        <v>0</v>
      </c>
      <c r="J6" s="260">
        <v>0</v>
      </c>
      <c r="K6" s="251"/>
      <c r="L6" s="251"/>
      <c r="M6" s="251"/>
      <c r="N6" s="251"/>
      <c r="O6" s="251"/>
      <c r="P6" s="256"/>
      <c r="Q6" s="256"/>
      <c r="R6" s="256"/>
      <c r="S6" s="256"/>
      <c r="T6" s="256"/>
      <c r="U6" s="256"/>
      <c r="V6" s="256"/>
    </row>
    <row r="7" spans="1:22" ht="15.75" x14ac:dyDescent="0.25">
      <c r="A7" s="220">
        <v>3</v>
      </c>
      <c r="B7" s="235" t="s">
        <v>169</v>
      </c>
      <c r="C7" s="257">
        <f t="shared" si="0"/>
        <v>100</v>
      </c>
      <c r="D7" s="222">
        <v>6</v>
      </c>
      <c r="E7" s="111" t="s">
        <v>243</v>
      </c>
      <c r="F7" s="287">
        <v>100</v>
      </c>
      <c r="G7" s="287">
        <v>100</v>
      </c>
      <c r="H7" s="287">
        <v>100</v>
      </c>
      <c r="I7" s="287">
        <v>100</v>
      </c>
      <c r="J7" s="287">
        <v>100</v>
      </c>
      <c r="K7" s="251"/>
      <c r="L7" s="251"/>
      <c r="M7" s="251"/>
      <c r="N7" s="251"/>
      <c r="O7" s="251"/>
      <c r="P7" s="256"/>
      <c r="Q7" s="256"/>
      <c r="R7" s="256"/>
      <c r="S7" s="256"/>
      <c r="T7" s="256"/>
      <c r="U7" s="256"/>
      <c r="V7" s="256"/>
    </row>
    <row r="8" spans="1:22" ht="15.75" x14ac:dyDescent="0.25">
      <c r="A8" s="220">
        <v>4</v>
      </c>
      <c r="B8" s="235" t="s">
        <v>170</v>
      </c>
      <c r="C8" s="257">
        <f t="shared" si="0"/>
        <v>68.666666666666671</v>
      </c>
      <c r="D8" s="222">
        <v>5</v>
      </c>
      <c r="E8" s="111" t="s">
        <v>244</v>
      </c>
      <c r="F8" s="251">
        <v>100</v>
      </c>
      <c r="G8" s="251">
        <v>100</v>
      </c>
      <c r="H8" s="251">
        <v>60</v>
      </c>
      <c r="I8" s="251">
        <v>0</v>
      </c>
      <c r="J8" s="260">
        <v>0</v>
      </c>
      <c r="K8" s="251"/>
      <c r="L8" s="251"/>
      <c r="M8" s="251"/>
      <c r="N8" s="251"/>
      <c r="O8" s="251"/>
      <c r="P8" s="256"/>
      <c r="Q8" s="256"/>
      <c r="R8" s="256"/>
      <c r="S8" s="256"/>
      <c r="T8" s="256"/>
      <c r="U8" s="256"/>
      <c r="V8" s="256"/>
    </row>
    <row r="9" spans="1:22" ht="15.75" x14ac:dyDescent="0.25">
      <c r="A9" s="220">
        <v>5</v>
      </c>
      <c r="B9" s="235" t="s">
        <v>171</v>
      </c>
      <c r="C9" s="257">
        <f t="shared" si="0"/>
        <v>86.666666666666671</v>
      </c>
      <c r="D9" s="222">
        <v>5</v>
      </c>
      <c r="E9" s="111" t="s">
        <v>245</v>
      </c>
      <c r="F9" s="251">
        <v>100</v>
      </c>
      <c r="G9" s="251">
        <v>90</v>
      </c>
      <c r="H9" s="251">
        <v>80</v>
      </c>
      <c r="I9" s="251">
        <v>80</v>
      </c>
      <c r="J9" s="260">
        <v>0</v>
      </c>
      <c r="K9" s="251"/>
      <c r="L9" s="251"/>
      <c r="M9" s="251"/>
      <c r="N9" s="251"/>
      <c r="O9" s="251"/>
      <c r="P9" s="256"/>
      <c r="Q9" s="256"/>
      <c r="R9" s="256"/>
      <c r="S9" s="256"/>
      <c r="T9" s="256"/>
      <c r="U9" s="256"/>
      <c r="V9" s="256"/>
    </row>
    <row r="10" spans="1:22" ht="15.75" x14ac:dyDescent="0.25">
      <c r="A10" s="220">
        <v>6</v>
      </c>
      <c r="B10" s="236" t="s">
        <v>172</v>
      </c>
      <c r="C10" s="257">
        <f t="shared" si="0"/>
        <v>75.333333333333329</v>
      </c>
      <c r="D10" s="222">
        <v>4</v>
      </c>
      <c r="E10" s="111" t="s">
        <v>246</v>
      </c>
      <c r="F10" s="288">
        <v>100</v>
      </c>
      <c r="G10" s="288">
        <v>70</v>
      </c>
      <c r="H10" s="288">
        <v>70</v>
      </c>
      <c r="I10" s="288">
        <v>70</v>
      </c>
      <c r="J10" s="288">
        <v>70</v>
      </c>
      <c r="K10" s="251"/>
      <c r="L10" s="251"/>
      <c r="M10" s="251"/>
      <c r="N10" s="251"/>
      <c r="O10" s="251"/>
      <c r="P10" s="256"/>
      <c r="Q10" s="256"/>
      <c r="R10" s="256"/>
      <c r="S10" s="256"/>
      <c r="T10" s="256"/>
      <c r="U10" s="256"/>
      <c r="V10" s="256"/>
    </row>
    <row r="11" spans="1:22" ht="15.75" x14ac:dyDescent="0.25">
      <c r="A11" s="220">
        <v>7</v>
      </c>
      <c r="B11" s="235" t="s">
        <v>173</v>
      </c>
      <c r="C11" s="257">
        <f t="shared" si="0"/>
        <v>85.333333333333329</v>
      </c>
      <c r="D11" s="222">
        <v>4</v>
      </c>
      <c r="E11" s="111" t="s">
        <v>247</v>
      </c>
      <c r="F11" s="251">
        <v>100</v>
      </c>
      <c r="G11" s="251">
        <v>100</v>
      </c>
      <c r="H11" s="251">
        <v>80</v>
      </c>
      <c r="I11" s="251">
        <v>80</v>
      </c>
      <c r="J11" s="260">
        <v>0</v>
      </c>
      <c r="K11" s="251"/>
      <c r="L11" s="251"/>
      <c r="M11" s="251"/>
      <c r="N11" s="251"/>
      <c r="O11" s="251"/>
      <c r="P11" s="256"/>
      <c r="Q11" s="256"/>
      <c r="R11" s="256"/>
      <c r="S11" s="256"/>
      <c r="T11" s="256"/>
      <c r="U11" s="256"/>
      <c r="V11" s="256"/>
    </row>
    <row r="12" spans="1:22" ht="15.75" x14ac:dyDescent="0.25">
      <c r="A12" s="220">
        <v>8</v>
      </c>
      <c r="B12" s="235" t="s">
        <v>174</v>
      </c>
      <c r="C12" s="257">
        <f t="shared" si="0"/>
        <v>72</v>
      </c>
      <c r="D12" s="222">
        <v>3</v>
      </c>
      <c r="E12" s="111" t="s">
        <v>248</v>
      </c>
      <c r="F12" s="287">
        <v>100</v>
      </c>
      <c r="G12" s="288">
        <v>70</v>
      </c>
      <c r="H12" s="288">
        <v>70</v>
      </c>
      <c r="I12" s="288">
        <v>70</v>
      </c>
      <c r="J12" s="260">
        <v>0</v>
      </c>
      <c r="K12" s="251"/>
      <c r="L12" s="251"/>
      <c r="M12" s="251"/>
      <c r="N12" s="251"/>
      <c r="O12" s="251"/>
      <c r="P12" s="256"/>
      <c r="Q12" s="256"/>
      <c r="R12" s="256"/>
      <c r="S12" s="256"/>
      <c r="T12" s="256"/>
      <c r="U12" s="256"/>
      <c r="V12" s="256"/>
    </row>
    <row r="13" spans="1:22" ht="15.75" x14ac:dyDescent="0.25">
      <c r="A13" s="220">
        <v>9</v>
      </c>
      <c r="B13" s="235" t="s">
        <v>213</v>
      </c>
      <c r="C13" s="257">
        <f t="shared" si="0"/>
        <v>13.333333333333332</v>
      </c>
      <c r="D13" s="222">
        <v>4</v>
      </c>
      <c r="E13" s="111" t="s">
        <v>249</v>
      </c>
      <c r="F13" s="251">
        <v>0</v>
      </c>
      <c r="G13" s="251">
        <v>0</v>
      </c>
      <c r="H13" s="251">
        <v>0</v>
      </c>
      <c r="I13" s="251">
        <v>0</v>
      </c>
      <c r="J13" s="260">
        <v>0</v>
      </c>
      <c r="K13" s="251"/>
      <c r="L13" s="251"/>
      <c r="M13" s="251"/>
      <c r="N13" s="251"/>
      <c r="O13" s="251"/>
      <c r="P13" s="256"/>
      <c r="Q13" s="256"/>
      <c r="R13" s="256"/>
      <c r="S13" s="256"/>
      <c r="T13" s="256"/>
      <c r="U13" s="256"/>
      <c r="V13" s="256"/>
    </row>
    <row r="14" spans="1:22" ht="15.75" x14ac:dyDescent="0.25">
      <c r="A14" s="220">
        <v>10</v>
      </c>
      <c r="B14" s="235" t="s">
        <v>175</v>
      </c>
      <c r="C14" s="257">
        <f t="shared" si="0"/>
        <v>92.666666666666671</v>
      </c>
      <c r="D14" s="222">
        <v>5</v>
      </c>
      <c r="E14" s="111" t="s">
        <v>250</v>
      </c>
      <c r="F14" s="287">
        <v>80</v>
      </c>
      <c r="G14" s="287">
        <v>100</v>
      </c>
      <c r="H14" s="287">
        <v>100</v>
      </c>
      <c r="I14" s="287">
        <v>100</v>
      </c>
      <c r="J14" s="260">
        <v>0</v>
      </c>
      <c r="K14" s="251"/>
      <c r="L14" s="251"/>
      <c r="M14" s="251"/>
      <c r="N14" s="251"/>
      <c r="O14" s="251"/>
      <c r="P14" s="256"/>
      <c r="Q14" s="256"/>
      <c r="R14" s="256"/>
      <c r="S14" s="256"/>
      <c r="T14" s="256"/>
      <c r="U14" s="256"/>
      <c r="V14" s="256"/>
    </row>
    <row r="15" spans="1:22" ht="15.75" x14ac:dyDescent="0.25">
      <c r="A15" s="220">
        <v>11</v>
      </c>
      <c r="B15" s="235" t="s">
        <v>176</v>
      </c>
      <c r="C15" s="257">
        <f t="shared" si="0"/>
        <v>90.666666666666671</v>
      </c>
      <c r="D15" s="222">
        <v>5</v>
      </c>
      <c r="E15" s="111" t="s">
        <v>251</v>
      </c>
      <c r="F15" s="287">
        <v>100</v>
      </c>
      <c r="G15" s="287">
        <v>100</v>
      </c>
      <c r="H15" s="287">
        <v>90</v>
      </c>
      <c r="I15" s="287">
        <v>80</v>
      </c>
      <c r="J15" s="288">
        <v>30</v>
      </c>
      <c r="K15" s="251"/>
      <c r="L15" s="251"/>
      <c r="M15" s="251"/>
      <c r="N15" s="251"/>
      <c r="O15" s="251"/>
      <c r="P15" s="256"/>
      <c r="Q15" s="256"/>
      <c r="R15" s="256"/>
      <c r="S15" s="256"/>
      <c r="T15" s="256"/>
      <c r="U15" s="256"/>
      <c r="V15" s="256"/>
    </row>
    <row r="16" spans="1:22" ht="15.75" x14ac:dyDescent="0.25">
      <c r="A16" s="220">
        <v>12</v>
      </c>
      <c r="B16" s="235" t="s">
        <v>177</v>
      </c>
      <c r="C16" s="257">
        <f t="shared" si="0"/>
        <v>84</v>
      </c>
      <c r="D16" s="222">
        <v>6</v>
      </c>
      <c r="E16" s="111" t="s">
        <v>252</v>
      </c>
      <c r="F16" s="251">
        <v>100</v>
      </c>
      <c r="G16" s="251">
        <v>100</v>
      </c>
      <c r="H16" s="260">
        <v>60</v>
      </c>
      <c r="I16" s="260">
        <v>60</v>
      </c>
      <c r="J16" s="260">
        <v>0</v>
      </c>
      <c r="K16" s="251"/>
      <c r="L16" s="251"/>
      <c r="M16" s="251"/>
      <c r="N16" s="251"/>
      <c r="O16" s="251"/>
      <c r="P16" s="256"/>
      <c r="Q16" s="256"/>
      <c r="R16" s="256"/>
      <c r="S16" s="256"/>
      <c r="T16" s="256"/>
      <c r="U16" s="256"/>
      <c r="V16" s="256"/>
    </row>
    <row r="17" spans="1:22" ht="15.75" x14ac:dyDescent="0.25">
      <c r="A17" s="220">
        <v>13</v>
      </c>
      <c r="B17" s="235" t="s">
        <v>214</v>
      </c>
      <c r="C17" s="257">
        <f t="shared" si="0"/>
        <v>92</v>
      </c>
      <c r="D17" s="222">
        <v>6</v>
      </c>
      <c r="E17" s="111" t="s">
        <v>253</v>
      </c>
      <c r="F17" s="251">
        <v>100</v>
      </c>
      <c r="G17" s="251">
        <v>100</v>
      </c>
      <c r="H17" s="251">
        <v>80</v>
      </c>
      <c r="I17" s="251">
        <v>80</v>
      </c>
      <c r="J17" s="260">
        <v>0</v>
      </c>
      <c r="K17" s="251"/>
      <c r="L17" s="251"/>
      <c r="M17" s="251"/>
      <c r="N17" s="251"/>
      <c r="O17" s="251"/>
      <c r="P17" s="256"/>
      <c r="Q17" s="256"/>
      <c r="R17" s="256"/>
      <c r="S17" s="256"/>
      <c r="T17" s="256"/>
      <c r="U17" s="256"/>
      <c r="V17" s="256"/>
    </row>
    <row r="18" spans="1:22" ht="15.75" x14ac:dyDescent="0.25">
      <c r="A18" s="220">
        <v>14</v>
      </c>
      <c r="B18" s="235" t="s">
        <v>178</v>
      </c>
      <c r="C18" s="257">
        <f t="shared" si="0"/>
        <v>100</v>
      </c>
      <c r="D18" s="222">
        <v>6</v>
      </c>
      <c r="E18" s="111" t="s">
        <v>254</v>
      </c>
      <c r="F18" s="287">
        <v>100</v>
      </c>
      <c r="G18" s="287">
        <v>100</v>
      </c>
      <c r="H18" s="287">
        <v>100</v>
      </c>
      <c r="I18" s="287">
        <v>100</v>
      </c>
      <c r="J18" s="287">
        <v>100</v>
      </c>
      <c r="K18" s="251"/>
      <c r="L18" s="251"/>
      <c r="M18" s="251"/>
      <c r="N18" s="251"/>
      <c r="O18" s="251"/>
      <c r="P18" s="256"/>
      <c r="Q18" s="256"/>
      <c r="R18" s="256"/>
      <c r="S18" s="256"/>
      <c r="T18" s="256"/>
      <c r="U18" s="256"/>
      <c r="V18" s="256"/>
    </row>
    <row r="19" spans="1:22" ht="15.75" x14ac:dyDescent="0.25">
      <c r="A19" s="220">
        <v>15</v>
      </c>
      <c r="B19" s="235" t="s">
        <v>179</v>
      </c>
      <c r="C19" s="257">
        <f t="shared" si="0"/>
        <v>33.333333333333329</v>
      </c>
      <c r="D19" s="222">
        <v>4</v>
      </c>
      <c r="E19" s="111" t="s">
        <v>255</v>
      </c>
      <c r="F19" s="251">
        <v>100</v>
      </c>
      <c r="G19" s="251">
        <v>0</v>
      </c>
      <c r="H19" s="251">
        <v>0</v>
      </c>
      <c r="I19" s="251">
        <v>0</v>
      </c>
      <c r="J19" s="260">
        <v>0</v>
      </c>
      <c r="K19" s="251"/>
      <c r="L19" s="251"/>
      <c r="M19" s="251"/>
      <c r="N19" s="251"/>
      <c r="O19" s="251"/>
      <c r="P19" s="256"/>
      <c r="Q19" s="256"/>
      <c r="R19" s="256"/>
      <c r="S19" s="256"/>
      <c r="T19" s="256"/>
      <c r="U19" s="256"/>
      <c r="V19" s="256"/>
    </row>
    <row r="20" spans="1:22" ht="15.75" x14ac:dyDescent="0.25">
      <c r="A20" s="220">
        <v>16</v>
      </c>
      <c r="B20" s="235" t="s">
        <v>180</v>
      </c>
      <c r="C20" s="257">
        <f t="shared" si="0"/>
        <v>100</v>
      </c>
      <c r="D20" s="222">
        <v>6</v>
      </c>
      <c r="E20" s="111" t="s">
        <v>256</v>
      </c>
      <c r="F20" s="287">
        <v>100</v>
      </c>
      <c r="G20" s="287">
        <v>100</v>
      </c>
      <c r="H20" s="287">
        <v>100</v>
      </c>
      <c r="I20" s="287">
        <v>100</v>
      </c>
      <c r="J20" s="287">
        <v>100</v>
      </c>
      <c r="K20" s="251"/>
      <c r="L20" s="251"/>
      <c r="M20" s="251"/>
      <c r="N20" s="251"/>
      <c r="O20" s="251"/>
      <c r="P20" s="256"/>
      <c r="Q20" s="256"/>
      <c r="R20" s="256"/>
      <c r="S20" s="256"/>
      <c r="T20" s="256"/>
      <c r="U20" s="256"/>
      <c r="V20" s="256"/>
    </row>
    <row r="21" spans="1:22" ht="15.75" x14ac:dyDescent="0.25">
      <c r="A21" s="220"/>
    </row>
  </sheetData>
  <sortState xmlns:xlrd2="http://schemas.microsoft.com/office/spreadsheetml/2017/richdata2" ref="B5:P20">
    <sortCondition ref="B5:B20"/>
  </sortState>
  <mergeCells count="11">
    <mergeCell ref="K1:K4"/>
    <mergeCell ref="F1:F4"/>
    <mergeCell ref="G1:G4"/>
    <mergeCell ref="H1:H4"/>
    <mergeCell ref="I1:I4"/>
    <mergeCell ref="J1:J4"/>
    <mergeCell ref="L1:L4"/>
    <mergeCell ref="M1:M4"/>
    <mergeCell ref="N1:N4"/>
    <mergeCell ref="O1:O4"/>
    <mergeCell ref="P1:P4"/>
  </mergeCells>
  <hyperlinks>
    <hyperlink ref="E5" r:id="rId1" tooltip="https://github.com/sea-krevetka/visual-prog-android" xr:uid="{593759B5-F130-422A-81CF-E366A993FDAB}"/>
    <hyperlink ref="E6" r:id="rId2" tooltip="https://github.com/SandelMan222/visualprogramm" xr:uid="{A160E607-6173-4E01-ABB9-78B24FB0A189}"/>
    <hyperlink ref="E7" r:id="rId3" tooltip="https://github.com/TayaVoin/VisualProg" xr:uid="{1D2799AA-E499-40B8-89E5-C0A7A8F1AF47}"/>
    <hyperlink ref="E8" r:id="rId4" tooltip="https://github.com/defutfqr/vis" xr:uid="{4FBB29C3-D83F-4580-BAA0-A80A2CE89BCE}"/>
    <hyperlink ref="E9" r:id="rId5" tooltip="https://github.com/alenkatopprogger/visual" xr:uid="{991FB422-411F-4189-9661-B8FD5D6DC65A}"/>
    <hyperlink ref="E10" r:id="rId6" tooltip="https://github.com/BlexArown/Visual-programming" xr:uid="{BA1B02E0-3C5A-4C8A-B7EE-41AE5AE8DD1E}"/>
    <hyperlink ref="E11" r:id="rId7" tooltip="https://github.com/Gmmba/Visual_Programming" xr:uid="{8119F31E-27BB-445A-BA7B-141FF6F1359E}"/>
    <hyperlink ref="E12" r:id="rId8" tooltip="https://github.com/saliyvlad/Android" xr:uid="{A1EE1800-2BA2-4C3A-AEA0-841A4B9BC02A}"/>
    <hyperlink ref="E13" r:id="rId9" tooltip="https://github.com/kirill2068/vizualnoe-progr" xr:uid="{34B29213-E008-4BA7-8CBD-4EE79800C56C}"/>
    <hyperlink ref="E14" r:id="rId10" tooltip="https://github.com/KBACokk/Android_programm" xr:uid="{B7EBEE6D-E266-4A7F-9DE2-FD8904E20578}"/>
    <hyperlink ref="E15" r:id="rId11" tooltip="https://github.com/MissViktoria/Visual" xr:uid="{ED618DF0-9705-4049-A0F0-7701CAD07254}"/>
    <hyperlink ref="E16" r:id="rId12" tooltip="https://github.com/nevertoomuch/AndroidProject/tree/main#" display="https://github.com/nevertoomuch/AndroidProject/tree/main" xr:uid="{46D90AF5-CCD0-40E4-8E27-8E7366A6F87B}"/>
    <hyperlink ref="E17" r:id="rId13" tooltip="https://github.com/Vapr2610/android" xr:uid="{F448F92B-DE68-46A4-98AD-BFBF90F55F83}"/>
    <hyperlink ref="E18" r:id="rId14" tooltip="https://github.com/FacelessProfile/VProg" xr:uid="{7BBA00C6-B991-4E80-B556-D93A36C085EA}"/>
    <hyperlink ref="E19" r:id="rId15" tooltip="https://github.com/lolokeyt/Android--" xr:uid="{69CBE0EA-D8DD-4107-89B6-F9EEED23B9EC}"/>
    <hyperlink ref="E20" r:id="rId16" tooltip="https://github.com/Nikitulka0120/Android-project" xr:uid="{171C6333-D1EC-4200-A346-69C39273F6D0}"/>
  </hyperlinks>
  <pageMargins left="0.7" right="0.7" top="0.75" bottom="0.75" header="0.3" footer="0.3"/>
  <pageSetup paperSize="9" orientation="portrait" r:id="rId17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5"/>
  <dimension ref="A1:BL50"/>
  <sheetViews>
    <sheetView zoomScaleNormal="100" workbookViewId="0">
      <pane xSplit="1" topLeftCell="B1" activePane="topRight" state="frozen"/>
      <selection pane="topRight" activeCell="AR23" sqref="AR23"/>
    </sheetView>
  </sheetViews>
  <sheetFormatPr defaultColWidth="8.5703125" defaultRowHeight="15" x14ac:dyDescent="0.25"/>
  <cols>
    <col min="1" max="1" width="38.28515625" customWidth="1"/>
    <col min="2" max="2" width="9.5703125" customWidth="1"/>
    <col min="3" max="3" width="10.5703125" customWidth="1"/>
    <col min="4" max="4" width="15" customWidth="1"/>
    <col min="5" max="5" width="35.7109375" style="1" customWidth="1"/>
    <col min="6" max="6" width="10.7109375" hidden="1" customWidth="1"/>
    <col min="7" max="7" width="10.28515625" style="1" hidden="1" customWidth="1"/>
    <col min="8" max="10" width="9.140625" style="1" hidden="1" customWidth="1"/>
    <col min="11" max="13" width="9.140625" hidden="1" customWidth="1"/>
    <col min="14" max="20" width="9.140625" style="1" hidden="1" customWidth="1"/>
    <col min="21" max="28" width="9.140625" style="2" hidden="1" customWidth="1"/>
    <col min="29" max="29" width="11.85546875" style="3" hidden="1" customWidth="1"/>
    <col min="30" max="30" width="9" style="4" hidden="1" customWidth="1"/>
    <col min="31" max="31" width="10.42578125" hidden="1" customWidth="1"/>
    <col min="32" max="32" width="11.42578125" hidden="1" customWidth="1"/>
    <col min="33" max="33" width="15.42578125" hidden="1" customWidth="1"/>
    <col min="34" max="34" width="15.28515625" hidden="1" customWidth="1"/>
    <col min="35" max="35" width="15.28515625" customWidth="1"/>
    <col min="36" max="37" width="14.5703125" customWidth="1"/>
    <col min="38" max="41" width="9.140625" customWidth="1"/>
    <col min="42" max="42" width="27.42578125" customWidth="1"/>
    <col min="43" max="43" width="13.28515625" customWidth="1"/>
    <col min="44" max="44" width="17.28515625" customWidth="1"/>
  </cols>
  <sheetData>
    <row r="1" spans="1:44" s="4" customFormat="1" ht="27" thickBot="1" x14ac:dyDescent="0.45">
      <c r="A1" s="5" t="s">
        <v>0</v>
      </c>
      <c r="D1" s="4">
        <v>3</v>
      </c>
      <c r="E1" s="6"/>
      <c r="F1" s="7">
        <v>1</v>
      </c>
      <c r="G1" s="8">
        <v>1</v>
      </c>
      <c r="H1" s="8">
        <v>1</v>
      </c>
      <c r="I1" s="8">
        <v>1</v>
      </c>
      <c r="J1" s="8">
        <v>1</v>
      </c>
      <c r="K1" s="7">
        <v>1</v>
      </c>
      <c r="L1" s="7">
        <v>1</v>
      </c>
      <c r="M1" s="7">
        <v>1</v>
      </c>
      <c r="N1" s="8">
        <v>1</v>
      </c>
      <c r="O1" s="8">
        <v>1</v>
      </c>
      <c r="P1" s="8">
        <v>1</v>
      </c>
      <c r="Q1" s="8">
        <v>1</v>
      </c>
      <c r="R1" s="8">
        <v>1</v>
      </c>
      <c r="S1" s="8">
        <v>1</v>
      </c>
      <c r="T1" s="8">
        <v>1</v>
      </c>
      <c r="U1" s="8">
        <v>1</v>
      </c>
      <c r="V1" s="8">
        <v>1</v>
      </c>
      <c r="W1" s="8">
        <v>1</v>
      </c>
      <c r="X1" s="8">
        <v>1</v>
      </c>
      <c r="Y1" s="8">
        <v>1</v>
      </c>
      <c r="Z1" s="8">
        <v>0</v>
      </c>
      <c r="AA1" s="8">
        <v>0</v>
      </c>
      <c r="AB1" s="8">
        <v>0</v>
      </c>
      <c r="AC1" s="9">
        <v>1</v>
      </c>
      <c r="AD1" s="7">
        <v>1</v>
      </c>
      <c r="AE1" s="7">
        <v>1</v>
      </c>
      <c r="AF1" s="7">
        <v>1</v>
      </c>
      <c r="AG1" s="10">
        <v>1</v>
      </c>
      <c r="AH1" s="7">
        <v>1</v>
      </c>
      <c r="AI1" s="7">
        <v>0</v>
      </c>
      <c r="AJ1" s="7">
        <v>0</v>
      </c>
      <c r="AK1" s="7"/>
      <c r="AL1" s="7">
        <v>0</v>
      </c>
      <c r="AM1" s="7">
        <v>0</v>
      </c>
      <c r="AN1" s="7">
        <v>0</v>
      </c>
      <c r="AO1" s="11">
        <v>0</v>
      </c>
      <c r="AP1" s="4">
        <f>SUM(F1:AO1)</f>
        <v>26</v>
      </c>
    </row>
    <row r="2" spans="1:44" s="24" customFormat="1" ht="16.5" thickBot="1" x14ac:dyDescent="0.3">
      <c r="A2" s="12" t="s">
        <v>1</v>
      </c>
      <c r="B2" s="13" t="s">
        <v>2</v>
      </c>
      <c r="C2" s="14" t="s">
        <v>3</v>
      </c>
      <c r="D2" s="14" t="s">
        <v>209</v>
      </c>
      <c r="E2" s="15" t="s">
        <v>4</v>
      </c>
      <c r="F2" s="16">
        <v>45691</v>
      </c>
      <c r="G2" s="17">
        <v>45698</v>
      </c>
      <c r="H2" s="18">
        <v>45701</v>
      </c>
      <c r="I2" s="18">
        <v>45705</v>
      </c>
      <c r="J2" s="18">
        <v>45712</v>
      </c>
      <c r="K2" s="16">
        <v>45715</v>
      </c>
      <c r="L2" s="16">
        <v>45719</v>
      </c>
      <c r="M2" s="16">
        <v>45726</v>
      </c>
      <c r="N2" s="18">
        <v>45729</v>
      </c>
      <c r="O2" s="18">
        <v>45733</v>
      </c>
      <c r="P2" s="18">
        <v>45740</v>
      </c>
      <c r="Q2" s="18">
        <v>45743</v>
      </c>
      <c r="R2" s="18">
        <v>45747</v>
      </c>
      <c r="S2" s="18">
        <v>45754</v>
      </c>
      <c r="T2" s="18">
        <v>45761</v>
      </c>
      <c r="U2" s="18">
        <v>45768</v>
      </c>
      <c r="V2" s="18">
        <v>45771</v>
      </c>
      <c r="W2" s="18">
        <v>45775</v>
      </c>
      <c r="X2" s="18">
        <v>45782</v>
      </c>
      <c r="Y2" s="18">
        <v>45789</v>
      </c>
      <c r="Z2" s="18">
        <v>45796</v>
      </c>
      <c r="AA2" s="18">
        <v>45799</v>
      </c>
      <c r="AB2" s="19"/>
      <c r="AC2" s="20" t="s">
        <v>5</v>
      </c>
      <c r="AD2" s="21" t="s">
        <v>6</v>
      </c>
      <c r="AE2" s="21" t="s">
        <v>7</v>
      </c>
      <c r="AF2" s="21" t="s">
        <v>8</v>
      </c>
      <c r="AG2" s="22" t="s">
        <v>9</v>
      </c>
      <c r="AH2" s="21" t="s">
        <v>10</v>
      </c>
      <c r="AI2" s="21" t="s">
        <v>240</v>
      </c>
      <c r="AJ2" s="21" t="s">
        <v>239</v>
      </c>
      <c r="AK2" s="21" t="s">
        <v>297</v>
      </c>
      <c r="AL2" s="21" t="s">
        <v>145</v>
      </c>
      <c r="AM2" s="21" t="s">
        <v>210</v>
      </c>
      <c r="AN2" s="21"/>
      <c r="AO2" s="23"/>
      <c r="AP2" s="21" t="s">
        <v>146</v>
      </c>
      <c r="AQ2" s="14" t="s">
        <v>144</v>
      </c>
    </row>
    <row r="3" spans="1:44" s="4" customFormat="1" ht="15.75" x14ac:dyDescent="0.25">
      <c r="A3" s="259" t="s">
        <v>11</v>
      </c>
      <c r="B3" s="25">
        <v>0</v>
      </c>
      <c r="C3" s="26"/>
      <c r="D3" s="26">
        <v>2</v>
      </c>
      <c r="E3" s="27" t="s">
        <v>12</v>
      </c>
      <c r="F3" s="28">
        <v>1</v>
      </c>
      <c r="G3" s="28">
        <v>1</v>
      </c>
      <c r="H3" s="28">
        <v>1</v>
      </c>
      <c r="I3" s="29">
        <v>-0.5</v>
      </c>
      <c r="J3" s="29">
        <v>1</v>
      </c>
      <c r="K3" s="29">
        <v>-0.5</v>
      </c>
      <c r="L3" s="29">
        <v>0</v>
      </c>
      <c r="M3" s="29">
        <v>1</v>
      </c>
      <c r="N3" s="29">
        <v>1</v>
      </c>
      <c r="O3" s="29">
        <v>1</v>
      </c>
      <c r="P3" s="29">
        <v>1</v>
      </c>
      <c r="Q3" s="29">
        <v>1</v>
      </c>
      <c r="R3" s="29">
        <v>1</v>
      </c>
      <c r="S3" s="29">
        <v>3</v>
      </c>
      <c r="T3" s="29">
        <v>1</v>
      </c>
      <c r="U3" s="29">
        <v>-1</v>
      </c>
      <c r="V3" s="29">
        <v>1</v>
      </c>
      <c r="W3" s="30" t="s">
        <v>13</v>
      </c>
      <c r="X3" s="29">
        <v>1</v>
      </c>
      <c r="Y3" s="30">
        <v>-1</v>
      </c>
      <c r="Z3" s="29"/>
      <c r="AA3" s="29"/>
      <c r="AB3" s="29"/>
      <c r="AC3" s="31">
        <v>100</v>
      </c>
      <c r="AD3" s="32">
        <f>-50 - 50</f>
        <v>-100</v>
      </c>
      <c r="AE3" s="33">
        <v>0</v>
      </c>
      <c r="AF3" s="159">
        <v>-100</v>
      </c>
      <c r="AG3" s="217">
        <v>-100</v>
      </c>
      <c r="AH3" s="218">
        <v>-100</v>
      </c>
      <c r="AI3" s="72">
        <v>0</v>
      </c>
      <c r="AJ3" s="72"/>
      <c r="AK3" s="72"/>
      <c r="AL3" s="72"/>
      <c r="AM3" s="72"/>
      <c r="AN3" s="72"/>
      <c r="AO3" s="72"/>
      <c r="AP3" s="33">
        <f t="shared" ref="AP3:AP26" si="0">SUM(100*SUM(F3:AB3),AC3:AO3)/$AP$1</f>
        <v>38.46153846153846</v>
      </c>
      <c r="AQ3" s="26"/>
      <c r="AR3" s="4" t="s">
        <v>281</v>
      </c>
    </row>
    <row r="4" spans="1:44" ht="15.75" x14ac:dyDescent="0.25">
      <c r="A4" s="219" t="s">
        <v>14</v>
      </c>
      <c r="B4" s="25">
        <v>0</v>
      </c>
      <c r="C4" s="26"/>
      <c r="D4" s="26">
        <v>1</v>
      </c>
      <c r="E4" s="35" t="s">
        <v>15</v>
      </c>
      <c r="F4" s="28">
        <v>1</v>
      </c>
      <c r="G4" s="36">
        <v>1</v>
      </c>
      <c r="H4" s="28">
        <v>-0.5</v>
      </c>
      <c r="I4" s="30">
        <v>1</v>
      </c>
      <c r="J4" s="29">
        <v>-0.5</v>
      </c>
      <c r="K4" s="30">
        <v>1</v>
      </c>
      <c r="L4" s="30">
        <v>1</v>
      </c>
      <c r="M4" s="30">
        <v>1</v>
      </c>
      <c r="N4" s="30">
        <v>1</v>
      </c>
      <c r="O4" s="30">
        <v>-0.5</v>
      </c>
      <c r="P4" s="30">
        <v>1</v>
      </c>
      <c r="Q4" s="30">
        <v>1</v>
      </c>
      <c r="R4" s="30">
        <v>1</v>
      </c>
      <c r="S4" s="30">
        <v>3</v>
      </c>
      <c r="T4" s="30">
        <v>1</v>
      </c>
      <c r="U4" s="30">
        <v>1</v>
      </c>
      <c r="V4" s="29">
        <v>1</v>
      </c>
      <c r="W4" s="2">
        <v>1</v>
      </c>
      <c r="X4" s="30">
        <v>1</v>
      </c>
      <c r="Y4" s="30">
        <v>-1</v>
      </c>
      <c r="Z4" s="30"/>
      <c r="AA4" s="30"/>
      <c r="AB4" s="30"/>
      <c r="AC4" s="37">
        <v>100</v>
      </c>
      <c r="AD4" s="31">
        <f>100</f>
        <v>100</v>
      </c>
      <c r="AE4" s="38">
        <f t="shared" ref="AE4:AE26" si="1">I4*100</f>
        <v>100</v>
      </c>
      <c r="AF4" s="110">
        <v>60</v>
      </c>
      <c r="AG4" s="216">
        <v>-100</v>
      </c>
      <c r="AH4" s="162">
        <v>-100</v>
      </c>
      <c r="AI4" s="75">
        <v>0</v>
      </c>
      <c r="AJ4" s="75">
        <v>100</v>
      </c>
      <c r="AK4" s="75"/>
      <c r="AL4" s="75"/>
      <c r="AM4" s="75"/>
      <c r="AN4" s="75"/>
      <c r="AO4" s="75"/>
      <c r="AP4" s="33">
        <f t="shared" si="0"/>
        <v>69.615384615384613</v>
      </c>
      <c r="AQ4" s="26"/>
    </row>
    <row r="5" spans="1:44" ht="15.75" x14ac:dyDescent="0.25">
      <c r="A5" s="219" t="s">
        <v>16</v>
      </c>
      <c r="B5" s="25">
        <v>0</v>
      </c>
      <c r="C5" s="26"/>
      <c r="D5" s="26">
        <v>1</v>
      </c>
      <c r="E5" s="39" t="s">
        <v>17</v>
      </c>
      <c r="F5" s="28">
        <v>1</v>
      </c>
      <c r="G5" s="36">
        <v>1</v>
      </c>
      <c r="H5" s="28">
        <v>-0.5</v>
      </c>
      <c r="I5" s="30">
        <v>1</v>
      </c>
      <c r="J5" s="29">
        <v>-0.5</v>
      </c>
      <c r="K5" s="29">
        <v>-0.5</v>
      </c>
      <c r="L5" s="29">
        <v>-0.5</v>
      </c>
      <c r="M5" s="30">
        <v>-0.5</v>
      </c>
      <c r="N5" s="30">
        <v>-0.5</v>
      </c>
      <c r="O5" s="30">
        <v>1</v>
      </c>
      <c r="P5" s="30">
        <v>1</v>
      </c>
      <c r="Q5" s="30">
        <v>1</v>
      </c>
      <c r="R5" s="30" t="s">
        <v>13</v>
      </c>
      <c r="S5" s="30">
        <v>3</v>
      </c>
      <c r="T5" s="40">
        <v>-0.5</v>
      </c>
      <c r="U5" s="30">
        <v>-1</v>
      </c>
      <c r="V5" s="29">
        <v>1</v>
      </c>
      <c r="W5" s="30" t="s">
        <v>13</v>
      </c>
      <c r="X5" s="30">
        <v>1</v>
      </c>
      <c r="Y5" s="30">
        <v>-1</v>
      </c>
      <c r="Z5" s="30"/>
      <c r="AA5" s="30"/>
      <c r="AB5" s="30"/>
      <c r="AC5" s="37">
        <v>100</v>
      </c>
      <c r="AD5" s="32">
        <f>-50-50</f>
        <v>-100</v>
      </c>
      <c r="AE5" s="38">
        <f t="shared" si="1"/>
        <v>100</v>
      </c>
      <c r="AF5" s="159">
        <v>-100</v>
      </c>
      <c r="AG5" s="216">
        <v>-100</v>
      </c>
      <c r="AH5" s="162">
        <v>-100</v>
      </c>
      <c r="AI5" s="75">
        <v>0</v>
      </c>
      <c r="AJ5" s="75"/>
      <c r="AK5" s="75"/>
      <c r="AL5" s="75"/>
      <c r="AM5" s="75"/>
      <c r="AN5" s="75"/>
      <c r="AO5" s="75"/>
      <c r="AP5" s="33">
        <f t="shared" si="0"/>
        <v>13.461538461538462</v>
      </c>
      <c r="AQ5" s="26"/>
    </row>
    <row r="6" spans="1:44" ht="15.75" x14ac:dyDescent="0.25">
      <c r="A6" s="219" t="s">
        <v>18</v>
      </c>
      <c r="B6" s="25">
        <v>0</v>
      </c>
      <c r="C6" s="26"/>
      <c r="D6" s="26">
        <v>3</v>
      </c>
      <c r="E6" s="111" t="s">
        <v>19</v>
      </c>
      <c r="F6" s="28">
        <v>1</v>
      </c>
      <c r="G6" s="36">
        <v>1</v>
      </c>
      <c r="H6" s="36">
        <v>1</v>
      </c>
      <c r="I6" s="30">
        <v>1</v>
      </c>
      <c r="J6" s="30">
        <v>1</v>
      </c>
      <c r="K6" s="30">
        <v>1</v>
      </c>
      <c r="L6" s="30">
        <v>1</v>
      </c>
      <c r="M6" s="30">
        <v>1</v>
      </c>
      <c r="N6" s="30">
        <v>1</v>
      </c>
      <c r="O6" s="30">
        <v>1</v>
      </c>
      <c r="P6" s="30">
        <v>1</v>
      </c>
      <c r="Q6" s="30">
        <v>1</v>
      </c>
      <c r="R6" s="30">
        <v>1</v>
      </c>
      <c r="S6" s="30">
        <v>3</v>
      </c>
      <c r="T6" s="30">
        <v>1</v>
      </c>
      <c r="U6" s="30">
        <v>1</v>
      </c>
      <c r="V6" s="29">
        <v>1</v>
      </c>
      <c r="W6" s="30">
        <v>1</v>
      </c>
      <c r="X6" s="30">
        <v>1</v>
      </c>
      <c r="Y6" s="30">
        <v>1</v>
      </c>
      <c r="Z6" s="30"/>
      <c r="AA6" s="30"/>
      <c r="AB6" s="30"/>
      <c r="AC6" s="214">
        <f>-40 - 40 - 40</f>
        <v>-120</v>
      </c>
      <c r="AD6" s="42">
        <f>-50-50</f>
        <v>-100</v>
      </c>
      <c r="AE6" s="38">
        <f t="shared" si="1"/>
        <v>100</v>
      </c>
      <c r="AF6" s="110">
        <v>-100</v>
      </c>
      <c r="AG6" s="216">
        <v>-100</v>
      </c>
      <c r="AH6" s="113">
        <v>100</v>
      </c>
      <c r="AI6" s="75">
        <v>0</v>
      </c>
      <c r="AJ6" s="75">
        <v>100</v>
      </c>
      <c r="AK6" s="75">
        <v>100</v>
      </c>
      <c r="AL6" s="75"/>
      <c r="AM6" s="75"/>
      <c r="AN6" s="75"/>
      <c r="AO6" s="75"/>
      <c r="AP6" s="33">
        <f t="shared" si="0"/>
        <v>83.84615384615384</v>
      </c>
      <c r="AQ6" s="26"/>
    </row>
    <row r="7" spans="1:44" ht="15.75" x14ac:dyDescent="0.25">
      <c r="A7" s="258" t="s">
        <v>20</v>
      </c>
      <c r="B7" s="25">
        <v>0</v>
      </c>
      <c r="C7" s="26"/>
      <c r="D7" s="26">
        <v>2</v>
      </c>
      <c r="E7" s="43"/>
      <c r="F7" s="28">
        <v>1</v>
      </c>
      <c r="G7" s="36">
        <v>1</v>
      </c>
      <c r="H7" s="36">
        <v>1</v>
      </c>
      <c r="I7" s="29">
        <v>-0.5</v>
      </c>
      <c r="J7" s="30">
        <v>1</v>
      </c>
      <c r="K7" s="30">
        <v>1</v>
      </c>
      <c r="L7" s="44">
        <v>1</v>
      </c>
      <c r="M7" s="30">
        <v>-0.5</v>
      </c>
      <c r="N7" s="30">
        <v>1</v>
      </c>
      <c r="O7" s="30">
        <v>1</v>
      </c>
      <c r="P7" s="30">
        <v>1</v>
      </c>
      <c r="Q7" s="30">
        <v>1</v>
      </c>
      <c r="R7" s="30">
        <v>1</v>
      </c>
      <c r="S7" s="30">
        <v>3</v>
      </c>
      <c r="T7" s="30">
        <v>1</v>
      </c>
      <c r="U7" s="30">
        <v>-1</v>
      </c>
      <c r="V7" s="29">
        <v>1</v>
      </c>
      <c r="W7" s="30" t="s">
        <v>13</v>
      </c>
      <c r="X7" s="30">
        <v>1</v>
      </c>
      <c r="Y7" s="30">
        <v>-1</v>
      </c>
      <c r="Z7" s="30"/>
      <c r="AA7" s="30"/>
      <c r="AB7" s="30"/>
      <c r="AC7" s="41">
        <f>-40 - 40 - 40</f>
        <v>-120</v>
      </c>
      <c r="AD7" s="32">
        <f>-50-50</f>
        <v>-100</v>
      </c>
      <c r="AE7" s="34">
        <f t="shared" si="1"/>
        <v>-50</v>
      </c>
      <c r="AF7" s="163">
        <v>-100</v>
      </c>
      <c r="AG7" s="216">
        <v>-100</v>
      </c>
      <c r="AH7" s="162">
        <v>-100</v>
      </c>
      <c r="AI7" s="75">
        <v>0</v>
      </c>
      <c r="AJ7" s="75"/>
      <c r="AK7" s="75"/>
      <c r="AL7" s="75"/>
      <c r="AM7" s="75"/>
      <c r="AN7" s="75"/>
      <c r="AO7" s="75"/>
      <c r="AP7" s="33">
        <f t="shared" si="0"/>
        <v>31.923076923076923</v>
      </c>
      <c r="AQ7" s="26"/>
    </row>
    <row r="8" spans="1:44" s="47" customFormat="1" ht="15.75" x14ac:dyDescent="0.25">
      <c r="A8" s="223" t="s">
        <v>21</v>
      </c>
      <c r="B8" s="25">
        <v>0</v>
      </c>
      <c r="C8" s="25"/>
      <c r="D8" s="25">
        <v>3</v>
      </c>
      <c r="E8" s="111" t="s">
        <v>22</v>
      </c>
      <c r="F8" s="28">
        <v>1</v>
      </c>
      <c r="G8" s="45">
        <v>1</v>
      </c>
      <c r="H8" s="45">
        <v>1</v>
      </c>
      <c r="I8" s="46">
        <v>1</v>
      </c>
      <c r="J8" s="46">
        <v>1</v>
      </c>
      <c r="K8" s="46">
        <v>1</v>
      </c>
      <c r="L8" s="46">
        <v>1</v>
      </c>
      <c r="M8" s="46">
        <v>1</v>
      </c>
      <c r="N8" s="46">
        <v>1</v>
      </c>
      <c r="O8" s="46">
        <v>1</v>
      </c>
      <c r="P8" s="46">
        <v>1</v>
      </c>
      <c r="Q8" s="46">
        <v>1</v>
      </c>
      <c r="R8" s="46">
        <v>1</v>
      </c>
      <c r="S8" s="46">
        <v>3</v>
      </c>
      <c r="T8" s="46">
        <v>1</v>
      </c>
      <c r="U8" s="46">
        <v>1</v>
      </c>
      <c r="V8" s="29">
        <v>1</v>
      </c>
      <c r="W8" s="46">
        <v>1</v>
      </c>
      <c r="X8" s="46">
        <v>1</v>
      </c>
      <c r="Y8" s="46">
        <v>1</v>
      </c>
      <c r="Z8" s="46"/>
      <c r="AA8" s="46"/>
      <c r="AB8" s="46"/>
      <c r="AC8" s="37">
        <v>100</v>
      </c>
      <c r="AD8" s="37">
        <v>100</v>
      </c>
      <c r="AE8" s="38">
        <f t="shared" si="1"/>
        <v>100</v>
      </c>
      <c r="AF8" s="38">
        <v>100</v>
      </c>
      <c r="AG8" s="114">
        <v>100</v>
      </c>
      <c r="AH8" s="58">
        <v>100</v>
      </c>
      <c r="AI8" s="117">
        <v>300</v>
      </c>
      <c r="AJ8" s="90">
        <v>100</v>
      </c>
      <c r="AK8" s="90"/>
      <c r="AL8" s="212">
        <v>100</v>
      </c>
      <c r="AM8" s="90"/>
      <c r="AN8" s="90"/>
      <c r="AO8" s="90"/>
      <c r="AP8" s="33">
        <f t="shared" si="0"/>
        <v>126.92307692307692</v>
      </c>
      <c r="AQ8" s="25"/>
    </row>
    <row r="9" spans="1:44" ht="15.75" x14ac:dyDescent="0.25">
      <c r="A9" s="219" t="s">
        <v>23</v>
      </c>
      <c r="B9" s="25">
        <v>0</v>
      </c>
      <c r="C9" s="26"/>
      <c r="D9" s="26">
        <v>3</v>
      </c>
      <c r="E9" s="39" t="s">
        <v>24</v>
      </c>
      <c r="F9" s="28">
        <v>1</v>
      </c>
      <c r="G9" s="36">
        <v>1</v>
      </c>
      <c r="H9" s="36">
        <v>1</v>
      </c>
      <c r="I9" s="30">
        <v>1</v>
      </c>
      <c r="J9" s="30">
        <v>1</v>
      </c>
      <c r="K9" s="30">
        <v>1</v>
      </c>
      <c r="L9" s="29">
        <v>-0.5</v>
      </c>
      <c r="M9" s="30">
        <v>-0.5</v>
      </c>
      <c r="N9" s="30">
        <v>1</v>
      </c>
      <c r="O9" s="30">
        <v>1</v>
      </c>
      <c r="P9" s="30">
        <v>1</v>
      </c>
      <c r="Q9" s="30">
        <v>1</v>
      </c>
      <c r="R9" s="30">
        <v>1</v>
      </c>
      <c r="S9" s="30">
        <v>3</v>
      </c>
      <c r="T9" s="30">
        <v>1</v>
      </c>
      <c r="U9" s="30">
        <v>1</v>
      </c>
      <c r="V9" s="29">
        <v>1</v>
      </c>
      <c r="W9" s="30">
        <v>1</v>
      </c>
      <c r="X9" s="30">
        <v>1</v>
      </c>
      <c r="Y9" s="30">
        <v>1</v>
      </c>
      <c r="Z9" s="30"/>
      <c r="AA9" s="30"/>
      <c r="AB9" s="30"/>
      <c r="AC9" s="37">
        <v>100</v>
      </c>
      <c r="AD9" s="42">
        <f>-50-50</f>
        <v>-100</v>
      </c>
      <c r="AE9" s="38">
        <f t="shared" si="1"/>
        <v>100</v>
      </c>
      <c r="AF9" s="110">
        <f>-50+70</f>
        <v>20</v>
      </c>
      <c r="AG9" s="216">
        <v>-100</v>
      </c>
      <c r="AH9" s="113">
        <v>100</v>
      </c>
      <c r="AI9" s="75">
        <v>0</v>
      </c>
      <c r="AJ9" s="75"/>
      <c r="AK9" s="75"/>
      <c r="AL9" s="75"/>
      <c r="AM9" s="75"/>
      <c r="AN9" s="75"/>
      <c r="AO9" s="75"/>
      <c r="AP9" s="33">
        <f t="shared" si="0"/>
        <v>77.692307692307693</v>
      </c>
      <c r="AQ9" s="26"/>
    </row>
    <row r="10" spans="1:44" s="47" customFormat="1" ht="15.75" x14ac:dyDescent="0.25">
      <c r="A10" s="258" t="s">
        <v>25</v>
      </c>
      <c r="B10" s="25">
        <v>0</v>
      </c>
      <c r="C10" s="25"/>
      <c r="D10" s="25">
        <v>0</v>
      </c>
      <c r="E10" s="39" t="s">
        <v>26</v>
      </c>
      <c r="F10" s="28">
        <v>1</v>
      </c>
      <c r="G10" s="28">
        <v>-0.5</v>
      </c>
      <c r="H10" s="45">
        <v>0</v>
      </c>
      <c r="I10" s="46">
        <v>1</v>
      </c>
      <c r="J10" s="29">
        <v>-0.5</v>
      </c>
      <c r="K10" s="29">
        <v>-0.5</v>
      </c>
      <c r="L10" s="29">
        <v>-0.5</v>
      </c>
      <c r="M10" s="46">
        <v>-0.5</v>
      </c>
      <c r="N10" s="46">
        <v>-0.5</v>
      </c>
      <c r="O10" s="46">
        <v>1</v>
      </c>
      <c r="P10" s="48">
        <v>-0.5</v>
      </c>
      <c r="Q10" s="46">
        <v>-0.5</v>
      </c>
      <c r="R10" s="30" t="s">
        <v>13</v>
      </c>
      <c r="S10" s="46">
        <v>3</v>
      </c>
      <c r="T10" s="46">
        <v>1</v>
      </c>
      <c r="U10" s="46">
        <v>1</v>
      </c>
      <c r="V10" s="29">
        <v>1</v>
      </c>
      <c r="W10" s="46">
        <v>1</v>
      </c>
      <c r="X10" s="46">
        <v>1</v>
      </c>
      <c r="Y10" s="30">
        <v>-1</v>
      </c>
      <c r="Z10" s="46"/>
      <c r="AA10" s="46"/>
      <c r="AB10" s="46"/>
      <c r="AC10" s="41">
        <f>-40 - 40 - 40</f>
        <v>-120</v>
      </c>
      <c r="AD10" s="32">
        <f>-50-50</f>
        <v>-100</v>
      </c>
      <c r="AE10" s="38">
        <f t="shared" si="1"/>
        <v>100</v>
      </c>
      <c r="AF10" s="159">
        <v>-100</v>
      </c>
      <c r="AG10" s="216">
        <v>-100</v>
      </c>
      <c r="AH10" s="162">
        <v>-100</v>
      </c>
      <c r="AI10" s="90">
        <v>0</v>
      </c>
      <c r="AJ10" s="90"/>
      <c r="AK10" s="90"/>
      <c r="AL10" s="90"/>
      <c r="AM10" s="90"/>
      <c r="AN10" s="90"/>
      <c r="AO10" s="90"/>
      <c r="AP10" s="33">
        <f t="shared" si="0"/>
        <v>6.9230769230769234</v>
      </c>
      <c r="AQ10" s="25"/>
    </row>
    <row r="11" spans="1:44" ht="15.75" x14ac:dyDescent="0.25">
      <c r="A11" s="219" t="s">
        <v>27</v>
      </c>
      <c r="B11" s="25">
        <v>0</v>
      </c>
      <c r="C11" s="26"/>
      <c r="D11" s="26">
        <v>3</v>
      </c>
      <c r="E11" s="39" t="s">
        <v>28</v>
      </c>
      <c r="F11" s="28">
        <v>1</v>
      </c>
      <c r="G11" s="36">
        <v>1</v>
      </c>
      <c r="H11" s="36">
        <v>1</v>
      </c>
      <c r="I11" s="30">
        <v>1</v>
      </c>
      <c r="J11" s="30">
        <v>1</v>
      </c>
      <c r="K11" s="30">
        <v>1</v>
      </c>
      <c r="L11" s="30">
        <v>1</v>
      </c>
      <c r="M11" s="30">
        <v>-0.5</v>
      </c>
      <c r="N11" s="30">
        <v>1</v>
      </c>
      <c r="O11" s="30">
        <v>1</v>
      </c>
      <c r="P11" s="30">
        <v>1</v>
      </c>
      <c r="Q11" s="30">
        <v>1</v>
      </c>
      <c r="R11" s="30">
        <v>1</v>
      </c>
      <c r="S11" s="30">
        <v>3</v>
      </c>
      <c r="T11" s="30">
        <v>1</v>
      </c>
      <c r="U11" s="30">
        <v>1</v>
      </c>
      <c r="V11" s="29">
        <v>1</v>
      </c>
      <c r="W11" s="30">
        <v>1</v>
      </c>
      <c r="X11" s="30">
        <v>1</v>
      </c>
      <c r="Y11" s="30">
        <v>1</v>
      </c>
      <c r="Z11" s="30"/>
      <c r="AA11" s="30"/>
      <c r="AB11" s="30"/>
      <c r="AC11" s="37">
        <f>-40 + 100</f>
        <v>60</v>
      </c>
      <c r="AD11" s="213">
        <f>-50-50</f>
        <v>-100</v>
      </c>
      <c r="AE11" s="38">
        <f t="shared" si="1"/>
        <v>100</v>
      </c>
      <c r="AF11" s="38">
        <f>50+50</f>
        <v>100</v>
      </c>
      <c r="AG11" s="112">
        <v>60</v>
      </c>
      <c r="AH11" s="113">
        <v>100</v>
      </c>
      <c r="AI11" s="75">
        <v>0</v>
      </c>
      <c r="AJ11" s="75">
        <v>100</v>
      </c>
      <c r="AK11" s="75">
        <v>100</v>
      </c>
      <c r="AL11" s="113">
        <v>100</v>
      </c>
      <c r="AM11" s="75"/>
      <c r="AN11" s="75"/>
      <c r="AO11" s="75"/>
      <c r="AP11" s="33">
        <f t="shared" si="0"/>
        <v>102.69230769230769</v>
      </c>
      <c r="AQ11" s="26"/>
    </row>
    <row r="12" spans="1:44" ht="15.75" x14ac:dyDescent="0.25">
      <c r="A12" s="219" t="s">
        <v>29</v>
      </c>
      <c r="B12" s="25">
        <v>0</v>
      </c>
      <c r="C12" s="26"/>
      <c r="D12" s="26">
        <v>3</v>
      </c>
      <c r="E12" s="111" t="s">
        <v>30</v>
      </c>
      <c r="F12" s="28">
        <v>1</v>
      </c>
      <c r="G12" s="36">
        <v>1</v>
      </c>
      <c r="H12" s="36">
        <v>1</v>
      </c>
      <c r="I12" s="29">
        <v>-0.5</v>
      </c>
      <c r="J12" s="30">
        <v>1</v>
      </c>
      <c r="K12" s="30">
        <v>1</v>
      </c>
      <c r="L12" s="30">
        <v>1</v>
      </c>
      <c r="M12" s="30">
        <v>1</v>
      </c>
      <c r="N12" s="30">
        <v>1</v>
      </c>
      <c r="O12" s="30">
        <v>1</v>
      </c>
      <c r="P12" s="30">
        <v>1</v>
      </c>
      <c r="Q12" s="30">
        <v>1</v>
      </c>
      <c r="R12" s="30">
        <v>1</v>
      </c>
      <c r="S12" s="30">
        <v>3</v>
      </c>
      <c r="T12" s="30">
        <v>1</v>
      </c>
      <c r="U12" s="30">
        <v>1</v>
      </c>
      <c r="V12" s="29">
        <v>1</v>
      </c>
      <c r="W12" s="30">
        <v>1</v>
      </c>
      <c r="X12" s="30">
        <v>1</v>
      </c>
      <c r="Y12" s="30">
        <v>1</v>
      </c>
      <c r="Z12" s="30"/>
      <c r="AA12" s="30"/>
      <c r="AB12" s="30"/>
      <c r="AC12" s="37">
        <f>-40 + 100</f>
        <v>60</v>
      </c>
      <c r="AD12" s="37">
        <f>100</f>
        <v>100</v>
      </c>
      <c r="AE12" s="34">
        <f t="shared" si="1"/>
        <v>-50</v>
      </c>
      <c r="AF12" s="38">
        <f>50+50</f>
        <v>100</v>
      </c>
      <c r="AG12" s="112">
        <v>100</v>
      </c>
      <c r="AH12" s="113">
        <v>100</v>
      </c>
      <c r="AI12" s="75">
        <v>0</v>
      </c>
      <c r="AJ12" s="75">
        <v>100</v>
      </c>
      <c r="AK12" s="75"/>
      <c r="AL12" s="75"/>
      <c r="AM12" s="75"/>
      <c r="AN12" s="75"/>
      <c r="AO12" s="75"/>
      <c r="AP12" s="33">
        <f t="shared" si="0"/>
        <v>98.461538461538467</v>
      </c>
      <c r="AQ12" s="26"/>
    </row>
    <row r="13" spans="1:44" s="47" customFormat="1" ht="15.75" x14ac:dyDescent="0.25">
      <c r="A13" s="219" t="s">
        <v>31</v>
      </c>
      <c r="B13" s="25">
        <v>0</v>
      </c>
      <c r="C13" s="25"/>
      <c r="D13" s="25">
        <v>2</v>
      </c>
      <c r="E13" s="49"/>
      <c r="F13" s="50">
        <v>1</v>
      </c>
      <c r="G13" s="45">
        <v>1</v>
      </c>
      <c r="H13" s="45">
        <v>1</v>
      </c>
      <c r="I13" s="46">
        <v>1</v>
      </c>
      <c r="J13" s="46">
        <v>1</v>
      </c>
      <c r="K13" s="46">
        <v>1</v>
      </c>
      <c r="L13" s="46">
        <v>1</v>
      </c>
      <c r="M13" s="46">
        <v>-0.5</v>
      </c>
      <c r="N13" s="46">
        <v>-0.5</v>
      </c>
      <c r="O13" s="46">
        <v>1</v>
      </c>
      <c r="P13" s="48">
        <v>-0.5</v>
      </c>
      <c r="Q13" s="46">
        <v>-0.5</v>
      </c>
      <c r="R13" s="30" t="s">
        <v>13</v>
      </c>
      <c r="S13" s="46">
        <v>3</v>
      </c>
      <c r="T13" s="46">
        <v>1</v>
      </c>
      <c r="U13" s="46">
        <v>-1</v>
      </c>
      <c r="V13" s="29">
        <v>1</v>
      </c>
      <c r="W13" s="46">
        <v>1</v>
      </c>
      <c r="X13" s="46">
        <v>1</v>
      </c>
      <c r="Y13" s="30">
        <v>-1</v>
      </c>
      <c r="Z13" s="46"/>
      <c r="AA13" s="46"/>
      <c r="AB13" s="46"/>
      <c r="AC13" s="41">
        <f>-40 - 40 - 40</f>
        <v>-120</v>
      </c>
      <c r="AD13" s="32">
        <f>-50-50</f>
        <v>-100</v>
      </c>
      <c r="AE13" s="38">
        <f t="shared" si="1"/>
        <v>100</v>
      </c>
      <c r="AF13" s="159">
        <v>-100</v>
      </c>
      <c r="AG13" s="216">
        <v>-100</v>
      </c>
      <c r="AH13" s="162">
        <v>-100</v>
      </c>
      <c r="AI13" s="90">
        <v>0</v>
      </c>
      <c r="AJ13" s="90"/>
      <c r="AK13" s="90"/>
      <c r="AL13" s="90"/>
      <c r="AM13" s="90"/>
      <c r="AN13" s="90"/>
      <c r="AO13" s="90"/>
      <c r="AP13" s="33">
        <f t="shared" si="0"/>
        <v>26.153846153846153</v>
      </c>
      <c r="AQ13" s="25"/>
    </row>
    <row r="14" spans="1:44" s="47" customFormat="1" ht="15.75" x14ac:dyDescent="0.25">
      <c r="A14" s="258" t="s">
        <v>32</v>
      </c>
      <c r="B14" s="25">
        <v>0</v>
      </c>
      <c r="C14" s="25"/>
      <c r="D14" s="25">
        <v>3</v>
      </c>
      <c r="E14" s="111" t="s">
        <v>285</v>
      </c>
      <c r="F14" s="28">
        <v>1</v>
      </c>
      <c r="G14" s="28">
        <v>-0.5</v>
      </c>
      <c r="H14" s="45">
        <v>0</v>
      </c>
      <c r="I14" s="29">
        <v>-0.5</v>
      </c>
      <c r="J14" s="29">
        <v>-0.5</v>
      </c>
      <c r="K14" s="29">
        <v>-0.5</v>
      </c>
      <c r="L14" s="46">
        <v>1</v>
      </c>
      <c r="M14" s="46">
        <v>1</v>
      </c>
      <c r="N14" s="46">
        <v>-0.5</v>
      </c>
      <c r="O14" s="46">
        <v>-0.5</v>
      </c>
      <c r="P14" s="46">
        <v>1</v>
      </c>
      <c r="Q14" s="46">
        <v>1</v>
      </c>
      <c r="R14" s="46">
        <v>1</v>
      </c>
      <c r="S14" s="46">
        <v>3</v>
      </c>
      <c r="T14" s="46">
        <v>1</v>
      </c>
      <c r="U14" s="46">
        <v>1</v>
      </c>
      <c r="V14" s="29">
        <v>1</v>
      </c>
      <c r="W14" s="46">
        <v>1</v>
      </c>
      <c r="X14" s="46">
        <v>1</v>
      </c>
      <c r="Y14" s="30">
        <v>-1</v>
      </c>
      <c r="Z14" s="46"/>
      <c r="AA14" s="46"/>
      <c r="AB14" s="46"/>
      <c r="AC14" s="51">
        <f>-40 - 40 - 40</f>
        <v>-120</v>
      </c>
      <c r="AD14" s="32">
        <f>-50 - 50 + 1</f>
        <v>-99</v>
      </c>
      <c r="AE14" s="34">
        <f t="shared" si="1"/>
        <v>-50</v>
      </c>
      <c r="AF14" s="159">
        <v>-100</v>
      </c>
      <c r="AG14" s="216">
        <v>-100</v>
      </c>
      <c r="AH14" s="162">
        <v>-100</v>
      </c>
      <c r="AI14" s="90">
        <v>0</v>
      </c>
      <c r="AJ14" s="90"/>
      <c r="AK14" s="90"/>
      <c r="AL14" s="90"/>
      <c r="AM14" s="90"/>
      <c r="AN14" s="90"/>
      <c r="AO14" s="90"/>
      <c r="AP14" s="33">
        <f t="shared" si="0"/>
        <v>16.576923076923077</v>
      </c>
      <c r="AQ14" s="25"/>
    </row>
    <row r="15" spans="1:44" ht="15.75" x14ac:dyDescent="0.25">
      <c r="A15" s="258" t="s">
        <v>33</v>
      </c>
      <c r="B15" s="25">
        <v>0</v>
      </c>
      <c r="C15" s="26"/>
      <c r="D15" s="26">
        <v>3</v>
      </c>
      <c r="E15" s="39" t="s">
        <v>34</v>
      </c>
      <c r="F15" s="28">
        <v>1</v>
      </c>
      <c r="G15" s="36">
        <v>1</v>
      </c>
      <c r="H15" s="28">
        <v>-0.5</v>
      </c>
      <c r="I15" s="29">
        <v>-0.5</v>
      </c>
      <c r="J15" s="29">
        <v>-0.5</v>
      </c>
      <c r="K15" s="30">
        <v>1</v>
      </c>
      <c r="L15" s="30">
        <v>1</v>
      </c>
      <c r="M15" s="30">
        <v>-0.5</v>
      </c>
      <c r="N15" s="30">
        <v>-0.5</v>
      </c>
      <c r="O15" s="30">
        <v>1</v>
      </c>
      <c r="P15" s="48">
        <v>-0.5</v>
      </c>
      <c r="Q15" s="30">
        <v>1</v>
      </c>
      <c r="R15" s="30" t="s">
        <v>13</v>
      </c>
      <c r="S15" s="30">
        <v>3</v>
      </c>
      <c r="T15" s="30">
        <v>1</v>
      </c>
      <c r="U15" s="30">
        <v>-1</v>
      </c>
      <c r="V15" s="29">
        <v>1</v>
      </c>
      <c r="W15" s="30" t="s">
        <v>13</v>
      </c>
      <c r="X15" s="30">
        <v>1</v>
      </c>
      <c r="Y15" s="30">
        <v>-1</v>
      </c>
      <c r="Z15" s="30"/>
      <c r="AA15" s="30"/>
      <c r="AB15" s="30"/>
      <c r="AC15" s="41">
        <f>-40 - 40 - 40</f>
        <v>-120</v>
      </c>
      <c r="AD15" s="32">
        <f>-50-50</f>
        <v>-100</v>
      </c>
      <c r="AE15" s="34">
        <f t="shared" si="1"/>
        <v>-50</v>
      </c>
      <c r="AF15" s="159">
        <v>-100</v>
      </c>
      <c r="AG15" s="216">
        <v>-100</v>
      </c>
      <c r="AH15" s="162">
        <v>-100</v>
      </c>
      <c r="AI15" s="90">
        <v>0</v>
      </c>
      <c r="AJ15" s="90"/>
      <c r="AK15" s="90"/>
      <c r="AL15" s="90"/>
      <c r="AM15" s="75"/>
      <c r="AN15" s="75"/>
      <c r="AO15" s="75"/>
      <c r="AP15" s="33">
        <f t="shared" si="0"/>
        <v>5</v>
      </c>
      <c r="AQ15" s="26"/>
      <c r="AR15" t="s">
        <v>298</v>
      </c>
    </row>
    <row r="16" spans="1:44" ht="15.75" x14ac:dyDescent="0.25">
      <c r="A16" s="224" t="s">
        <v>35</v>
      </c>
      <c r="B16" s="25">
        <v>0</v>
      </c>
      <c r="C16" s="26"/>
      <c r="D16" s="26">
        <v>2</v>
      </c>
      <c r="E16" s="27" t="s">
        <v>36</v>
      </c>
      <c r="F16" s="28">
        <v>1</v>
      </c>
      <c r="G16" s="36">
        <v>1</v>
      </c>
      <c r="H16" s="36">
        <v>1</v>
      </c>
      <c r="I16" s="30">
        <v>1</v>
      </c>
      <c r="J16" s="30">
        <v>1</v>
      </c>
      <c r="K16" s="30">
        <v>1</v>
      </c>
      <c r="L16" s="29">
        <v>-0.5</v>
      </c>
      <c r="M16" s="30">
        <v>-0.5</v>
      </c>
      <c r="N16" s="30">
        <v>1</v>
      </c>
      <c r="O16" s="30">
        <v>1</v>
      </c>
      <c r="P16" s="30">
        <v>1</v>
      </c>
      <c r="Q16" s="30">
        <v>1</v>
      </c>
      <c r="R16" s="30">
        <v>1</v>
      </c>
      <c r="S16" s="30">
        <v>3</v>
      </c>
      <c r="T16" s="30">
        <v>1</v>
      </c>
      <c r="U16" s="30">
        <v>-1</v>
      </c>
      <c r="V16" s="29">
        <v>1</v>
      </c>
      <c r="W16" s="30">
        <v>1</v>
      </c>
      <c r="X16" s="30">
        <v>1</v>
      </c>
      <c r="Y16" s="30">
        <v>1</v>
      </c>
      <c r="Z16" s="30"/>
      <c r="AA16" s="30"/>
      <c r="AB16" s="30"/>
      <c r="AC16" s="37">
        <v>100</v>
      </c>
      <c r="AD16" s="31">
        <f>-50 + 100</f>
        <v>50</v>
      </c>
      <c r="AE16" s="38">
        <f t="shared" si="1"/>
        <v>100</v>
      </c>
      <c r="AF16" s="110">
        <f>70+30</f>
        <v>100</v>
      </c>
      <c r="AG16" s="112">
        <v>100</v>
      </c>
      <c r="AH16" s="58">
        <v>100</v>
      </c>
      <c r="AI16" s="75">
        <v>0</v>
      </c>
      <c r="AJ16" s="75">
        <v>100</v>
      </c>
      <c r="AK16" s="75"/>
      <c r="AL16" s="113">
        <v>100</v>
      </c>
      <c r="AM16" s="75"/>
      <c r="AN16" s="75"/>
      <c r="AO16" s="75"/>
      <c r="AP16" s="33">
        <f t="shared" si="0"/>
        <v>94.230769230769226</v>
      </c>
      <c r="AQ16" s="26"/>
    </row>
    <row r="17" spans="1:64" s="47" customFormat="1" ht="15.75" x14ac:dyDescent="0.25">
      <c r="A17" s="223" t="s">
        <v>37</v>
      </c>
      <c r="B17" s="25">
        <v>0</v>
      </c>
      <c r="C17" s="25"/>
      <c r="D17" s="25">
        <v>1</v>
      </c>
      <c r="E17" s="27" t="s">
        <v>38</v>
      </c>
      <c r="F17" s="28">
        <v>1</v>
      </c>
      <c r="G17" s="45">
        <v>1</v>
      </c>
      <c r="H17" s="45">
        <v>1</v>
      </c>
      <c r="I17" s="46">
        <v>1</v>
      </c>
      <c r="J17" s="46">
        <v>1</v>
      </c>
      <c r="K17" s="46">
        <v>1</v>
      </c>
      <c r="L17" s="46">
        <v>1</v>
      </c>
      <c r="M17" s="46">
        <v>1</v>
      </c>
      <c r="N17" s="46">
        <v>1</v>
      </c>
      <c r="O17" s="46">
        <v>1</v>
      </c>
      <c r="P17" s="46">
        <v>1</v>
      </c>
      <c r="Q17" s="46">
        <v>-0.5</v>
      </c>
      <c r="R17" s="46">
        <v>1</v>
      </c>
      <c r="S17" s="46">
        <v>3</v>
      </c>
      <c r="T17" s="46">
        <v>1</v>
      </c>
      <c r="U17" s="46">
        <v>-1</v>
      </c>
      <c r="V17" s="29">
        <v>1</v>
      </c>
      <c r="W17" s="46">
        <v>1</v>
      </c>
      <c r="X17" s="46">
        <v>1</v>
      </c>
      <c r="Y17" s="30">
        <v>-1</v>
      </c>
      <c r="Z17" s="46"/>
      <c r="AA17" s="46"/>
      <c r="AB17" s="46"/>
      <c r="AC17" s="37">
        <v>100</v>
      </c>
      <c r="AD17" s="31">
        <f>-50 - 20 + 100</f>
        <v>30</v>
      </c>
      <c r="AE17" s="38">
        <f t="shared" si="1"/>
        <v>100</v>
      </c>
      <c r="AF17" s="110">
        <f>-50+60</f>
        <v>10</v>
      </c>
      <c r="AG17" s="112">
        <v>-100</v>
      </c>
      <c r="AH17" s="58">
        <v>100</v>
      </c>
      <c r="AI17" s="90">
        <v>0</v>
      </c>
      <c r="AJ17" s="90"/>
      <c r="AK17" s="90"/>
      <c r="AL17" s="212">
        <v>50</v>
      </c>
      <c r="AM17" s="90"/>
      <c r="AN17" s="90"/>
      <c r="AO17" s="90"/>
      <c r="AP17" s="33">
        <f t="shared" si="0"/>
        <v>74.615384615384613</v>
      </c>
      <c r="AQ17" s="25"/>
    </row>
    <row r="18" spans="1:64" x14ac:dyDescent="0.25">
      <c r="A18" s="258" t="s">
        <v>39</v>
      </c>
      <c r="B18" s="25">
        <v>0</v>
      </c>
      <c r="C18" s="26"/>
      <c r="D18" s="26">
        <v>1</v>
      </c>
      <c r="E18" s="111" t="s">
        <v>40</v>
      </c>
      <c r="F18" s="28">
        <v>1</v>
      </c>
      <c r="G18" s="28">
        <v>-0.5</v>
      </c>
      <c r="H18" s="52">
        <v>1</v>
      </c>
      <c r="I18" s="29">
        <v>-0.5</v>
      </c>
      <c r="J18" s="48">
        <v>1</v>
      </c>
      <c r="K18" s="48">
        <v>1</v>
      </c>
      <c r="L18" s="29">
        <v>-0.5</v>
      </c>
      <c r="M18" s="48">
        <v>1</v>
      </c>
      <c r="N18" s="48">
        <v>-0.5</v>
      </c>
      <c r="O18" s="48">
        <v>-0.5</v>
      </c>
      <c r="P18" s="48">
        <v>-0.5</v>
      </c>
      <c r="Q18" s="48">
        <v>1</v>
      </c>
      <c r="R18" s="48">
        <v>1</v>
      </c>
      <c r="S18" s="48">
        <v>3</v>
      </c>
      <c r="T18" s="48">
        <v>1</v>
      </c>
      <c r="U18" s="48">
        <v>1</v>
      </c>
      <c r="V18" s="29">
        <v>1</v>
      </c>
      <c r="W18" s="48">
        <v>1</v>
      </c>
      <c r="X18" s="48">
        <v>1</v>
      </c>
      <c r="Y18" s="48">
        <v>1</v>
      </c>
      <c r="Z18" s="48"/>
      <c r="AA18" s="48"/>
      <c r="AB18" s="48"/>
      <c r="AC18" s="37">
        <f>-40 - 40 - 40</f>
        <v>-120</v>
      </c>
      <c r="AD18" s="32">
        <f>-50-50</f>
        <v>-100</v>
      </c>
      <c r="AE18" s="34">
        <f t="shared" si="1"/>
        <v>-50</v>
      </c>
      <c r="AF18" s="159">
        <v>-100</v>
      </c>
      <c r="AG18" s="162">
        <v>-100</v>
      </c>
      <c r="AH18" s="162">
        <v>-100</v>
      </c>
      <c r="AI18" s="75">
        <v>0</v>
      </c>
      <c r="AJ18" s="75"/>
      <c r="AK18" s="75"/>
      <c r="AL18" s="75"/>
      <c r="AM18" s="75"/>
      <c r="AN18" s="75"/>
      <c r="AO18" s="75"/>
      <c r="AP18" s="33">
        <f t="shared" si="0"/>
        <v>28.076923076923077</v>
      </c>
      <c r="AQ18" s="26"/>
    </row>
    <row r="19" spans="1:64" x14ac:dyDescent="0.25">
      <c r="A19" s="219" t="s">
        <v>41</v>
      </c>
      <c r="B19" s="25">
        <v>0</v>
      </c>
      <c r="C19" s="26"/>
      <c r="D19" s="26">
        <v>2</v>
      </c>
      <c r="E19" s="27" t="s">
        <v>42</v>
      </c>
      <c r="F19" s="28">
        <v>1</v>
      </c>
      <c r="G19" s="52">
        <v>1</v>
      </c>
      <c r="H19" s="52">
        <v>1</v>
      </c>
      <c r="I19" s="48">
        <v>1</v>
      </c>
      <c r="J19" s="48">
        <v>1</v>
      </c>
      <c r="K19" s="48">
        <v>1</v>
      </c>
      <c r="L19" s="48">
        <v>1</v>
      </c>
      <c r="M19" s="48">
        <v>1</v>
      </c>
      <c r="N19" s="48">
        <v>1</v>
      </c>
      <c r="O19" s="48">
        <v>1</v>
      </c>
      <c r="P19" s="48">
        <v>1</v>
      </c>
      <c r="Q19" s="48">
        <v>1</v>
      </c>
      <c r="R19" s="48">
        <v>1</v>
      </c>
      <c r="S19" s="48">
        <v>3</v>
      </c>
      <c r="T19" s="48">
        <v>1</v>
      </c>
      <c r="U19" s="48">
        <v>-1</v>
      </c>
      <c r="V19" s="29">
        <v>1</v>
      </c>
      <c r="W19" s="48">
        <v>1</v>
      </c>
      <c r="X19" s="48">
        <v>1</v>
      </c>
      <c r="Y19" s="48">
        <v>1</v>
      </c>
      <c r="Z19" s="48"/>
      <c r="AA19" s="48"/>
      <c r="AB19" s="48"/>
      <c r="AC19" s="37">
        <v>100</v>
      </c>
      <c r="AD19" s="31">
        <f>-50 - 20 + 100</f>
        <v>30</v>
      </c>
      <c r="AE19" s="38">
        <f t="shared" si="1"/>
        <v>100</v>
      </c>
      <c r="AF19" s="38">
        <f>50+50</f>
        <v>100</v>
      </c>
      <c r="AG19" s="113">
        <v>80</v>
      </c>
      <c r="AH19" s="113">
        <v>100</v>
      </c>
      <c r="AI19" s="75">
        <v>0</v>
      </c>
      <c r="AJ19" s="75"/>
      <c r="AK19" s="75"/>
      <c r="AL19" s="113">
        <v>100</v>
      </c>
      <c r="AM19" s="75"/>
      <c r="AN19" s="75"/>
      <c r="AO19" s="75"/>
      <c r="AP19" s="33">
        <f t="shared" si="0"/>
        <v>100.38461538461539</v>
      </c>
      <c r="AQ19" s="26"/>
    </row>
    <row r="20" spans="1:64" x14ac:dyDescent="0.25">
      <c r="A20" s="258" t="s">
        <v>43</v>
      </c>
      <c r="B20" s="25">
        <v>0</v>
      </c>
      <c r="C20" s="26"/>
      <c r="D20" s="26">
        <v>1</v>
      </c>
      <c r="E20" s="43"/>
      <c r="F20" s="28">
        <v>1</v>
      </c>
      <c r="G20" s="28">
        <v>-0.5</v>
      </c>
      <c r="H20" s="28">
        <v>-0.5</v>
      </c>
      <c r="I20" s="29">
        <v>-0.5</v>
      </c>
      <c r="J20" s="29">
        <v>-0.5</v>
      </c>
      <c r="K20" s="29">
        <v>-0.5</v>
      </c>
      <c r="L20" s="29">
        <v>-0.5</v>
      </c>
      <c r="M20" s="48">
        <v>-0.5</v>
      </c>
      <c r="N20" s="48">
        <v>-0.5</v>
      </c>
      <c r="O20" s="48">
        <v>1</v>
      </c>
      <c r="P20" s="48">
        <v>-0.5</v>
      </c>
      <c r="Q20" s="46">
        <v>-0.5</v>
      </c>
      <c r="R20" s="30" t="s">
        <v>13</v>
      </c>
      <c r="S20" s="48">
        <v>3</v>
      </c>
      <c r="T20" s="48">
        <v>1</v>
      </c>
      <c r="U20" s="48">
        <v>-1</v>
      </c>
      <c r="V20" s="29">
        <v>1</v>
      </c>
      <c r="W20" s="30" t="s">
        <v>13</v>
      </c>
      <c r="X20" s="48">
        <v>1</v>
      </c>
      <c r="Y20" s="30">
        <v>-1</v>
      </c>
      <c r="Z20" s="48"/>
      <c r="AA20" s="48"/>
      <c r="AB20" s="48"/>
      <c r="AC20" s="41">
        <f>-40 - 40 - 40</f>
        <v>-120</v>
      </c>
      <c r="AD20" s="32">
        <f>-50-50</f>
        <v>-100</v>
      </c>
      <c r="AE20" s="34">
        <f t="shared" si="1"/>
        <v>-50</v>
      </c>
      <c r="AF20" s="159">
        <v>-100</v>
      </c>
      <c r="AG20" s="162">
        <v>-100</v>
      </c>
      <c r="AH20" s="162">
        <v>-100</v>
      </c>
      <c r="AI20" s="75">
        <v>0</v>
      </c>
      <c r="AJ20" s="75"/>
      <c r="AK20" s="75"/>
      <c r="AL20" s="75"/>
      <c r="AM20" s="75"/>
      <c r="AN20" s="75"/>
      <c r="AO20" s="75"/>
      <c r="AP20" s="33">
        <f t="shared" si="0"/>
        <v>-18.076923076923077</v>
      </c>
      <c r="AQ20" s="26"/>
    </row>
    <row r="21" spans="1:64" x14ac:dyDescent="0.25">
      <c r="A21" s="115" t="s">
        <v>44</v>
      </c>
      <c r="B21" s="25">
        <v>0</v>
      </c>
      <c r="C21" s="26"/>
      <c r="D21" s="26">
        <v>3</v>
      </c>
      <c r="E21" s="39" t="s">
        <v>45</v>
      </c>
      <c r="F21" s="28">
        <v>1</v>
      </c>
      <c r="G21" s="52">
        <v>1</v>
      </c>
      <c r="H21" s="52">
        <v>1</v>
      </c>
      <c r="I21" s="48">
        <v>1</v>
      </c>
      <c r="J21" s="48">
        <v>1</v>
      </c>
      <c r="K21" s="48">
        <v>1</v>
      </c>
      <c r="L21" s="29">
        <v>-0.5</v>
      </c>
      <c r="M21" s="48">
        <v>1</v>
      </c>
      <c r="N21" s="48">
        <v>1</v>
      </c>
      <c r="O21" s="48">
        <v>1</v>
      </c>
      <c r="P21" s="48">
        <v>1</v>
      </c>
      <c r="Q21" s="48">
        <v>1</v>
      </c>
      <c r="R21" s="48">
        <v>1</v>
      </c>
      <c r="S21" s="48">
        <v>3</v>
      </c>
      <c r="T21" s="48">
        <v>1</v>
      </c>
      <c r="U21" s="48">
        <v>1</v>
      </c>
      <c r="V21" s="29">
        <v>1</v>
      </c>
      <c r="W21" s="48">
        <v>1</v>
      </c>
      <c r="X21" s="48">
        <v>1</v>
      </c>
      <c r="Y21" s="48">
        <v>1</v>
      </c>
      <c r="Z21" s="48"/>
      <c r="AA21" s="48"/>
      <c r="AB21" s="48"/>
      <c r="AC21" s="41">
        <f>-40 -40 - 40</f>
        <v>-120</v>
      </c>
      <c r="AD21" s="31">
        <f>-50 + 100</f>
        <v>50</v>
      </c>
      <c r="AE21" s="38">
        <f t="shared" si="1"/>
        <v>100</v>
      </c>
      <c r="AF21" s="38">
        <f>70+30</f>
        <v>100</v>
      </c>
      <c r="AG21" s="113">
        <v>100</v>
      </c>
      <c r="AH21" s="58">
        <v>100</v>
      </c>
      <c r="AI21" s="75">
        <v>0</v>
      </c>
      <c r="AJ21" s="75">
        <v>100</v>
      </c>
      <c r="AK21" s="75">
        <v>100</v>
      </c>
      <c r="AL21" s="75"/>
      <c r="AM21" s="75"/>
      <c r="AN21" s="75"/>
      <c r="AO21" s="75"/>
      <c r="AP21" s="33">
        <f t="shared" si="0"/>
        <v>99.230769230769226</v>
      </c>
      <c r="AQ21" s="26"/>
    </row>
    <row r="22" spans="1:64" x14ac:dyDescent="0.25">
      <c r="A22" s="224" t="s">
        <v>46</v>
      </c>
      <c r="B22" s="25">
        <v>0</v>
      </c>
      <c r="C22" s="26"/>
      <c r="D22" s="26">
        <v>3</v>
      </c>
      <c r="E22" s="27" t="s">
        <v>47</v>
      </c>
      <c r="F22" s="28">
        <v>1</v>
      </c>
      <c r="G22" s="52">
        <v>1</v>
      </c>
      <c r="H22" s="52">
        <v>1</v>
      </c>
      <c r="I22" s="48">
        <v>1</v>
      </c>
      <c r="J22" s="48">
        <v>1</v>
      </c>
      <c r="K22" s="29">
        <v>-0.5</v>
      </c>
      <c r="L22" s="48">
        <v>1</v>
      </c>
      <c r="M22" s="48">
        <v>1</v>
      </c>
      <c r="N22" s="48">
        <v>1</v>
      </c>
      <c r="O22" s="48">
        <v>1</v>
      </c>
      <c r="P22" s="48">
        <v>1</v>
      </c>
      <c r="Q22" s="48">
        <v>1</v>
      </c>
      <c r="R22" s="48">
        <v>1</v>
      </c>
      <c r="S22" s="48">
        <v>3</v>
      </c>
      <c r="T22" s="48">
        <v>1</v>
      </c>
      <c r="U22" s="48">
        <v>-1</v>
      </c>
      <c r="V22" s="29">
        <v>1</v>
      </c>
      <c r="W22" s="48">
        <v>1</v>
      </c>
      <c r="X22" s="48">
        <v>1</v>
      </c>
      <c r="Y22" s="48">
        <v>1</v>
      </c>
      <c r="Z22" s="48"/>
      <c r="AA22" s="48"/>
      <c r="AB22" s="48"/>
      <c r="AC22" s="37">
        <f>-40 - 40 + 100</f>
        <v>20</v>
      </c>
      <c r="AD22" s="37">
        <f>-20 + 100</f>
        <v>80</v>
      </c>
      <c r="AE22" s="38">
        <f t="shared" si="1"/>
        <v>100</v>
      </c>
      <c r="AF22" s="38">
        <f>50 + 50</f>
        <v>100</v>
      </c>
      <c r="AG22" s="113">
        <v>100</v>
      </c>
      <c r="AH22" s="113">
        <v>100</v>
      </c>
      <c r="AI22" s="75">
        <v>0</v>
      </c>
      <c r="AJ22" s="75">
        <v>100</v>
      </c>
      <c r="AK22" s="75"/>
      <c r="AL22" s="113">
        <v>100</v>
      </c>
      <c r="AM22" s="75"/>
      <c r="AN22" s="75"/>
      <c r="AO22" s="75"/>
      <c r="AP22" s="33">
        <f t="shared" si="0"/>
        <v>98.07692307692308</v>
      </c>
      <c r="AQ22" s="26"/>
    </row>
    <row r="23" spans="1:64" x14ac:dyDescent="0.25">
      <c r="A23" s="258" t="s">
        <v>48</v>
      </c>
      <c r="B23" s="25">
        <v>0</v>
      </c>
      <c r="C23" s="26"/>
      <c r="D23" s="26">
        <v>3</v>
      </c>
      <c r="E23" s="111" t="s">
        <v>49</v>
      </c>
      <c r="F23" s="28">
        <v>1</v>
      </c>
      <c r="G23" s="52">
        <v>1</v>
      </c>
      <c r="H23" s="52">
        <v>1</v>
      </c>
      <c r="I23" s="48">
        <v>1</v>
      </c>
      <c r="J23" s="48">
        <v>1</v>
      </c>
      <c r="K23" s="48">
        <v>1</v>
      </c>
      <c r="L23" s="48">
        <v>1</v>
      </c>
      <c r="M23" s="48">
        <v>-0.5</v>
      </c>
      <c r="N23" s="48">
        <v>1</v>
      </c>
      <c r="O23" s="48">
        <v>1</v>
      </c>
      <c r="P23" s="48">
        <v>1</v>
      </c>
      <c r="Q23" s="48">
        <v>1</v>
      </c>
      <c r="R23" s="48">
        <v>1</v>
      </c>
      <c r="S23" s="48">
        <v>3</v>
      </c>
      <c r="T23" s="48">
        <v>1</v>
      </c>
      <c r="U23" s="48">
        <v>1</v>
      </c>
      <c r="V23" s="29">
        <v>1</v>
      </c>
      <c r="W23" s="48">
        <v>1</v>
      </c>
      <c r="X23" s="48">
        <v>1</v>
      </c>
      <c r="Y23" s="48">
        <v>1</v>
      </c>
      <c r="Z23" s="48"/>
      <c r="AA23" s="48"/>
      <c r="AB23" s="48"/>
      <c r="AC23" s="37">
        <f>-40 + 100</f>
        <v>60</v>
      </c>
      <c r="AD23" s="32">
        <f>-50 - 50</f>
        <v>-100</v>
      </c>
      <c r="AE23" s="38">
        <f t="shared" si="1"/>
        <v>100</v>
      </c>
      <c r="AF23" s="159">
        <f>-50-50</f>
        <v>-100</v>
      </c>
      <c r="AG23" s="162">
        <f>-50-50</f>
        <v>-100</v>
      </c>
      <c r="AH23" s="162">
        <v>-100</v>
      </c>
      <c r="AI23" s="75">
        <v>0</v>
      </c>
      <c r="AJ23" s="75"/>
      <c r="AK23" s="75"/>
      <c r="AL23" s="75"/>
      <c r="AM23" s="75"/>
      <c r="AN23" s="75"/>
      <c r="AO23" s="75"/>
      <c r="AP23" s="33">
        <f t="shared" si="0"/>
        <v>69.615384615384613</v>
      </c>
      <c r="AQ23" s="26"/>
      <c r="AR23" t="s">
        <v>302</v>
      </c>
    </row>
    <row r="24" spans="1:64" x14ac:dyDescent="0.25">
      <c r="A24" s="219" t="s">
        <v>50</v>
      </c>
      <c r="B24" s="25">
        <v>0</v>
      </c>
      <c r="C24" s="26"/>
      <c r="D24" s="26">
        <v>1</v>
      </c>
      <c r="E24" s="43"/>
      <c r="F24" s="28">
        <v>1</v>
      </c>
      <c r="G24" s="52">
        <v>1</v>
      </c>
      <c r="H24" s="52">
        <v>1</v>
      </c>
      <c r="I24" s="29">
        <v>-0.5</v>
      </c>
      <c r="J24" s="48">
        <v>1</v>
      </c>
      <c r="K24" s="29">
        <v>-0.5</v>
      </c>
      <c r="L24" s="29">
        <v>-0.5</v>
      </c>
      <c r="M24" s="48">
        <v>-0.5</v>
      </c>
      <c r="N24" s="48">
        <v>1</v>
      </c>
      <c r="O24" s="48">
        <v>1</v>
      </c>
      <c r="P24" s="48">
        <v>1</v>
      </c>
      <c r="Q24" s="48">
        <v>1</v>
      </c>
      <c r="R24" s="48">
        <v>1</v>
      </c>
      <c r="S24" s="48">
        <v>3</v>
      </c>
      <c r="T24" s="48">
        <v>1</v>
      </c>
      <c r="U24" s="48">
        <v>-1</v>
      </c>
      <c r="V24" s="29">
        <v>1</v>
      </c>
      <c r="W24" s="48">
        <v>1</v>
      </c>
      <c r="X24" s="48">
        <v>1</v>
      </c>
      <c r="Y24" s="30">
        <v>-1</v>
      </c>
      <c r="Z24" s="48"/>
      <c r="AA24" s="48"/>
      <c r="AB24" s="48"/>
      <c r="AC24" s="41">
        <f>-40 - 40 - 40</f>
        <v>-120</v>
      </c>
      <c r="AD24" s="32">
        <f>-50 - 50</f>
        <v>-100</v>
      </c>
      <c r="AE24" s="34">
        <f t="shared" si="1"/>
        <v>-50</v>
      </c>
      <c r="AF24" s="159">
        <v>-100</v>
      </c>
      <c r="AG24" s="162">
        <v>-100</v>
      </c>
      <c r="AH24" s="162">
        <v>-100</v>
      </c>
      <c r="AI24" s="75">
        <v>0</v>
      </c>
      <c r="AJ24" s="75"/>
      <c r="AK24" s="75"/>
      <c r="AL24" s="75"/>
      <c r="AM24" s="75"/>
      <c r="AN24" s="75"/>
      <c r="AO24" s="75"/>
      <c r="AP24" s="33">
        <f t="shared" si="0"/>
        <v>24.23076923076923</v>
      </c>
      <c r="AQ24" s="26"/>
    </row>
    <row r="25" spans="1:64" x14ac:dyDescent="0.25">
      <c r="A25" s="219" t="s">
        <v>51</v>
      </c>
      <c r="B25" s="25">
        <v>0</v>
      </c>
      <c r="C25" s="26"/>
      <c r="D25" s="26">
        <v>2</v>
      </c>
      <c r="E25" s="39" t="s">
        <v>52</v>
      </c>
      <c r="F25" s="28">
        <v>1</v>
      </c>
      <c r="G25" s="52">
        <v>1</v>
      </c>
      <c r="H25" s="52">
        <v>1</v>
      </c>
      <c r="I25" s="29">
        <v>-0.5</v>
      </c>
      <c r="J25" s="48">
        <v>1</v>
      </c>
      <c r="K25" s="48">
        <v>1</v>
      </c>
      <c r="L25" s="48">
        <v>1</v>
      </c>
      <c r="M25" s="48">
        <v>-0.5</v>
      </c>
      <c r="N25" s="48">
        <v>1</v>
      </c>
      <c r="O25" s="48">
        <v>1</v>
      </c>
      <c r="P25" s="48">
        <v>1</v>
      </c>
      <c r="Q25" s="46">
        <v>-0.5</v>
      </c>
      <c r="R25" s="30" t="s">
        <v>13</v>
      </c>
      <c r="S25" s="48">
        <v>3</v>
      </c>
      <c r="T25" s="48">
        <v>1</v>
      </c>
      <c r="U25" s="48">
        <v>-1</v>
      </c>
      <c r="V25" s="29">
        <v>1</v>
      </c>
      <c r="W25" s="48">
        <v>1</v>
      </c>
      <c r="X25" s="48">
        <v>1</v>
      </c>
      <c r="Y25" s="30">
        <v>-1</v>
      </c>
      <c r="Z25" s="48"/>
      <c r="AA25" s="48"/>
      <c r="AB25" s="48"/>
      <c r="AC25" s="37">
        <f>-40 - 40 + 100</f>
        <v>20</v>
      </c>
      <c r="AD25" s="31">
        <f>100</f>
        <v>100</v>
      </c>
      <c r="AE25" s="34">
        <f t="shared" si="1"/>
        <v>-50</v>
      </c>
      <c r="AF25" s="110">
        <v>-100</v>
      </c>
      <c r="AG25" s="113">
        <v>80</v>
      </c>
      <c r="AH25" s="113">
        <v>80</v>
      </c>
      <c r="AI25" s="75">
        <v>0</v>
      </c>
      <c r="AJ25" s="75"/>
      <c r="AK25" s="75"/>
      <c r="AL25" s="113">
        <v>80</v>
      </c>
      <c r="AM25" s="75"/>
      <c r="AN25" s="75"/>
      <c r="AO25" s="75"/>
      <c r="AP25" s="33">
        <f t="shared" si="0"/>
        <v>56.153846153846153</v>
      </c>
      <c r="AQ25" s="26"/>
    </row>
    <row r="26" spans="1:64" s="54" customFormat="1" ht="15.75" thickBot="1" x14ac:dyDescent="0.3">
      <c r="A26" s="215" t="s">
        <v>208</v>
      </c>
      <c r="B26" s="25">
        <v>0</v>
      </c>
      <c r="C26" s="25"/>
      <c r="D26" s="25">
        <v>3</v>
      </c>
      <c r="E26" s="35" t="s">
        <v>53</v>
      </c>
      <c r="F26" s="50">
        <v>1</v>
      </c>
      <c r="G26" s="53">
        <v>1</v>
      </c>
      <c r="H26" s="53">
        <v>1</v>
      </c>
      <c r="I26" s="40">
        <v>1</v>
      </c>
      <c r="J26" s="40">
        <v>1</v>
      </c>
      <c r="K26" s="40">
        <v>1</v>
      </c>
      <c r="L26" s="40">
        <v>1</v>
      </c>
      <c r="M26" s="40">
        <v>-0.5</v>
      </c>
      <c r="N26" s="40">
        <v>1</v>
      </c>
      <c r="O26" s="40">
        <v>1</v>
      </c>
      <c r="P26" s="40">
        <v>1</v>
      </c>
      <c r="Q26" s="40">
        <v>1</v>
      </c>
      <c r="R26" s="40">
        <v>1</v>
      </c>
      <c r="S26" s="40">
        <v>3</v>
      </c>
      <c r="T26" s="40">
        <v>-0.5</v>
      </c>
      <c r="U26" s="40">
        <v>1</v>
      </c>
      <c r="V26" s="29">
        <v>1</v>
      </c>
      <c r="W26" s="40">
        <v>1</v>
      </c>
      <c r="X26" s="40">
        <v>1</v>
      </c>
      <c r="Y26" s="40">
        <v>1</v>
      </c>
      <c r="Z26" s="40"/>
      <c r="AA26" s="40"/>
      <c r="AB26" s="40"/>
      <c r="AC26" s="37">
        <v>100</v>
      </c>
      <c r="AD26" s="31">
        <f>-50 + 100</f>
        <v>50</v>
      </c>
      <c r="AE26" s="38">
        <f t="shared" si="1"/>
        <v>100</v>
      </c>
      <c r="AF26" s="116">
        <f>5+10+40</f>
        <v>55</v>
      </c>
      <c r="AG26" s="212">
        <v>100</v>
      </c>
      <c r="AH26" s="58">
        <v>100</v>
      </c>
      <c r="AI26" s="90">
        <v>0</v>
      </c>
      <c r="AJ26" s="90">
        <v>100</v>
      </c>
      <c r="AK26" s="90">
        <v>100</v>
      </c>
      <c r="AL26" s="212">
        <v>100</v>
      </c>
      <c r="AM26" s="90"/>
      <c r="AN26" s="90"/>
      <c r="AO26" s="90"/>
      <c r="AP26" s="33">
        <f t="shared" si="0"/>
        <v>104.03846153846153</v>
      </c>
      <c r="AQ26" s="25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</row>
    <row r="27" spans="1:64" ht="33" customHeight="1" thickBot="1" x14ac:dyDescent="0.45">
      <c r="A27" s="275" t="s">
        <v>54</v>
      </c>
      <c r="B27" s="276"/>
      <c r="C27" s="276"/>
      <c r="D27" s="276"/>
      <c r="E27" s="277"/>
      <c r="F27" s="278"/>
      <c r="G27" s="279"/>
      <c r="H27" s="279"/>
      <c r="I27" s="279"/>
      <c r="J27" s="279"/>
      <c r="K27" s="278"/>
      <c r="L27" s="278"/>
      <c r="M27" s="278"/>
      <c r="N27" s="279"/>
      <c r="O27" s="279"/>
      <c r="P27" s="279"/>
      <c r="Q27" s="279"/>
      <c r="R27" s="279"/>
      <c r="S27" s="279"/>
      <c r="T27" s="279"/>
      <c r="U27" s="280"/>
      <c r="V27" s="280"/>
      <c r="W27" s="280"/>
      <c r="X27" s="280"/>
      <c r="Y27" s="280"/>
      <c r="Z27" s="280"/>
      <c r="AA27" s="280"/>
      <c r="AB27" s="280"/>
      <c r="AC27" s="281"/>
      <c r="AD27" s="278"/>
      <c r="AE27" s="278"/>
      <c r="AF27" s="278"/>
      <c r="AG27" s="282"/>
      <c r="AH27" s="278"/>
      <c r="AI27" s="278"/>
      <c r="AJ27" s="278"/>
      <c r="AK27" s="278"/>
      <c r="AL27" s="278"/>
      <c r="AM27" s="278"/>
      <c r="AN27" s="278"/>
      <c r="AO27" s="283"/>
      <c r="AP27" s="284"/>
    </row>
    <row r="28" spans="1:64" ht="15.75" thickBot="1" x14ac:dyDescent="0.3">
      <c r="A28" s="293" t="s">
        <v>1</v>
      </c>
      <c r="B28" s="294" t="str">
        <f t="shared" ref="B28:AB28" si="2">B2</f>
        <v>КР1</v>
      </c>
      <c r="C28" s="295" t="str">
        <f t="shared" si="2"/>
        <v>КР2</v>
      </c>
      <c r="D28" s="295"/>
      <c r="E28" s="296" t="str">
        <f t="shared" si="2"/>
        <v>Github</v>
      </c>
      <c r="F28" s="297">
        <f t="shared" si="2"/>
        <v>45691</v>
      </c>
      <c r="G28" s="298">
        <f t="shared" si="2"/>
        <v>45698</v>
      </c>
      <c r="H28" s="298">
        <f t="shared" si="2"/>
        <v>45701</v>
      </c>
      <c r="I28" s="298">
        <f t="shared" si="2"/>
        <v>45705</v>
      </c>
      <c r="J28" s="298">
        <f t="shared" si="2"/>
        <v>45712</v>
      </c>
      <c r="K28" s="297">
        <f t="shared" si="2"/>
        <v>45715</v>
      </c>
      <c r="L28" s="297">
        <f t="shared" si="2"/>
        <v>45719</v>
      </c>
      <c r="M28" s="297">
        <f t="shared" si="2"/>
        <v>45726</v>
      </c>
      <c r="N28" s="298">
        <f t="shared" si="2"/>
        <v>45729</v>
      </c>
      <c r="O28" s="298">
        <f t="shared" si="2"/>
        <v>45733</v>
      </c>
      <c r="P28" s="298">
        <f t="shared" si="2"/>
        <v>45740</v>
      </c>
      <c r="Q28" s="298">
        <f t="shared" si="2"/>
        <v>45743</v>
      </c>
      <c r="R28" s="298">
        <f t="shared" si="2"/>
        <v>45747</v>
      </c>
      <c r="S28" s="298">
        <f t="shared" si="2"/>
        <v>45754</v>
      </c>
      <c r="T28" s="298">
        <f t="shared" si="2"/>
        <v>45761</v>
      </c>
      <c r="U28" s="298">
        <f t="shared" si="2"/>
        <v>45768</v>
      </c>
      <c r="V28" s="298">
        <f t="shared" si="2"/>
        <v>45771</v>
      </c>
      <c r="W28" s="298">
        <f t="shared" si="2"/>
        <v>45775</v>
      </c>
      <c r="X28" s="298">
        <f t="shared" si="2"/>
        <v>45782</v>
      </c>
      <c r="Y28" s="298">
        <f t="shared" si="2"/>
        <v>45789</v>
      </c>
      <c r="Z28" s="298">
        <f t="shared" si="2"/>
        <v>45796</v>
      </c>
      <c r="AA28" s="298">
        <f t="shared" si="2"/>
        <v>45799</v>
      </c>
      <c r="AB28" s="298">
        <f t="shared" si="2"/>
        <v>0</v>
      </c>
      <c r="AC28" s="299" t="str">
        <f t="shared" ref="AC28:AP28" si="3">AC2</f>
        <v>ПР1 (Latex, 10.02.2025)</v>
      </c>
      <c r="AD28" s="300" t="str">
        <f t="shared" si="3"/>
        <v>ПР2(Android-калькулятор)</v>
      </c>
      <c r="AE28" s="300" t="str">
        <f t="shared" si="3"/>
        <v>кабели</v>
      </c>
      <c r="AF28" s="300" t="str">
        <f t="shared" si="3"/>
        <v>ПР3(Media-player)</v>
      </c>
      <c r="AG28" s="300" t="str">
        <f t="shared" si="3"/>
        <v>ПР4 (GPS-координаты смартфона)</v>
      </c>
      <c r="AH28" s="300" t="str">
        <f t="shared" si="3"/>
        <v>SSH</v>
      </c>
      <c r="AI28" s="300" t="str">
        <f t="shared" si="3"/>
        <v>ПР4. Telephony</v>
      </c>
      <c r="AJ28" s="300" t="str">
        <f t="shared" si="3"/>
        <v>ПР5. Сокеты</v>
      </c>
      <c r="AK28" s="300"/>
      <c r="AL28" s="300" t="str">
        <f t="shared" si="3"/>
        <v>РГР</v>
      </c>
      <c r="AM28" s="300" t="str">
        <f t="shared" si="3"/>
        <v>К\Р</v>
      </c>
      <c r="AN28" s="300">
        <f t="shared" si="3"/>
        <v>0</v>
      </c>
      <c r="AO28" s="300">
        <f t="shared" si="3"/>
        <v>0</v>
      </c>
      <c r="AP28" s="300" t="str">
        <f t="shared" si="3"/>
        <v>КАРМА=ЗАЧЕТ(или НЕЗАЧЕТ)</v>
      </c>
    </row>
    <row r="29" spans="1:64" ht="15.75" x14ac:dyDescent="0.25">
      <c r="A29" s="301" t="s">
        <v>55</v>
      </c>
      <c r="B29" s="302">
        <v>2</v>
      </c>
      <c r="C29" s="303"/>
      <c r="D29" s="303"/>
      <c r="E29" s="304" t="s">
        <v>56</v>
      </c>
      <c r="F29" s="305">
        <v>1</v>
      </c>
      <c r="G29" s="305">
        <v>1</v>
      </c>
      <c r="H29" s="305">
        <v>-0.5</v>
      </c>
      <c r="I29" s="305">
        <v>1</v>
      </c>
      <c r="J29" s="305">
        <v>1</v>
      </c>
      <c r="K29" s="305">
        <v>1</v>
      </c>
      <c r="L29" s="305">
        <v>1</v>
      </c>
      <c r="M29" s="305">
        <v>1</v>
      </c>
      <c r="N29" s="305">
        <v>1</v>
      </c>
      <c r="O29" s="305">
        <v>1</v>
      </c>
      <c r="P29" s="305">
        <v>0</v>
      </c>
      <c r="Q29" s="305">
        <v>1</v>
      </c>
      <c r="R29" s="306" t="s">
        <v>13</v>
      </c>
      <c r="S29" s="305">
        <v>3</v>
      </c>
      <c r="T29" s="305">
        <v>1</v>
      </c>
      <c r="U29" s="307">
        <v>1</v>
      </c>
      <c r="V29" s="305">
        <v>1</v>
      </c>
      <c r="W29" s="305">
        <v>1</v>
      </c>
      <c r="X29" s="305">
        <v>1</v>
      </c>
      <c r="Y29" s="305">
        <v>1</v>
      </c>
      <c r="Z29" s="305"/>
      <c r="AA29" s="305"/>
      <c r="AB29" s="305"/>
      <c r="AC29" s="308">
        <v>100</v>
      </c>
      <c r="AD29" s="309">
        <v>100</v>
      </c>
      <c r="AE29" s="310">
        <v>100</v>
      </c>
      <c r="AF29" s="311">
        <f>50 + 50</f>
        <v>100</v>
      </c>
      <c r="AG29" s="312">
        <v>100</v>
      </c>
      <c r="AH29" s="311">
        <v>100</v>
      </c>
      <c r="AI29" s="311"/>
      <c r="AJ29" s="311"/>
      <c r="AK29" s="311"/>
      <c r="AL29" s="311">
        <v>100</v>
      </c>
      <c r="AM29" s="311"/>
      <c r="AN29" s="311"/>
      <c r="AO29" s="311"/>
      <c r="AP29" s="311">
        <f t="shared" ref="AP29:AP48" si="4">SUM(100*SUM(F29:AB29),AC29:AO29)/$AP$1</f>
        <v>98.07692307692308</v>
      </c>
    </row>
    <row r="30" spans="1:64" ht="15.75" x14ac:dyDescent="0.25">
      <c r="A30" s="313" t="s">
        <v>57</v>
      </c>
      <c r="B30" s="302">
        <v>0</v>
      </c>
      <c r="C30" s="303"/>
      <c r="D30" s="303"/>
      <c r="E30" s="314"/>
      <c r="F30" s="305">
        <v>1</v>
      </c>
      <c r="G30" s="315">
        <v>1</v>
      </c>
      <c r="H30" s="315">
        <v>1</v>
      </c>
      <c r="I30" s="315">
        <v>1</v>
      </c>
      <c r="J30" s="305">
        <v>-0.5</v>
      </c>
      <c r="K30" s="305">
        <v>-0.5</v>
      </c>
      <c r="L30" s="305">
        <v>-0.5</v>
      </c>
      <c r="M30" s="315">
        <v>1</v>
      </c>
      <c r="N30" s="315">
        <v>1</v>
      </c>
      <c r="O30" s="315">
        <v>1</v>
      </c>
      <c r="P30" s="315">
        <v>0</v>
      </c>
      <c r="Q30" s="315">
        <v>1</v>
      </c>
      <c r="R30" s="316">
        <v>1</v>
      </c>
      <c r="S30" s="315">
        <v>3</v>
      </c>
      <c r="T30" s="315">
        <v>1</v>
      </c>
      <c r="U30" s="317">
        <v>-1</v>
      </c>
      <c r="V30" s="305">
        <v>1</v>
      </c>
      <c r="W30" s="315" t="s">
        <v>13</v>
      </c>
      <c r="X30" s="315">
        <v>1</v>
      </c>
      <c r="Y30" s="315">
        <v>-1</v>
      </c>
      <c r="Z30" s="315"/>
      <c r="AA30" s="315"/>
      <c r="AB30" s="315"/>
      <c r="AC30" s="318">
        <v>100</v>
      </c>
      <c r="AD30" s="319">
        <f>-20 - 50 - 50</f>
        <v>-120</v>
      </c>
      <c r="AE30" s="320">
        <v>100</v>
      </c>
      <c r="AF30" s="321">
        <f>-50-20 + 40</f>
        <v>-30</v>
      </c>
      <c r="AG30" s="322">
        <v>-100</v>
      </c>
      <c r="AH30" s="321">
        <v>-100</v>
      </c>
      <c r="AI30" s="321"/>
      <c r="AJ30" s="321"/>
      <c r="AK30" s="321"/>
      <c r="AL30" s="321"/>
      <c r="AM30" s="321"/>
      <c r="AN30" s="321"/>
      <c r="AO30" s="321"/>
      <c r="AP30" s="311">
        <f t="shared" si="4"/>
        <v>38.46153846153846</v>
      </c>
    </row>
    <row r="31" spans="1:64" ht="15.75" x14ac:dyDescent="0.25">
      <c r="A31" s="313" t="s">
        <v>58</v>
      </c>
      <c r="B31" s="302">
        <v>0</v>
      </c>
      <c r="C31" s="303"/>
      <c r="D31" s="303"/>
      <c r="E31" s="304" t="s">
        <v>59</v>
      </c>
      <c r="F31" s="305">
        <v>1</v>
      </c>
      <c r="G31" s="315">
        <v>1</v>
      </c>
      <c r="H31" s="315">
        <v>1</v>
      </c>
      <c r="I31" s="315">
        <v>1</v>
      </c>
      <c r="J31" s="315">
        <v>1</v>
      </c>
      <c r="K31" s="315">
        <v>1</v>
      </c>
      <c r="L31" s="305">
        <v>-0.5</v>
      </c>
      <c r="M31" s="315">
        <v>-0.5</v>
      </c>
      <c r="N31" s="315">
        <v>-0.5</v>
      </c>
      <c r="O31" s="315">
        <v>1</v>
      </c>
      <c r="P31" s="315">
        <v>1</v>
      </c>
      <c r="Q31" s="323">
        <v>1</v>
      </c>
      <c r="R31" s="316">
        <v>1</v>
      </c>
      <c r="S31" s="315">
        <v>3</v>
      </c>
      <c r="T31" s="315">
        <v>1</v>
      </c>
      <c r="U31" s="317">
        <v>-1</v>
      </c>
      <c r="V31" s="305">
        <v>1</v>
      </c>
      <c r="W31" s="315">
        <v>1</v>
      </c>
      <c r="X31" s="315">
        <v>1</v>
      </c>
      <c r="Y31" s="315">
        <v>1</v>
      </c>
      <c r="Z31" s="315"/>
      <c r="AA31" s="315"/>
      <c r="AB31" s="315"/>
      <c r="AC31" s="318">
        <v>100</v>
      </c>
      <c r="AD31" s="324">
        <f>-50 - 50</f>
        <v>-100</v>
      </c>
      <c r="AE31" s="320">
        <v>100</v>
      </c>
      <c r="AF31" s="320">
        <f>30+70</f>
        <v>100</v>
      </c>
      <c r="AG31" s="322">
        <v>60</v>
      </c>
      <c r="AH31" s="321">
        <v>100</v>
      </c>
      <c r="AI31" s="321"/>
      <c r="AJ31" s="321"/>
      <c r="AK31" s="321"/>
      <c r="AL31" s="321">
        <v>100</v>
      </c>
      <c r="AM31" s="321"/>
      <c r="AN31" s="321"/>
      <c r="AO31" s="321"/>
      <c r="AP31" s="311">
        <f t="shared" si="4"/>
        <v>77.307692307692307</v>
      </c>
    </row>
    <row r="32" spans="1:64" ht="15.75" x14ac:dyDescent="0.25">
      <c r="A32" s="325" t="s">
        <v>60</v>
      </c>
      <c r="B32" s="302">
        <v>2</v>
      </c>
      <c r="C32" s="303"/>
      <c r="D32" s="303"/>
      <c r="E32" s="326" t="s">
        <v>61</v>
      </c>
      <c r="F32" s="305">
        <v>1</v>
      </c>
      <c r="G32" s="315">
        <v>1</v>
      </c>
      <c r="H32" s="315">
        <v>1</v>
      </c>
      <c r="I32" s="315">
        <v>1</v>
      </c>
      <c r="J32" s="315">
        <v>1</v>
      </c>
      <c r="K32" s="315">
        <v>1</v>
      </c>
      <c r="L32" s="315">
        <v>1</v>
      </c>
      <c r="M32" s="315">
        <v>1</v>
      </c>
      <c r="N32" s="315">
        <v>1</v>
      </c>
      <c r="O32" s="315">
        <v>1</v>
      </c>
      <c r="P32" s="315">
        <v>1</v>
      </c>
      <c r="Q32" s="315">
        <v>1</v>
      </c>
      <c r="R32" s="316">
        <v>1</v>
      </c>
      <c r="S32" s="315">
        <v>3</v>
      </c>
      <c r="T32" s="315">
        <v>1</v>
      </c>
      <c r="U32" s="317">
        <v>1</v>
      </c>
      <c r="V32" s="305">
        <v>1</v>
      </c>
      <c r="W32" s="315">
        <v>1</v>
      </c>
      <c r="X32" s="315">
        <v>1</v>
      </c>
      <c r="Y32" s="315">
        <v>1</v>
      </c>
      <c r="Z32" s="315"/>
      <c r="AA32" s="315"/>
      <c r="AB32" s="315"/>
      <c r="AC32" s="318">
        <v>100</v>
      </c>
      <c r="AD32" s="318">
        <v>95</v>
      </c>
      <c r="AE32" s="320">
        <v>100</v>
      </c>
      <c r="AF32" s="321">
        <v>100</v>
      </c>
      <c r="AG32" s="322">
        <f>50+30</f>
        <v>80</v>
      </c>
      <c r="AH32" s="321">
        <v>100</v>
      </c>
      <c r="AI32" s="321"/>
      <c r="AJ32" s="321"/>
      <c r="AK32" s="321"/>
      <c r="AL32" s="321">
        <v>100</v>
      </c>
      <c r="AM32" s="321"/>
      <c r="AN32" s="321"/>
      <c r="AO32" s="321"/>
      <c r="AP32" s="311">
        <f t="shared" si="4"/>
        <v>110.57692307692308</v>
      </c>
    </row>
    <row r="33" spans="1:64" ht="15.75" x14ac:dyDescent="0.25">
      <c r="A33" s="313" t="s">
        <v>62</v>
      </c>
      <c r="B33" s="302">
        <v>2</v>
      </c>
      <c r="C33" s="303"/>
      <c r="D33" s="303"/>
      <c r="E33" s="304" t="s">
        <v>63</v>
      </c>
      <c r="F33" s="305">
        <v>1</v>
      </c>
      <c r="G33" s="315">
        <v>1</v>
      </c>
      <c r="H33" s="315">
        <v>1</v>
      </c>
      <c r="I33" s="315">
        <v>1</v>
      </c>
      <c r="J33" s="315">
        <v>1</v>
      </c>
      <c r="K33" s="315">
        <v>1</v>
      </c>
      <c r="L33" s="315">
        <v>1</v>
      </c>
      <c r="M33" s="315">
        <v>1</v>
      </c>
      <c r="N33" s="315">
        <v>1</v>
      </c>
      <c r="O33" s="315">
        <v>1</v>
      </c>
      <c r="P33" s="315">
        <v>1</v>
      </c>
      <c r="Q33" s="315">
        <v>1</v>
      </c>
      <c r="R33" s="316">
        <v>1</v>
      </c>
      <c r="S33" s="315">
        <v>3</v>
      </c>
      <c r="T33" s="315">
        <v>1</v>
      </c>
      <c r="U33" s="317">
        <v>-1</v>
      </c>
      <c r="V33" s="305">
        <v>1</v>
      </c>
      <c r="W33" s="315">
        <v>1</v>
      </c>
      <c r="X33" s="315">
        <v>1</v>
      </c>
      <c r="Y33" s="315">
        <v>1</v>
      </c>
      <c r="Z33" s="315"/>
      <c r="AA33" s="315"/>
      <c r="AB33" s="315"/>
      <c r="AC33" s="318">
        <v>80</v>
      </c>
      <c r="AD33" s="318">
        <f>70</f>
        <v>70</v>
      </c>
      <c r="AE33" s="320">
        <v>100</v>
      </c>
      <c r="AF33" s="320">
        <f>-50 + 100</f>
        <v>50</v>
      </c>
      <c r="AG33" s="322">
        <f>20</f>
        <v>20</v>
      </c>
      <c r="AH33" s="321">
        <v>-100</v>
      </c>
      <c r="AI33" s="321"/>
      <c r="AJ33" s="321"/>
      <c r="AK33" s="321"/>
      <c r="AL33" s="321"/>
      <c r="AM33" s="321"/>
      <c r="AN33" s="321"/>
      <c r="AO33" s="321"/>
      <c r="AP33" s="311">
        <f t="shared" si="4"/>
        <v>85.384615384615387</v>
      </c>
    </row>
    <row r="34" spans="1:64" ht="15.75" x14ac:dyDescent="0.25">
      <c r="A34" s="313" t="s">
        <v>64</v>
      </c>
      <c r="B34" s="302">
        <v>0</v>
      </c>
      <c r="C34" s="303"/>
      <c r="D34" s="303"/>
      <c r="E34" s="326" t="s">
        <v>147</v>
      </c>
      <c r="F34" s="305">
        <v>1</v>
      </c>
      <c r="G34" s="327">
        <v>1</v>
      </c>
      <c r="H34" s="305">
        <v>-0.5</v>
      </c>
      <c r="I34" s="305">
        <v>-0.5</v>
      </c>
      <c r="J34" s="327">
        <v>1</v>
      </c>
      <c r="K34" s="327">
        <v>1</v>
      </c>
      <c r="L34" s="305">
        <v>-0.5</v>
      </c>
      <c r="M34" s="327">
        <v>-0.5</v>
      </c>
      <c r="N34" s="327">
        <v>1</v>
      </c>
      <c r="O34" s="327">
        <v>1</v>
      </c>
      <c r="P34" s="327">
        <v>1</v>
      </c>
      <c r="Q34" s="327">
        <v>1</v>
      </c>
      <c r="R34" s="306" t="s">
        <v>13</v>
      </c>
      <c r="S34" s="327">
        <v>3</v>
      </c>
      <c r="T34" s="327">
        <v>-0.5</v>
      </c>
      <c r="U34" s="317">
        <v>-1</v>
      </c>
      <c r="V34" s="305">
        <v>1</v>
      </c>
      <c r="W34" s="315">
        <v>1</v>
      </c>
      <c r="X34" s="315">
        <v>1</v>
      </c>
      <c r="Y34" s="315">
        <v>-1</v>
      </c>
      <c r="Z34" s="315"/>
      <c r="AA34" s="315"/>
      <c r="AB34" s="315"/>
      <c r="AC34" s="318">
        <v>80</v>
      </c>
      <c r="AD34" s="328">
        <f>-50 - 50</f>
        <v>-100</v>
      </c>
      <c r="AE34" s="329">
        <v>-100</v>
      </c>
      <c r="AF34" s="321">
        <f>-50-50</f>
        <v>-100</v>
      </c>
      <c r="AG34" s="330">
        <f>-100</f>
        <v>-100</v>
      </c>
      <c r="AH34" s="329">
        <v>-100</v>
      </c>
      <c r="AI34" s="329"/>
      <c r="AJ34" s="329"/>
      <c r="AK34" s="329"/>
      <c r="AL34" s="329"/>
      <c r="AM34" s="329"/>
      <c r="AN34" s="329"/>
      <c r="AO34" s="329"/>
      <c r="AP34" s="311">
        <f t="shared" si="4"/>
        <v>20.384615384615383</v>
      </c>
    </row>
    <row r="35" spans="1:64" s="54" customFormat="1" ht="15.75" x14ac:dyDescent="0.25">
      <c r="A35" s="331" t="s">
        <v>65</v>
      </c>
      <c r="B35" s="302">
        <v>2</v>
      </c>
      <c r="C35" s="302"/>
      <c r="D35" s="302"/>
      <c r="E35" s="332" t="s">
        <v>66</v>
      </c>
      <c r="F35" s="333">
        <v>1</v>
      </c>
      <c r="G35" s="327">
        <v>1</v>
      </c>
      <c r="H35" s="327">
        <v>1</v>
      </c>
      <c r="I35" s="327">
        <v>1</v>
      </c>
      <c r="J35" s="327">
        <v>1</v>
      </c>
      <c r="K35" s="327">
        <v>1</v>
      </c>
      <c r="L35" s="327">
        <v>1</v>
      </c>
      <c r="M35" s="327">
        <v>1</v>
      </c>
      <c r="N35" s="327">
        <v>1</v>
      </c>
      <c r="O35" s="327">
        <v>1</v>
      </c>
      <c r="P35" s="327">
        <v>1</v>
      </c>
      <c r="Q35" s="327">
        <v>1</v>
      </c>
      <c r="R35" s="334">
        <v>1</v>
      </c>
      <c r="S35" s="327">
        <v>3</v>
      </c>
      <c r="T35" s="327">
        <v>1</v>
      </c>
      <c r="U35" s="335">
        <v>1</v>
      </c>
      <c r="V35" s="305">
        <v>1</v>
      </c>
      <c r="W35" s="327">
        <v>1</v>
      </c>
      <c r="X35" s="327">
        <v>1</v>
      </c>
      <c r="Y35" s="327">
        <v>1</v>
      </c>
      <c r="Z35" s="327"/>
      <c r="AA35" s="327"/>
      <c r="AB35" s="327"/>
      <c r="AC35" s="318">
        <v>100</v>
      </c>
      <c r="AD35" s="318">
        <v>100</v>
      </c>
      <c r="AE35" s="320">
        <v>100</v>
      </c>
      <c r="AF35" s="320">
        <f>50+50</f>
        <v>100</v>
      </c>
      <c r="AG35" s="330">
        <v>80</v>
      </c>
      <c r="AH35" s="329">
        <v>100</v>
      </c>
      <c r="AI35" s="329"/>
      <c r="AJ35" s="329"/>
      <c r="AK35" s="329"/>
      <c r="AL35" s="329">
        <v>100</v>
      </c>
      <c r="AM35" s="329"/>
      <c r="AN35" s="329"/>
      <c r="AO35" s="329"/>
      <c r="AP35" s="311">
        <f t="shared" si="4"/>
        <v>110.76923076923077</v>
      </c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</row>
    <row r="36" spans="1:64" ht="15.75" x14ac:dyDescent="0.25">
      <c r="A36" s="336" t="s">
        <v>67</v>
      </c>
      <c r="B36" s="302">
        <v>2</v>
      </c>
      <c r="C36" s="303"/>
      <c r="D36" s="303"/>
      <c r="E36" s="326" t="s">
        <v>68</v>
      </c>
      <c r="F36" s="305">
        <v>1</v>
      </c>
      <c r="G36" s="327">
        <v>1</v>
      </c>
      <c r="H36" s="327">
        <v>1</v>
      </c>
      <c r="I36" s="327">
        <v>1</v>
      </c>
      <c r="J36" s="327">
        <v>1</v>
      </c>
      <c r="K36" s="327">
        <v>1</v>
      </c>
      <c r="L36" s="327">
        <v>1</v>
      </c>
      <c r="M36" s="327">
        <v>1</v>
      </c>
      <c r="N36" s="327">
        <v>1</v>
      </c>
      <c r="O36" s="327">
        <v>1</v>
      </c>
      <c r="P36" s="327">
        <v>1</v>
      </c>
      <c r="Q36" s="327">
        <v>1</v>
      </c>
      <c r="R36" s="334">
        <v>1</v>
      </c>
      <c r="S36" s="327">
        <v>3</v>
      </c>
      <c r="T36" s="327">
        <v>1</v>
      </c>
      <c r="U36" s="335">
        <v>1</v>
      </c>
      <c r="V36" s="305">
        <v>1</v>
      </c>
      <c r="W36" s="327">
        <v>1</v>
      </c>
      <c r="X36" s="327">
        <v>1</v>
      </c>
      <c r="Y36" s="327">
        <v>1</v>
      </c>
      <c r="Z36" s="327"/>
      <c r="AA36" s="327"/>
      <c r="AB36" s="327"/>
      <c r="AC36" s="318">
        <v>100</v>
      </c>
      <c r="AD36" s="318">
        <f>-20 - 20 + 80</f>
        <v>40</v>
      </c>
      <c r="AE36" s="320">
        <v>100</v>
      </c>
      <c r="AF36" s="337">
        <f>10 + 50</f>
        <v>60</v>
      </c>
      <c r="AG36" s="330">
        <f>100 - 100 + 50</f>
        <v>50</v>
      </c>
      <c r="AH36" s="329">
        <f>-20+80</f>
        <v>60</v>
      </c>
      <c r="AI36" s="329"/>
      <c r="AJ36" s="329"/>
      <c r="AK36" s="329"/>
      <c r="AL36" s="329">
        <v>100</v>
      </c>
      <c r="AM36" s="329"/>
      <c r="AN36" s="329"/>
      <c r="AO36" s="329"/>
      <c r="AP36" s="311">
        <f t="shared" si="4"/>
        <v>104.23076923076923</v>
      </c>
    </row>
    <row r="37" spans="1:64" ht="15.75" x14ac:dyDescent="0.25">
      <c r="A37" s="313" t="s">
        <v>69</v>
      </c>
      <c r="B37" s="302">
        <v>0</v>
      </c>
      <c r="C37" s="303"/>
      <c r="D37" s="303"/>
      <c r="E37" s="303" t="s">
        <v>70</v>
      </c>
      <c r="F37" s="305">
        <v>1</v>
      </c>
      <c r="G37" s="315">
        <v>1</v>
      </c>
      <c r="H37" s="315">
        <v>1</v>
      </c>
      <c r="I37" s="315">
        <v>1</v>
      </c>
      <c r="J37" s="315">
        <v>1</v>
      </c>
      <c r="K37" s="315">
        <v>1</v>
      </c>
      <c r="L37" s="315">
        <v>1</v>
      </c>
      <c r="M37" s="315">
        <v>-0.5</v>
      </c>
      <c r="N37" s="315">
        <v>1</v>
      </c>
      <c r="O37" s="315">
        <v>1</v>
      </c>
      <c r="P37" s="315">
        <v>1</v>
      </c>
      <c r="Q37" s="315">
        <v>1</v>
      </c>
      <c r="R37" s="316">
        <v>1</v>
      </c>
      <c r="S37" s="315">
        <v>3</v>
      </c>
      <c r="T37" s="315">
        <v>1</v>
      </c>
      <c r="U37" s="317">
        <v>1</v>
      </c>
      <c r="V37" s="305">
        <v>1</v>
      </c>
      <c r="W37" s="315">
        <v>1</v>
      </c>
      <c r="X37" s="315">
        <v>1</v>
      </c>
      <c r="Y37" s="315">
        <v>1</v>
      </c>
      <c r="Z37" s="315"/>
      <c r="AA37" s="315"/>
      <c r="AB37" s="315"/>
      <c r="AC37" s="318">
        <v>60</v>
      </c>
      <c r="AD37" s="318">
        <f>-50 + 30 - 50 -50</f>
        <v>-120</v>
      </c>
      <c r="AE37" s="320">
        <v>100</v>
      </c>
      <c r="AF37" s="320">
        <f>-50 + 50 + 50</f>
        <v>50</v>
      </c>
      <c r="AG37" s="322">
        <v>70</v>
      </c>
      <c r="AH37" s="321">
        <v>-100</v>
      </c>
      <c r="AI37" s="321"/>
      <c r="AJ37" s="321"/>
      <c r="AK37" s="321"/>
      <c r="AL37" s="321">
        <v>50</v>
      </c>
      <c r="AM37" s="321"/>
      <c r="AN37" s="321"/>
      <c r="AO37" s="321"/>
      <c r="AP37" s="311">
        <f t="shared" si="4"/>
        <v>83.07692307692308</v>
      </c>
    </row>
    <row r="38" spans="1:64" ht="15.75" x14ac:dyDescent="0.25">
      <c r="A38" s="325" t="s">
        <v>71</v>
      </c>
      <c r="B38" s="302">
        <v>2</v>
      </c>
      <c r="C38" s="303"/>
      <c r="D38" s="303"/>
      <c r="E38" s="326" t="s">
        <v>142</v>
      </c>
      <c r="F38" s="305">
        <v>1</v>
      </c>
      <c r="G38" s="315">
        <v>1</v>
      </c>
      <c r="H38" s="315">
        <v>1</v>
      </c>
      <c r="I38" s="315">
        <v>1</v>
      </c>
      <c r="J38" s="315">
        <v>1</v>
      </c>
      <c r="K38" s="315">
        <v>1</v>
      </c>
      <c r="L38" s="315">
        <v>1</v>
      </c>
      <c r="M38" s="315">
        <v>1</v>
      </c>
      <c r="N38" s="315">
        <v>1</v>
      </c>
      <c r="O38" s="315">
        <v>1</v>
      </c>
      <c r="P38" s="315">
        <v>1</v>
      </c>
      <c r="Q38" s="315">
        <v>1</v>
      </c>
      <c r="R38" s="316">
        <v>1</v>
      </c>
      <c r="S38" s="315">
        <v>3</v>
      </c>
      <c r="T38" s="315">
        <v>1</v>
      </c>
      <c r="U38" s="317">
        <v>1</v>
      </c>
      <c r="V38" s="305">
        <v>1</v>
      </c>
      <c r="W38" s="315">
        <v>1</v>
      </c>
      <c r="X38" s="315">
        <v>1</v>
      </c>
      <c r="Y38" s="315">
        <v>1</v>
      </c>
      <c r="Z38" s="315"/>
      <c r="AA38" s="315"/>
      <c r="AB38" s="315"/>
      <c r="AC38" s="318">
        <v>100</v>
      </c>
      <c r="AD38" s="318">
        <f>100</f>
        <v>100</v>
      </c>
      <c r="AE38" s="320">
        <v>100</v>
      </c>
      <c r="AF38" s="320">
        <v>100</v>
      </c>
      <c r="AG38" s="322">
        <f>50+30</f>
        <v>80</v>
      </c>
      <c r="AH38" s="321">
        <f>-20+100</f>
        <v>80</v>
      </c>
      <c r="AI38" s="321"/>
      <c r="AJ38" s="321"/>
      <c r="AK38" s="321"/>
      <c r="AL38" s="321">
        <v>100</v>
      </c>
      <c r="AM38" s="321"/>
      <c r="AN38" s="321"/>
      <c r="AO38" s="321"/>
      <c r="AP38" s="311">
        <f t="shared" si="4"/>
        <v>110</v>
      </c>
    </row>
    <row r="39" spans="1:64" ht="15.75" x14ac:dyDescent="0.25">
      <c r="A39" s="325" t="s">
        <v>72</v>
      </c>
      <c r="B39" s="302">
        <v>2</v>
      </c>
      <c r="C39" s="303"/>
      <c r="D39" s="303"/>
      <c r="E39" s="326" t="s">
        <v>73</v>
      </c>
      <c r="F39" s="305">
        <v>1</v>
      </c>
      <c r="G39" s="315">
        <v>1</v>
      </c>
      <c r="H39" s="315">
        <v>1</v>
      </c>
      <c r="I39" s="315">
        <v>1</v>
      </c>
      <c r="J39" s="315">
        <v>1</v>
      </c>
      <c r="K39" s="315">
        <v>1</v>
      </c>
      <c r="L39" s="315">
        <v>1</v>
      </c>
      <c r="M39" s="315">
        <v>1</v>
      </c>
      <c r="N39" s="315">
        <v>1</v>
      </c>
      <c r="O39" s="315">
        <v>1</v>
      </c>
      <c r="P39" s="315">
        <v>1</v>
      </c>
      <c r="Q39" s="315">
        <v>1</v>
      </c>
      <c r="R39" s="316">
        <v>1</v>
      </c>
      <c r="S39" s="315">
        <v>3</v>
      </c>
      <c r="T39" s="315">
        <v>1</v>
      </c>
      <c r="U39" s="317">
        <v>1</v>
      </c>
      <c r="V39" s="305">
        <v>1</v>
      </c>
      <c r="W39" s="315">
        <v>1</v>
      </c>
      <c r="X39" s="315">
        <v>1</v>
      </c>
      <c r="Y39" s="315">
        <v>1</v>
      </c>
      <c r="Z39" s="315"/>
      <c r="AA39" s="315"/>
      <c r="AB39" s="315"/>
      <c r="AC39" s="318">
        <v>100</v>
      </c>
      <c r="AD39" s="318">
        <v>100</v>
      </c>
      <c r="AE39" s="320">
        <v>100</v>
      </c>
      <c r="AF39" s="320">
        <v>100</v>
      </c>
      <c r="AG39" s="322">
        <v>100</v>
      </c>
      <c r="AH39" s="321">
        <v>100</v>
      </c>
      <c r="AI39" s="321"/>
      <c r="AJ39" s="321"/>
      <c r="AK39" s="321"/>
      <c r="AL39" s="321">
        <v>100</v>
      </c>
      <c r="AM39" s="321"/>
      <c r="AN39" s="321"/>
      <c r="AO39" s="321"/>
      <c r="AP39" s="311">
        <f t="shared" si="4"/>
        <v>111.53846153846153</v>
      </c>
    </row>
    <row r="40" spans="1:64" ht="15.75" x14ac:dyDescent="0.25">
      <c r="A40" s="313" t="s">
        <v>74</v>
      </c>
      <c r="B40" s="302">
        <v>2</v>
      </c>
      <c r="C40" s="303"/>
      <c r="D40" s="303"/>
      <c r="E40" s="326" t="s">
        <v>75</v>
      </c>
      <c r="F40" s="305">
        <v>1</v>
      </c>
      <c r="G40" s="315">
        <v>1</v>
      </c>
      <c r="H40" s="315">
        <v>1</v>
      </c>
      <c r="I40" s="315">
        <v>1</v>
      </c>
      <c r="J40" s="315">
        <v>1</v>
      </c>
      <c r="K40" s="315">
        <v>1</v>
      </c>
      <c r="L40" s="315">
        <v>1</v>
      </c>
      <c r="M40" s="315">
        <v>1</v>
      </c>
      <c r="N40" s="315">
        <v>1</v>
      </c>
      <c r="O40" s="315">
        <v>1</v>
      </c>
      <c r="P40" s="315">
        <v>1</v>
      </c>
      <c r="Q40" s="315">
        <v>1</v>
      </c>
      <c r="R40" s="316">
        <v>1</v>
      </c>
      <c r="S40" s="315">
        <v>3</v>
      </c>
      <c r="T40" s="315">
        <v>1</v>
      </c>
      <c r="U40" s="317">
        <v>1</v>
      </c>
      <c r="V40" s="305">
        <v>1</v>
      </c>
      <c r="W40" s="315">
        <v>1</v>
      </c>
      <c r="X40" s="315">
        <v>1</v>
      </c>
      <c r="Y40" s="315">
        <v>1</v>
      </c>
      <c r="Z40" s="315"/>
      <c r="AA40" s="315"/>
      <c r="AB40" s="315"/>
      <c r="AC40" s="318">
        <v>60</v>
      </c>
      <c r="AD40" s="318">
        <v>100</v>
      </c>
      <c r="AE40" s="320">
        <v>100</v>
      </c>
      <c r="AF40" s="320">
        <f>50 + 50</f>
        <v>100</v>
      </c>
      <c r="AG40" s="322">
        <v>100</v>
      </c>
      <c r="AH40" s="321">
        <v>100</v>
      </c>
      <c r="AI40" s="329"/>
      <c r="AJ40" s="329"/>
      <c r="AK40" s="329"/>
      <c r="AL40" s="329">
        <v>100</v>
      </c>
      <c r="AM40" s="321"/>
      <c r="AN40" s="321"/>
      <c r="AO40" s="321"/>
      <c r="AP40" s="311">
        <f t="shared" si="4"/>
        <v>110</v>
      </c>
    </row>
    <row r="41" spans="1:64" ht="15.75" x14ac:dyDescent="0.25">
      <c r="A41" s="313" t="s">
        <v>76</v>
      </c>
      <c r="B41" s="302">
        <v>2</v>
      </c>
      <c r="C41" s="303"/>
      <c r="D41" s="303"/>
      <c r="E41" s="326" t="s">
        <v>77</v>
      </c>
      <c r="F41" s="305">
        <v>1</v>
      </c>
      <c r="G41" s="305">
        <v>-0.5</v>
      </c>
      <c r="H41" s="327">
        <v>1</v>
      </c>
      <c r="I41" s="327">
        <v>1</v>
      </c>
      <c r="J41" s="327">
        <v>1</v>
      </c>
      <c r="K41" s="327">
        <v>1</v>
      </c>
      <c r="L41" s="305">
        <v>-0.5</v>
      </c>
      <c r="M41" s="327">
        <v>1</v>
      </c>
      <c r="N41" s="327">
        <v>1</v>
      </c>
      <c r="O41" s="327">
        <v>1</v>
      </c>
      <c r="P41" s="327">
        <v>1</v>
      </c>
      <c r="Q41" s="327">
        <v>1</v>
      </c>
      <c r="R41" s="334">
        <v>1</v>
      </c>
      <c r="S41" s="327">
        <v>3</v>
      </c>
      <c r="T41" s="327">
        <v>1</v>
      </c>
      <c r="U41" s="335">
        <v>1</v>
      </c>
      <c r="V41" s="305">
        <v>1</v>
      </c>
      <c r="W41" s="327">
        <v>1</v>
      </c>
      <c r="X41" s="327">
        <v>1</v>
      </c>
      <c r="Y41" s="327">
        <v>1</v>
      </c>
      <c r="Z41" s="327"/>
      <c r="AA41" s="327"/>
      <c r="AB41" s="327"/>
      <c r="AC41" s="318">
        <f>-40 + 100</f>
        <v>60</v>
      </c>
      <c r="AD41" s="318">
        <f>-50 + 100</f>
        <v>50</v>
      </c>
      <c r="AE41" s="320">
        <v>100</v>
      </c>
      <c r="AF41" s="320">
        <v>100</v>
      </c>
      <c r="AG41" s="330">
        <v>60</v>
      </c>
      <c r="AH41" s="329">
        <v>100</v>
      </c>
      <c r="AI41" s="329"/>
      <c r="AJ41" s="329"/>
      <c r="AK41" s="329"/>
      <c r="AL41" s="329">
        <v>100</v>
      </c>
      <c r="AM41" s="329"/>
      <c r="AN41" s="329"/>
      <c r="AO41" s="329"/>
      <c r="AP41" s="311">
        <f t="shared" si="4"/>
        <v>95</v>
      </c>
    </row>
    <row r="42" spans="1:64" ht="15.75" x14ac:dyDescent="0.25">
      <c r="A42" s="313" t="s">
        <v>78</v>
      </c>
      <c r="B42" s="302">
        <v>0</v>
      </c>
      <c r="C42" s="303"/>
      <c r="D42" s="303"/>
      <c r="E42" s="332" t="s">
        <v>79</v>
      </c>
      <c r="F42" s="305">
        <v>1</v>
      </c>
      <c r="G42" s="305">
        <v>-0.5</v>
      </c>
      <c r="H42" s="315">
        <v>1</v>
      </c>
      <c r="I42" s="305">
        <v>-0.5</v>
      </c>
      <c r="J42" s="315">
        <v>1</v>
      </c>
      <c r="K42" s="315">
        <v>1</v>
      </c>
      <c r="L42" s="315">
        <v>1</v>
      </c>
      <c r="M42" s="315">
        <v>1</v>
      </c>
      <c r="N42" s="315">
        <v>1</v>
      </c>
      <c r="O42" s="315">
        <v>1</v>
      </c>
      <c r="P42" s="315">
        <v>1</v>
      </c>
      <c r="Q42" s="315">
        <v>1</v>
      </c>
      <c r="R42" s="316">
        <v>1</v>
      </c>
      <c r="S42" s="315">
        <v>3</v>
      </c>
      <c r="T42" s="315">
        <v>1</v>
      </c>
      <c r="U42" s="317">
        <v>1</v>
      </c>
      <c r="V42" s="305">
        <v>1</v>
      </c>
      <c r="W42" s="315">
        <v>1</v>
      </c>
      <c r="X42" s="315">
        <v>1</v>
      </c>
      <c r="Y42" s="315">
        <v>1</v>
      </c>
      <c r="Z42" s="315"/>
      <c r="AA42" s="315"/>
      <c r="AB42" s="315"/>
      <c r="AC42" s="318">
        <f>-40 - 20 + 100</f>
        <v>40</v>
      </c>
      <c r="AD42" s="328">
        <f>-50 - 50</f>
        <v>-100</v>
      </c>
      <c r="AE42" s="321">
        <v>0</v>
      </c>
      <c r="AF42" s="321">
        <f>-50 + 20 - 20+50</f>
        <v>0</v>
      </c>
      <c r="AG42" s="322">
        <v>-100</v>
      </c>
      <c r="AH42" s="321">
        <v>70</v>
      </c>
      <c r="AI42" s="329"/>
      <c r="AJ42" s="329"/>
      <c r="AK42" s="329"/>
      <c r="AL42" s="329">
        <v>100</v>
      </c>
      <c r="AM42" s="321"/>
      <c r="AN42" s="321"/>
      <c r="AO42" s="321"/>
      <c r="AP42" s="311">
        <f t="shared" si="4"/>
        <v>73.461538461538467</v>
      </c>
    </row>
    <row r="43" spans="1:64" ht="15.75" x14ac:dyDescent="0.25">
      <c r="A43" s="313" t="s">
        <v>80</v>
      </c>
      <c r="B43" s="302">
        <v>0</v>
      </c>
      <c r="C43" s="338"/>
      <c r="D43" s="338"/>
      <c r="E43" s="332" t="s">
        <v>81</v>
      </c>
      <c r="F43" s="305">
        <v>1</v>
      </c>
      <c r="G43" s="315">
        <v>1</v>
      </c>
      <c r="H43" s="305">
        <v>-0.5</v>
      </c>
      <c r="I43" s="305">
        <v>-0.5</v>
      </c>
      <c r="J43" s="315">
        <v>1</v>
      </c>
      <c r="K43" s="315">
        <v>1</v>
      </c>
      <c r="L43" s="315">
        <v>1</v>
      </c>
      <c r="M43" s="315">
        <v>-0.5</v>
      </c>
      <c r="N43" s="315">
        <v>1</v>
      </c>
      <c r="O43" s="315">
        <v>1</v>
      </c>
      <c r="P43" s="315">
        <v>0</v>
      </c>
      <c r="Q43" s="315">
        <v>1</v>
      </c>
      <c r="R43" s="316">
        <v>1</v>
      </c>
      <c r="S43" s="315">
        <v>3</v>
      </c>
      <c r="T43" s="315">
        <v>1</v>
      </c>
      <c r="U43" s="317">
        <v>-1</v>
      </c>
      <c r="V43" s="305">
        <v>1</v>
      </c>
      <c r="W43" s="315">
        <v>1</v>
      </c>
      <c r="X43" s="315">
        <v>1</v>
      </c>
      <c r="Y43" s="315">
        <v>1</v>
      </c>
      <c r="Z43" s="315"/>
      <c r="AA43" s="315"/>
      <c r="AB43" s="315"/>
      <c r="AC43" s="318">
        <v>100</v>
      </c>
      <c r="AD43" s="318">
        <f>-50 - 50 + 40</f>
        <v>-60</v>
      </c>
      <c r="AE43" s="321">
        <v>0</v>
      </c>
      <c r="AF43" s="321">
        <f>-50-20+100</f>
        <v>30</v>
      </c>
      <c r="AG43" s="322">
        <v>70</v>
      </c>
      <c r="AH43" s="321">
        <v>100</v>
      </c>
      <c r="AI43" s="321">
        <v>40</v>
      </c>
      <c r="AJ43" s="321"/>
      <c r="AK43" s="321"/>
      <c r="AL43" s="321">
        <v>100</v>
      </c>
      <c r="AM43" s="321"/>
      <c r="AN43" s="321"/>
      <c r="AO43" s="321"/>
      <c r="AP43" s="311">
        <f t="shared" si="4"/>
        <v>70.384615384615387</v>
      </c>
    </row>
    <row r="44" spans="1:64" x14ac:dyDescent="0.25">
      <c r="A44" s="313" t="s">
        <v>82</v>
      </c>
      <c r="B44" s="302">
        <v>0</v>
      </c>
      <c r="C44" s="303"/>
      <c r="D44" s="303"/>
      <c r="E44" s="326" t="s">
        <v>83</v>
      </c>
      <c r="F44" s="305">
        <v>1</v>
      </c>
      <c r="G44" s="339">
        <v>1</v>
      </c>
      <c r="H44" s="339">
        <v>1</v>
      </c>
      <c r="I44" s="339">
        <v>1</v>
      </c>
      <c r="J44" s="339">
        <v>1</v>
      </c>
      <c r="K44" s="339">
        <v>1</v>
      </c>
      <c r="L44" s="339">
        <v>1</v>
      </c>
      <c r="M44" s="339">
        <v>-0.5</v>
      </c>
      <c r="N44" s="339">
        <v>1</v>
      </c>
      <c r="O44" s="339">
        <v>1</v>
      </c>
      <c r="P44" s="339">
        <v>1</v>
      </c>
      <c r="Q44" s="339">
        <v>1</v>
      </c>
      <c r="R44" s="340">
        <v>1</v>
      </c>
      <c r="S44" s="339">
        <v>3</v>
      </c>
      <c r="T44" s="339">
        <v>1</v>
      </c>
      <c r="U44" s="317">
        <v>-1</v>
      </c>
      <c r="V44" s="305">
        <v>1</v>
      </c>
      <c r="W44" s="315">
        <v>1</v>
      </c>
      <c r="X44" s="315">
        <v>1</v>
      </c>
      <c r="Y44" s="315">
        <v>-1</v>
      </c>
      <c r="Z44" s="315"/>
      <c r="AA44" s="315"/>
      <c r="AB44" s="315"/>
      <c r="AC44" s="318">
        <v>100</v>
      </c>
      <c r="AD44" s="324">
        <f>-50 - 50</f>
        <v>-100</v>
      </c>
      <c r="AE44" s="320">
        <v>100</v>
      </c>
      <c r="AF44" s="321">
        <f>50</f>
        <v>50</v>
      </c>
      <c r="AG44" s="321">
        <v>40</v>
      </c>
      <c r="AH44" s="320">
        <v>100</v>
      </c>
      <c r="AI44" s="321"/>
      <c r="AJ44" s="321"/>
      <c r="AK44" s="321"/>
      <c r="AL44" s="321">
        <v>100</v>
      </c>
      <c r="AM44" s="321"/>
      <c r="AN44" s="321"/>
      <c r="AO44" s="321"/>
      <c r="AP44" s="311">
        <f t="shared" si="4"/>
        <v>78.461538461538467</v>
      </c>
    </row>
    <row r="45" spans="1:64" x14ac:dyDescent="0.25">
      <c r="A45" s="313" t="s">
        <v>84</v>
      </c>
      <c r="B45" s="302">
        <v>1</v>
      </c>
      <c r="C45" s="303"/>
      <c r="D45" s="303"/>
      <c r="E45" s="303" t="s">
        <v>85</v>
      </c>
      <c r="F45" s="305">
        <v>1</v>
      </c>
      <c r="G45" s="305">
        <v>-0.5</v>
      </c>
      <c r="H45" s="339">
        <v>1</v>
      </c>
      <c r="I45" s="339">
        <v>1</v>
      </c>
      <c r="J45" s="339">
        <v>1</v>
      </c>
      <c r="K45" s="339">
        <v>1</v>
      </c>
      <c r="L45" s="305">
        <v>-0.5</v>
      </c>
      <c r="M45" s="339">
        <v>1</v>
      </c>
      <c r="N45" s="339">
        <v>1</v>
      </c>
      <c r="O45" s="339">
        <v>1</v>
      </c>
      <c r="P45" s="339">
        <v>1</v>
      </c>
      <c r="Q45" s="339">
        <v>1</v>
      </c>
      <c r="R45" s="340">
        <v>1</v>
      </c>
      <c r="S45" s="339">
        <v>3</v>
      </c>
      <c r="T45" s="339">
        <v>1</v>
      </c>
      <c r="U45" s="341">
        <v>1</v>
      </c>
      <c r="V45" s="305">
        <v>1</v>
      </c>
      <c r="W45" s="339">
        <v>1</v>
      </c>
      <c r="X45" s="339">
        <v>1</v>
      </c>
      <c r="Y45" s="339">
        <v>1</v>
      </c>
      <c r="Z45" s="339"/>
      <c r="AA45" s="339"/>
      <c r="AB45" s="339"/>
      <c r="AC45" s="318">
        <f>-40 + 100</f>
        <v>60</v>
      </c>
      <c r="AD45" s="318">
        <f>-50 + 100</f>
        <v>50</v>
      </c>
      <c r="AE45" s="320">
        <v>100</v>
      </c>
      <c r="AF45" s="320">
        <f>-50 + 130</f>
        <v>80</v>
      </c>
      <c r="AG45" s="321">
        <v>-100</v>
      </c>
      <c r="AH45" s="321">
        <v>-100</v>
      </c>
      <c r="AI45" s="321"/>
      <c r="AJ45" s="321"/>
      <c r="AK45" s="321"/>
      <c r="AL45" s="321">
        <v>100</v>
      </c>
      <c r="AM45" s="321"/>
      <c r="AN45" s="321"/>
      <c r="AO45" s="321"/>
      <c r="AP45" s="311">
        <f t="shared" si="4"/>
        <v>80.384615384615387</v>
      </c>
    </row>
    <row r="46" spans="1:64" x14ac:dyDescent="0.25">
      <c r="A46" s="313" t="s">
        <v>86</v>
      </c>
      <c r="B46" s="302">
        <v>1</v>
      </c>
      <c r="C46" s="303"/>
      <c r="D46" s="303"/>
      <c r="E46" s="314" t="s">
        <v>87</v>
      </c>
      <c r="F46" s="305">
        <v>1</v>
      </c>
      <c r="G46" s="339">
        <v>1</v>
      </c>
      <c r="H46" s="339">
        <v>1</v>
      </c>
      <c r="I46" s="339">
        <v>1</v>
      </c>
      <c r="J46" s="305">
        <v>-0.5</v>
      </c>
      <c r="K46" s="339">
        <v>1</v>
      </c>
      <c r="L46" s="339">
        <v>1</v>
      </c>
      <c r="M46" s="339">
        <v>-0.5</v>
      </c>
      <c r="N46" s="339">
        <v>1</v>
      </c>
      <c r="O46" s="339">
        <v>1</v>
      </c>
      <c r="P46" s="339">
        <v>1</v>
      </c>
      <c r="Q46" s="339">
        <v>1</v>
      </c>
      <c r="R46" s="340">
        <v>1</v>
      </c>
      <c r="S46" s="339">
        <v>3</v>
      </c>
      <c r="T46" s="339">
        <v>1</v>
      </c>
      <c r="U46" s="341">
        <v>1</v>
      </c>
      <c r="V46" s="305">
        <v>1</v>
      </c>
      <c r="W46" s="339">
        <v>1</v>
      </c>
      <c r="X46" s="339">
        <v>1</v>
      </c>
      <c r="Y46" s="339">
        <v>1</v>
      </c>
      <c r="Z46" s="339"/>
      <c r="AA46" s="339"/>
      <c r="AB46" s="339"/>
      <c r="AC46" s="318">
        <v>100</v>
      </c>
      <c r="AD46" s="318">
        <f>-50 - 50 + 100</f>
        <v>0</v>
      </c>
      <c r="AE46" s="320">
        <v>100</v>
      </c>
      <c r="AF46" s="320">
        <f>50 + 10 + 20+20</f>
        <v>100</v>
      </c>
      <c r="AG46" s="321">
        <v>-100</v>
      </c>
      <c r="AH46" s="321">
        <v>-100</v>
      </c>
      <c r="AI46" s="321"/>
      <c r="AJ46" s="321"/>
      <c r="AK46" s="321"/>
      <c r="AL46" s="321">
        <v>1</v>
      </c>
      <c r="AM46" s="321"/>
      <c r="AN46" s="321"/>
      <c r="AO46" s="321"/>
      <c r="AP46" s="311">
        <f t="shared" si="4"/>
        <v>76.961538461538467</v>
      </c>
    </row>
    <row r="47" spans="1:64" x14ac:dyDescent="0.25">
      <c r="A47" s="336" t="s">
        <v>88</v>
      </c>
      <c r="B47" s="302">
        <v>0</v>
      </c>
      <c r="C47" s="303"/>
      <c r="D47" s="303"/>
      <c r="E47" s="303" t="s">
        <v>89</v>
      </c>
      <c r="F47" s="305">
        <v>1</v>
      </c>
      <c r="G47" s="339">
        <v>1</v>
      </c>
      <c r="H47" s="339">
        <v>1</v>
      </c>
      <c r="I47" s="339">
        <v>1</v>
      </c>
      <c r="J47" s="339">
        <v>1</v>
      </c>
      <c r="K47" s="339">
        <v>1</v>
      </c>
      <c r="L47" s="339">
        <v>1</v>
      </c>
      <c r="M47" s="339">
        <v>1</v>
      </c>
      <c r="N47" s="339">
        <v>1</v>
      </c>
      <c r="O47" s="339">
        <v>1</v>
      </c>
      <c r="P47" s="339">
        <v>1</v>
      </c>
      <c r="Q47" s="339">
        <v>1</v>
      </c>
      <c r="R47" s="340">
        <v>1</v>
      </c>
      <c r="S47" s="339">
        <v>3</v>
      </c>
      <c r="T47" s="339">
        <v>1</v>
      </c>
      <c r="U47" s="341">
        <v>1</v>
      </c>
      <c r="V47" s="305">
        <v>1</v>
      </c>
      <c r="W47" s="339">
        <v>1</v>
      </c>
      <c r="X47" s="339">
        <v>1</v>
      </c>
      <c r="Y47" s="339">
        <v>-1</v>
      </c>
      <c r="Z47" s="339"/>
      <c r="AA47" s="339"/>
      <c r="AB47" s="339"/>
      <c r="AC47" s="318">
        <v>60</v>
      </c>
      <c r="AD47" s="328">
        <f>-50 - 50</f>
        <v>-100</v>
      </c>
      <c r="AE47" s="320">
        <v>100</v>
      </c>
      <c r="AF47" s="321">
        <v>-100</v>
      </c>
      <c r="AG47" s="321">
        <v>-100</v>
      </c>
      <c r="AH47" s="321">
        <v>-100</v>
      </c>
      <c r="AI47" s="321"/>
      <c r="AJ47" s="321"/>
      <c r="AK47" s="321"/>
      <c r="AL47" s="321"/>
      <c r="AM47" s="321"/>
      <c r="AN47" s="321"/>
      <c r="AO47" s="321"/>
      <c r="AP47" s="311">
        <f t="shared" si="4"/>
        <v>67.692307692307693</v>
      </c>
    </row>
    <row r="48" spans="1:64" x14ac:dyDescent="0.25">
      <c r="A48" s="331" t="s">
        <v>90</v>
      </c>
      <c r="B48" s="302">
        <v>1</v>
      </c>
      <c r="C48" s="303"/>
      <c r="D48" s="303"/>
      <c r="E48" s="332" t="s">
        <v>91</v>
      </c>
      <c r="F48" s="305">
        <v>1</v>
      </c>
      <c r="G48" s="305">
        <v>-0.5</v>
      </c>
      <c r="H48" s="339">
        <v>1</v>
      </c>
      <c r="I48" s="305">
        <v>-0.5</v>
      </c>
      <c r="J48" s="339">
        <v>1</v>
      </c>
      <c r="K48" s="339">
        <v>1</v>
      </c>
      <c r="L48" s="339">
        <v>1</v>
      </c>
      <c r="M48" s="339">
        <v>-0.5</v>
      </c>
      <c r="N48" s="339">
        <v>1</v>
      </c>
      <c r="O48" s="339">
        <v>1</v>
      </c>
      <c r="P48" s="339">
        <v>1</v>
      </c>
      <c r="Q48" s="339">
        <v>1</v>
      </c>
      <c r="R48" s="340">
        <v>1</v>
      </c>
      <c r="S48" s="339">
        <v>3</v>
      </c>
      <c r="T48" s="339">
        <v>1</v>
      </c>
      <c r="U48" s="341">
        <v>1</v>
      </c>
      <c r="V48" s="305">
        <v>1</v>
      </c>
      <c r="W48" s="339">
        <v>1</v>
      </c>
      <c r="X48" s="339">
        <v>1</v>
      </c>
      <c r="Y48" s="339">
        <v>1</v>
      </c>
      <c r="Z48" s="339"/>
      <c r="AA48" s="339"/>
      <c r="AB48" s="339"/>
      <c r="AC48" s="318">
        <f>-40 + 100</f>
        <v>60</v>
      </c>
      <c r="AD48" s="318">
        <f>-50 - 50 + 100</f>
        <v>0</v>
      </c>
      <c r="AE48" s="321">
        <v>0</v>
      </c>
      <c r="AF48" s="320">
        <f>50 + 50</f>
        <v>100</v>
      </c>
      <c r="AG48" s="320">
        <v>100</v>
      </c>
      <c r="AH48" s="320">
        <v>100</v>
      </c>
      <c r="AI48" s="321">
        <v>40</v>
      </c>
      <c r="AJ48" s="321"/>
      <c r="AK48" s="321"/>
      <c r="AL48" s="321">
        <v>100</v>
      </c>
      <c r="AM48" s="321"/>
      <c r="AN48" s="321"/>
      <c r="AO48" s="321"/>
      <c r="AP48" s="311">
        <f t="shared" si="4"/>
        <v>86.538461538461533</v>
      </c>
    </row>
    <row r="49" spans="1:42" x14ac:dyDescent="0.25">
      <c r="A49" s="313" t="s">
        <v>92</v>
      </c>
      <c r="B49" s="302">
        <v>2</v>
      </c>
      <c r="C49" s="303"/>
      <c r="D49" s="303"/>
      <c r="E49" s="326" t="s">
        <v>93</v>
      </c>
      <c r="F49" s="305">
        <v>1</v>
      </c>
      <c r="G49" s="339">
        <v>1</v>
      </c>
      <c r="H49" s="339">
        <v>1</v>
      </c>
      <c r="I49" s="339">
        <v>1</v>
      </c>
      <c r="J49" s="339">
        <v>1</v>
      </c>
      <c r="K49" s="339">
        <v>1</v>
      </c>
      <c r="L49" s="339">
        <v>1</v>
      </c>
      <c r="M49" s="339">
        <v>1</v>
      </c>
      <c r="N49" s="339">
        <v>1</v>
      </c>
      <c r="O49" s="339">
        <v>1</v>
      </c>
      <c r="P49" s="339">
        <v>1</v>
      </c>
      <c r="Q49" s="339">
        <v>1</v>
      </c>
      <c r="R49" s="340">
        <v>1</v>
      </c>
      <c r="S49" s="339">
        <v>3</v>
      </c>
      <c r="T49" s="339">
        <v>1</v>
      </c>
      <c r="U49" s="317">
        <v>-1</v>
      </c>
      <c r="V49" s="305">
        <v>1</v>
      </c>
      <c r="W49" s="315">
        <v>1</v>
      </c>
      <c r="X49" s="315">
        <v>1</v>
      </c>
      <c r="Y49" s="315">
        <v>1</v>
      </c>
      <c r="Z49" s="315"/>
      <c r="AA49" s="315"/>
      <c r="AB49" s="315"/>
      <c r="AC49" s="318">
        <v>80</v>
      </c>
      <c r="AD49" s="318">
        <f>100</f>
        <v>100</v>
      </c>
      <c r="AE49" s="320">
        <v>50</v>
      </c>
      <c r="AF49" s="320">
        <f>-50 + 100</f>
        <v>50</v>
      </c>
      <c r="AG49" s="321">
        <v>60</v>
      </c>
      <c r="AH49" s="321"/>
      <c r="AI49" s="321"/>
      <c r="AJ49" s="321"/>
      <c r="AK49" s="321"/>
      <c r="AL49" s="321"/>
      <c r="AM49" s="321"/>
      <c r="AN49" s="321"/>
      <c r="AO49" s="321"/>
      <c r="AP49" s="311">
        <f>SUM(100*SUM(F49:U49),AC49:AO49)/$AP$1</f>
        <v>74.615384615384613</v>
      </c>
    </row>
    <row r="50" spans="1:42" x14ac:dyDescent="0.25">
      <c r="A50" s="313"/>
      <c r="B50" s="338"/>
      <c r="C50" s="338"/>
      <c r="D50" s="338"/>
      <c r="E50" s="314"/>
      <c r="F50" s="305"/>
      <c r="G50" s="339"/>
      <c r="H50" s="339"/>
      <c r="I50" s="339"/>
      <c r="J50" s="339"/>
      <c r="K50" s="303"/>
      <c r="L50" s="303"/>
      <c r="M50" s="303"/>
      <c r="N50" s="339"/>
      <c r="O50" s="339"/>
      <c r="P50" s="339"/>
      <c r="Q50" s="339"/>
      <c r="R50" s="339"/>
      <c r="S50" s="339"/>
      <c r="T50" s="339"/>
      <c r="U50" s="341"/>
      <c r="V50" s="342"/>
      <c r="W50" s="342"/>
      <c r="X50" s="342"/>
      <c r="Y50" s="342"/>
      <c r="Z50" s="342"/>
      <c r="AA50" s="342"/>
      <c r="AB50" s="342"/>
      <c r="AC50" s="343"/>
      <c r="AD50" s="344"/>
      <c r="AE50" s="321"/>
      <c r="AF50" s="321"/>
      <c r="AG50" s="321"/>
      <c r="AH50" s="321"/>
      <c r="AI50" s="321"/>
      <c r="AJ50" s="321"/>
      <c r="AK50" s="321"/>
      <c r="AL50" s="321"/>
      <c r="AM50" s="321"/>
      <c r="AN50" s="321"/>
      <c r="AO50" s="321"/>
      <c r="AP50" s="311"/>
    </row>
  </sheetData>
  <conditionalFormatting sqref="AP29:AP50 AP3:AP26">
    <cfRule type="cellIs" dxfId="0" priority="2" operator="greaterThan">
      <formula>70</formula>
    </cfRule>
  </conditionalFormatting>
  <hyperlinks>
    <hyperlink ref="E4" r:id="rId1" xr:uid="{00000000-0004-0000-0000-000000000000}"/>
    <hyperlink ref="E5" r:id="rId2" xr:uid="{00000000-0004-0000-0000-000001000000}"/>
    <hyperlink ref="E9" r:id="rId3" xr:uid="{00000000-0004-0000-0000-000002000000}"/>
    <hyperlink ref="E10" r:id="rId4" xr:uid="{00000000-0004-0000-0000-000003000000}"/>
    <hyperlink ref="E11" r:id="rId5" xr:uid="{00000000-0004-0000-0000-000004000000}"/>
    <hyperlink ref="E15" r:id="rId6" xr:uid="{00000000-0004-0000-0000-000005000000}"/>
    <hyperlink ref="E21" r:id="rId7" xr:uid="{00000000-0004-0000-0000-000006000000}"/>
    <hyperlink ref="E25" r:id="rId8" xr:uid="{00000000-0004-0000-0000-000007000000}"/>
    <hyperlink ref="E26" r:id="rId9" xr:uid="{00000000-0004-0000-0000-000008000000}"/>
    <hyperlink ref="E29" r:id="rId10" xr:uid="{00000000-0004-0000-0000-000009000000}"/>
    <hyperlink ref="E31" r:id="rId11" xr:uid="{00000000-0004-0000-0000-00000A000000}"/>
    <hyperlink ref="E33" r:id="rId12" xr:uid="{00000000-0004-0000-0000-00000B000000}"/>
    <hyperlink ref="E35" r:id="rId13" xr:uid="{00000000-0004-0000-0000-00000C000000}"/>
    <hyperlink ref="E42" r:id="rId14" xr:uid="{00000000-0004-0000-0000-00000D000000}"/>
    <hyperlink ref="E43" r:id="rId15" xr:uid="{00000000-0004-0000-0000-00000E000000}"/>
    <hyperlink ref="E48" r:id="rId16" xr:uid="{00000000-0004-0000-0000-000010000000}"/>
    <hyperlink ref="E32" r:id="rId17" xr:uid="{67EA5471-6546-4126-9E11-39B09DC31004}"/>
    <hyperlink ref="E39" r:id="rId18" xr:uid="{E8DA16DC-4EEB-422A-A5EF-1EA6B58F3D5C}"/>
    <hyperlink ref="E36" r:id="rId19" xr:uid="{73BA9C18-4628-4DD0-A367-0BDCD9A81F3E}"/>
    <hyperlink ref="E38" r:id="rId20" xr:uid="{F365EEEE-5E9C-47E7-B5DE-0796F72CCF8D}"/>
    <hyperlink ref="E40" r:id="rId21" xr:uid="{A58D930D-C50C-4FB3-85A8-37E3977D845A}"/>
    <hyperlink ref="E8" r:id="rId22" xr:uid="{D3F85F3C-B34B-442B-8648-57216D58FDB6}"/>
    <hyperlink ref="E12" r:id="rId23" xr:uid="{B029B753-7C8F-4C46-A00C-546B60E50A5D}"/>
    <hyperlink ref="E49" r:id="rId24" xr:uid="{4C85CFBA-844A-4E1C-B147-6379454A5F25}"/>
    <hyperlink ref="E44" r:id="rId25" xr:uid="{170D1D12-3976-41E5-9E60-7627CA5735D1}"/>
    <hyperlink ref="E41" r:id="rId26" xr:uid="{4DA5F499-5775-4693-A29F-54E04E442965}"/>
    <hyperlink ref="E6" r:id="rId27" xr:uid="{4F97F3AB-5D74-40BD-83FF-32546801296B}"/>
    <hyperlink ref="E34" r:id="rId28" xr:uid="{044EE66C-BA42-4D19-AEBF-0477B7195099}"/>
    <hyperlink ref="E14" r:id="rId29" xr:uid="{9644EEDA-C395-4F29-B7DF-64A90A3D3E48}"/>
    <hyperlink ref="E18" r:id="rId30" xr:uid="{37893B8F-18A1-4ECD-BB36-2369A865C515}"/>
    <hyperlink ref="E23" r:id="rId31" xr:uid="{B6C65639-08C8-467E-983D-ED1A9039C023}"/>
  </hyperlinks>
  <pageMargins left="0.7" right="0.7" top="0.75" bottom="0.75" header="0.511811023622047" footer="0.511811023622047"/>
  <pageSetup paperSize="9" orientation="portrait" horizontalDpi="300" verticalDpi="300" r:id="rId32"/>
  <legacyDrawing r:id="rId3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A96A7-D442-4F53-8C8F-2DEFBF394149}">
  <sheetPr codeName="Лист1"/>
  <dimension ref="B2:C13"/>
  <sheetViews>
    <sheetView workbookViewId="0">
      <selection activeCell="D21" sqref="D21"/>
    </sheetView>
  </sheetViews>
  <sheetFormatPr defaultRowHeight="15" x14ac:dyDescent="0.25"/>
  <cols>
    <col min="1" max="1" width="11" customWidth="1"/>
    <col min="2" max="2" width="19" bestFit="1" customWidth="1"/>
    <col min="3" max="3" width="58.28515625" customWidth="1"/>
    <col min="4" max="4" width="17.85546875" bestFit="1" customWidth="1"/>
    <col min="5" max="5" width="26.85546875" bestFit="1" customWidth="1"/>
  </cols>
  <sheetData>
    <row r="2" spans="2:3" x14ac:dyDescent="0.25">
      <c r="B2" s="230" t="s">
        <v>277</v>
      </c>
    </row>
    <row r="3" spans="2:3" x14ac:dyDescent="0.25">
      <c r="B3" s="230" t="s">
        <v>278</v>
      </c>
      <c r="C3" s="267" t="s">
        <v>279</v>
      </c>
    </row>
    <row r="4" spans="2:3" x14ac:dyDescent="0.25">
      <c r="C4" s="267" t="s">
        <v>290</v>
      </c>
    </row>
    <row r="5" spans="2:3" x14ac:dyDescent="0.25">
      <c r="C5" s="267" t="s">
        <v>291</v>
      </c>
    </row>
    <row r="6" spans="2:3" x14ac:dyDescent="0.25">
      <c r="C6" s="267" t="s">
        <v>292</v>
      </c>
    </row>
    <row r="7" spans="2:3" x14ac:dyDescent="0.25">
      <c r="C7" s="267" t="s">
        <v>286</v>
      </c>
    </row>
    <row r="8" spans="2:3" x14ac:dyDescent="0.25">
      <c r="C8" s="267" t="s">
        <v>287</v>
      </c>
    </row>
    <row r="9" spans="2:3" x14ac:dyDescent="0.25">
      <c r="C9" s="267" t="s">
        <v>288</v>
      </c>
    </row>
    <row r="10" spans="2:3" x14ac:dyDescent="0.25">
      <c r="C10" s="267" t="s">
        <v>289</v>
      </c>
    </row>
    <row r="11" spans="2:3" x14ac:dyDescent="0.25">
      <c r="C11" s="267" t="s">
        <v>293</v>
      </c>
    </row>
    <row r="12" spans="2:3" x14ac:dyDescent="0.25">
      <c r="C12" s="267" t="s">
        <v>294</v>
      </c>
    </row>
    <row r="13" spans="2:3" x14ac:dyDescent="0.25">
      <c r="C13" s="267" t="s">
        <v>295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6"/>
  <dimension ref="A1:AF45"/>
  <sheetViews>
    <sheetView topLeftCell="A5" zoomScaleNormal="100" workbookViewId="0">
      <pane xSplit="1" topLeftCell="N1" activePane="topRight" state="frozen"/>
      <selection pane="topRight" activeCell="X25" sqref="X25"/>
    </sheetView>
  </sheetViews>
  <sheetFormatPr defaultColWidth="8.5703125" defaultRowHeight="15" x14ac:dyDescent="0.25"/>
  <cols>
    <col min="1" max="1" width="38.28515625" customWidth="1"/>
    <col min="4" max="4" width="10.7109375" customWidth="1"/>
    <col min="5" max="5" width="10.28515625" customWidth="1"/>
    <col min="6" max="6" width="11" customWidth="1"/>
    <col min="9" max="9" width="10.85546875" customWidth="1"/>
    <col min="19" max="19" width="9.140625" style="4" customWidth="1"/>
    <col min="20" max="20" width="14.28515625" style="3" customWidth="1"/>
    <col min="21" max="21" width="13.5703125" style="61" customWidth="1"/>
    <col min="22" max="22" width="17" customWidth="1"/>
    <col min="23" max="23" width="16.5703125" customWidth="1"/>
    <col min="24" max="24" width="15.5703125" style="1" customWidth="1"/>
    <col min="25" max="25" width="11.5703125" style="1" customWidth="1"/>
    <col min="26" max="26" width="14.7109375" customWidth="1"/>
    <col min="27" max="27" width="15.28515625" customWidth="1"/>
    <col min="28" max="28" width="14.85546875" customWidth="1"/>
    <col min="31" max="31" width="12.5703125" customWidth="1"/>
    <col min="32" max="32" width="12.85546875" customWidth="1"/>
  </cols>
  <sheetData>
    <row r="1" spans="1:32" s="4" customFormat="1" ht="26.25" x14ac:dyDescent="0.4">
      <c r="A1" s="5" t="s">
        <v>94</v>
      </c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6"/>
      <c r="U1" s="62"/>
      <c r="V1" s="55"/>
      <c r="W1" s="63" t="s">
        <v>95</v>
      </c>
      <c r="X1" s="64"/>
      <c r="Y1" s="15"/>
      <c r="Z1" s="55"/>
      <c r="AA1" s="55"/>
      <c r="AB1" s="55"/>
      <c r="AC1" s="55"/>
      <c r="AD1" s="55"/>
      <c r="AE1" s="57"/>
    </row>
    <row r="2" spans="1:32" s="24" customFormat="1" ht="15.75" x14ac:dyDescent="0.25">
      <c r="A2" s="65" t="s">
        <v>1</v>
      </c>
      <c r="B2" s="66" t="s">
        <v>2</v>
      </c>
      <c r="C2" s="67" t="s">
        <v>3</v>
      </c>
      <c r="D2" s="16" t="s">
        <v>96</v>
      </c>
      <c r="E2" s="68" t="s">
        <v>97</v>
      </c>
      <c r="F2" s="16" t="s">
        <v>98</v>
      </c>
      <c r="G2" s="16" t="s">
        <v>99</v>
      </c>
      <c r="H2" s="16" t="s">
        <v>100</v>
      </c>
      <c r="I2" s="16" t="s">
        <v>101</v>
      </c>
      <c r="J2" s="16">
        <v>45579</v>
      </c>
      <c r="K2" s="16">
        <v>45586</v>
      </c>
      <c r="L2" s="16">
        <v>45593</v>
      </c>
      <c r="M2" s="16">
        <v>45607</v>
      </c>
      <c r="N2" s="16">
        <v>45614</v>
      </c>
      <c r="O2" s="16">
        <v>45621</v>
      </c>
      <c r="P2" s="16">
        <v>45628</v>
      </c>
      <c r="Q2" s="16">
        <v>45635</v>
      </c>
      <c r="R2" s="16">
        <v>45642</v>
      </c>
      <c r="S2" s="16">
        <v>45649</v>
      </c>
      <c r="T2" s="20" t="s">
        <v>102</v>
      </c>
      <c r="U2" s="69" t="s">
        <v>103</v>
      </c>
      <c r="V2" s="21" t="s">
        <v>104</v>
      </c>
      <c r="W2" s="21" t="s">
        <v>105</v>
      </c>
      <c r="X2" s="70" t="s">
        <v>106</v>
      </c>
      <c r="Y2" s="71" t="s">
        <v>107</v>
      </c>
      <c r="Z2" s="21" t="s">
        <v>108</v>
      </c>
      <c r="AA2" s="21" t="s">
        <v>109</v>
      </c>
      <c r="AB2" s="21" t="s">
        <v>143</v>
      </c>
      <c r="AC2" s="21"/>
      <c r="AD2" s="21"/>
      <c r="AE2" s="23" t="s">
        <v>144</v>
      </c>
      <c r="AF2" s="21" t="s">
        <v>110</v>
      </c>
    </row>
    <row r="3" spans="1:32" s="151" customFormat="1" ht="15.75" x14ac:dyDescent="0.25">
      <c r="A3" s="141" t="s">
        <v>111</v>
      </c>
      <c r="B3" s="142">
        <v>0</v>
      </c>
      <c r="C3" s="142"/>
      <c r="D3" s="143">
        <v>1</v>
      </c>
      <c r="E3" s="143">
        <v>1</v>
      </c>
      <c r="F3" s="143">
        <v>0</v>
      </c>
      <c r="G3" s="143">
        <v>1</v>
      </c>
      <c r="H3" s="143">
        <v>0</v>
      </c>
      <c r="I3" s="143">
        <v>1</v>
      </c>
      <c r="J3" s="143"/>
      <c r="K3" s="143"/>
      <c r="L3" s="143"/>
      <c r="M3" s="143"/>
      <c r="N3" s="143"/>
      <c r="O3" s="143"/>
      <c r="P3" s="143"/>
      <c r="Q3" s="143"/>
      <c r="R3" s="143"/>
      <c r="S3" s="144"/>
      <c r="T3" s="145">
        <f>-50+100</f>
        <v>50</v>
      </c>
      <c r="U3" s="146">
        <v>100</v>
      </c>
      <c r="V3" s="147">
        <v>100</v>
      </c>
      <c r="W3" s="147">
        <v>80</v>
      </c>
      <c r="X3" s="148">
        <v>80</v>
      </c>
      <c r="Y3" s="149">
        <v>80</v>
      </c>
      <c r="Z3" s="150">
        <v>80</v>
      </c>
      <c r="AA3" s="150">
        <v>80</v>
      </c>
      <c r="AB3" s="150"/>
      <c r="AC3" s="150"/>
      <c r="AD3" s="150"/>
      <c r="AE3" s="150">
        <v>4</v>
      </c>
      <c r="AF3" s="150"/>
    </row>
    <row r="4" spans="1:32" s="184" customFormat="1" ht="15.75" x14ac:dyDescent="0.25">
      <c r="A4" s="131" t="s">
        <v>112</v>
      </c>
      <c r="B4" s="176">
        <v>0</v>
      </c>
      <c r="C4" s="176"/>
      <c r="D4" s="133">
        <v>1</v>
      </c>
      <c r="E4" s="177">
        <v>1</v>
      </c>
      <c r="F4" s="177">
        <v>1</v>
      </c>
      <c r="G4" s="177">
        <v>0</v>
      </c>
      <c r="H4" s="177">
        <v>0</v>
      </c>
      <c r="I4" s="177">
        <v>1</v>
      </c>
      <c r="J4" s="177"/>
      <c r="K4" s="177"/>
      <c r="L4" s="177"/>
      <c r="M4" s="177"/>
      <c r="N4" s="177"/>
      <c r="O4" s="177"/>
      <c r="P4" s="177"/>
      <c r="Q4" s="177"/>
      <c r="R4" s="177"/>
      <c r="S4" s="178"/>
      <c r="T4" s="135">
        <f>-50+100</f>
        <v>50</v>
      </c>
      <c r="U4" s="179">
        <v>100</v>
      </c>
      <c r="V4" s="180">
        <v>60</v>
      </c>
      <c r="W4" s="180"/>
      <c r="X4" s="181"/>
      <c r="Y4" s="182"/>
      <c r="Z4" s="183"/>
      <c r="AA4" s="183"/>
      <c r="AB4" s="183"/>
      <c r="AC4" s="183"/>
      <c r="AD4" s="183"/>
      <c r="AE4" s="183">
        <v>3</v>
      </c>
      <c r="AF4" s="183"/>
    </row>
    <row r="5" spans="1:32" s="87" customFormat="1" ht="15.75" x14ac:dyDescent="0.25">
      <c r="A5" s="76" t="s">
        <v>113</v>
      </c>
      <c r="B5" s="77"/>
      <c r="C5" s="77"/>
      <c r="D5" s="78">
        <v>0</v>
      </c>
      <c r="E5" s="79">
        <v>0</v>
      </c>
      <c r="F5" s="79">
        <v>0</v>
      </c>
      <c r="G5" s="79">
        <v>0</v>
      </c>
      <c r="H5" s="79">
        <v>0</v>
      </c>
      <c r="I5" s="79"/>
      <c r="J5" s="79"/>
      <c r="K5" s="79"/>
      <c r="L5" s="79"/>
      <c r="M5" s="79"/>
      <c r="N5" s="79"/>
      <c r="O5" s="79"/>
      <c r="P5" s="79"/>
      <c r="Q5" s="79"/>
      <c r="R5" s="79"/>
      <c r="S5" s="80"/>
      <c r="T5" s="81">
        <f>-50</f>
        <v>-50</v>
      </c>
      <c r="U5" s="82"/>
      <c r="V5" s="83"/>
      <c r="W5" s="83"/>
      <c r="X5" s="84"/>
      <c r="Y5" s="85"/>
      <c r="Z5" s="86"/>
      <c r="AA5" s="86"/>
      <c r="AB5" s="86"/>
      <c r="AC5" s="86"/>
      <c r="AD5" s="86"/>
      <c r="AE5" s="86"/>
      <c r="AF5" s="86"/>
    </row>
    <row r="6" spans="1:32" s="202" customFormat="1" ht="15.75" x14ac:dyDescent="0.25">
      <c r="A6" s="141" t="s">
        <v>114</v>
      </c>
      <c r="B6" s="194">
        <v>0</v>
      </c>
      <c r="C6" s="194"/>
      <c r="D6" s="143">
        <v>1</v>
      </c>
      <c r="E6" s="195" t="s">
        <v>115</v>
      </c>
      <c r="F6" s="195">
        <v>0</v>
      </c>
      <c r="G6" s="195">
        <v>0</v>
      </c>
      <c r="H6" s="195">
        <v>0</v>
      </c>
      <c r="I6" s="195">
        <v>1</v>
      </c>
      <c r="J6" s="195"/>
      <c r="K6" s="195"/>
      <c r="L6" s="195"/>
      <c r="M6" s="195"/>
      <c r="N6" s="195"/>
      <c r="O6" s="195"/>
      <c r="P6" s="195"/>
      <c r="Q6" s="195"/>
      <c r="R6" s="195"/>
      <c r="S6" s="196"/>
      <c r="T6" s="145">
        <v>100</v>
      </c>
      <c r="U6" s="197">
        <v>100</v>
      </c>
      <c r="V6" s="198">
        <v>100</v>
      </c>
      <c r="W6" s="198">
        <v>80</v>
      </c>
      <c r="X6" s="199">
        <v>80</v>
      </c>
      <c r="Y6" s="200">
        <v>80</v>
      </c>
      <c r="Z6" s="201"/>
      <c r="AA6" s="201"/>
      <c r="AB6" s="201"/>
      <c r="AC6" s="201"/>
      <c r="AD6" s="201"/>
      <c r="AE6" s="201">
        <v>4</v>
      </c>
      <c r="AF6" s="201"/>
    </row>
    <row r="7" spans="1:32" s="175" customFormat="1" ht="15.75" x14ac:dyDescent="0.25">
      <c r="A7" s="152" t="s">
        <v>116</v>
      </c>
      <c r="B7" s="174">
        <v>0</v>
      </c>
      <c r="C7" s="174"/>
      <c r="D7" s="154">
        <v>1</v>
      </c>
      <c r="E7" s="165">
        <v>0</v>
      </c>
      <c r="F7" s="165">
        <v>0</v>
      </c>
      <c r="G7" s="165">
        <v>0</v>
      </c>
      <c r="H7" s="165">
        <v>0</v>
      </c>
      <c r="I7" s="165">
        <v>0</v>
      </c>
      <c r="J7" s="165"/>
      <c r="K7" s="165"/>
      <c r="L7" s="165"/>
      <c r="M7" s="165"/>
      <c r="N7" s="165"/>
      <c r="O7" s="165"/>
      <c r="P7" s="165"/>
      <c r="Q7" s="165"/>
      <c r="R7" s="165"/>
      <c r="S7" s="166"/>
      <c r="T7" s="167">
        <f>-50</f>
        <v>-50</v>
      </c>
      <c r="U7" s="168"/>
      <c r="V7" s="169"/>
      <c r="W7" s="169"/>
      <c r="X7" s="170"/>
      <c r="Y7" s="171"/>
      <c r="Z7" s="172"/>
      <c r="AA7" s="172"/>
      <c r="AB7" s="172"/>
      <c r="AC7" s="172"/>
      <c r="AD7" s="172"/>
      <c r="AE7" s="172">
        <v>2</v>
      </c>
      <c r="AF7" s="172"/>
    </row>
    <row r="8" spans="1:32" s="163" customFormat="1" ht="15.75" x14ac:dyDescent="0.25">
      <c r="A8" s="152" t="s">
        <v>117</v>
      </c>
      <c r="B8" s="153">
        <v>0</v>
      </c>
      <c r="C8" s="153"/>
      <c r="D8" s="154">
        <v>0</v>
      </c>
      <c r="E8" s="155">
        <v>0</v>
      </c>
      <c r="F8" s="155">
        <v>0</v>
      </c>
      <c r="G8" s="155">
        <v>0</v>
      </c>
      <c r="H8" s="155">
        <v>0</v>
      </c>
      <c r="I8" s="155"/>
      <c r="J8" s="155"/>
      <c r="K8" s="155"/>
      <c r="L8" s="155"/>
      <c r="M8" s="155"/>
      <c r="N8" s="155"/>
      <c r="O8" s="155"/>
      <c r="P8" s="155"/>
      <c r="Q8" s="155"/>
      <c r="R8" s="155"/>
      <c r="S8" s="156"/>
      <c r="T8" s="157">
        <f>-50</f>
        <v>-50</v>
      </c>
      <c r="U8" s="158"/>
      <c r="V8" s="159"/>
      <c r="W8" s="159"/>
      <c r="X8" s="160"/>
      <c r="Y8" s="161"/>
      <c r="Z8" s="162"/>
      <c r="AA8" s="162"/>
      <c r="AB8" s="162"/>
      <c r="AC8" s="162"/>
      <c r="AD8" s="162"/>
      <c r="AE8" s="162">
        <v>2</v>
      </c>
      <c r="AF8" s="162"/>
    </row>
    <row r="9" spans="1:32" s="87" customFormat="1" ht="15.75" x14ac:dyDescent="0.25">
      <c r="A9" s="76" t="s">
        <v>118</v>
      </c>
      <c r="B9" s="77"/>
      <c r="C9" s="77"/>
      <c r="D9" s="78">
        <v>0</v>
      </c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/>
      <c r="T9" s="81"/>
      <c r="U9" s="82"/>
      <c r="V9" s="83"/>
      <c r="W9" s="83"/>
      <c r="X9" s="84"/>
      <c r="Y9" s="85"/>
      <c r="Z9" s="86"/>
      <c r="AA9" s="86"/>
      <c r="AB9" s="86"/>
      <c r="AC9" s="86"/>
      <c r="AD9" s="86"/>
      <c r="AE9" s="86"/>
      <c r="AF9" s="86"/>
    </row>
    <row r="10" spans="1:32" s="129" customFormat="1" ht="15.75" x14ac:dyDescent="0.25">
      <c r="A10" s="118" t="s">
        <v>119</v>
      </c>
      <c r="B10" s="119">
        <v>2</v>
      </c>
      <c r="C10" s="119"/>
      <c r="D10" s="120">
        <v>1</v>
      </c>
      <c r="E10" s="121">
        <v>1</v>
      </c>
      <c r="F10" s="121">
        <v>1</v>
      </c>
      <c r="G10" s="121">
        <v>1</v>
      </c>
      <c r="H10" s="121">
        <v>0</v>
      </c>
      <c r="I10" s="121">
        <v>0</v>
      </c>
      <c r="J10" s="121"/>
      <c r="K10" s="121"/>
      <c r="L10" s="121"/>
      <c r="M10" s="121"/>
      <c r="N10" s="121"/>
      <c r="O10" s="121"/>
      <c r="P10" s="121"/>
      <c r="Q10" s="121"/>
      <c r="R10" s="121"/>
      <c r="S10" s="122"/>
      <c r="T10" s="123">
        <v>100</v>
      </c>
      <c r="U10" s="124">
        <v>100</v>
      </c>
      <c r="V10" s="125">
        <v>100</v>
      </c>
      <c r="W10" s="125">
        <v>100</v>
      </c>
      <c r="X10" s="126">
        <v>100</v>
      </c>
      <c r="Y10" s="127">
        <v>100</v>
      </c>
      <c r="Z10" s="128">
        <v>100</v>
      </c>
      <c r="AA10" s="128">
        <v>100</v>
      </c>
      <c r="AB10" s="128"/>
      <c r="AC10" s="128"/>
      <c r="AD10" s="128"/>
      <c r="AE10" s="128">
        <v>5</v>
      </c>
      <c r="AF10" s="128"/>
    </row>
    <row r="11" spans="1:32" s="193" customFormat="1" ht="15.75" x14ac:dyDescent="0.25">
      <c r="A11" s="141" t="s">
        <v>120</v>
      </c>
      <c r="B11" s="185">
        <v>0</v>
      </c>
      <c r="C11" s="185"/>
      <c r="D11" s="143">
        <v>1</v>
      </c>
      <c r="E11" s="186">
        <v>0</v>
      </c>
      <c r="F11" s="186">
        <v>0</v>
      </c>
      <c r="G11" s="186">
        <v>0</v>
      </c>
      <c r="H11" s="186">
        <v>0</v>
      </c>
      <c r="I11" s="186">
        <v>0</v>
      </c>
      <c r="J11" s="186"/>
      <c r="K11" s="186"/>
      <c r="L11" s="186"/>
      <c r="M11" s="186"/>
      <c r="N11" s="186"/>
      <c r="O11" s="186"/>
      <c r="P11" s="186"/>
      <c r="Q11" s="186"/>
      <c r="R11" s="186"/>
      <c r="S11" s="187"/>
      <c r="T11" s="145">
        <f>-50+100</f>
        <v>50</v>
      </c>
      <c r="U11" s="188">
        <v>50</v>
      </c>
      <c r="V11" s="189">
        <v>70</v>
      </c>
      <c r="W11" s="189">
        <v>70</v>
      </c>
      <c r="X11" s="190">
        <v>80</v>
      </c>
      <c r="Y11" s="191">
        <v>80</v>
      </c>
      <c r="Z11" s="192">
        <v>80</v>
      </c>
      <c r="AA11" s="192">
        <v>80</v>
      </c>
      <c r="AB11" s="192"/>
      <c r="AC11" s="192"/>
      <c r="AD11" s="192"/>
      <c r="AE11" s="192">
        <v>4</v>
      </c>
      <c r="AF11" s="192"/>
    </row>
    <row r="12" spans="1:32" s="184" customFormat="1" ht="15.75" x14ac:dyDescent="0.25">
      <c r="A12" s="131" t="s">
        <v>121</v>
      </c>
      <c r="B12" s="176">
        <v>0</v>
      </c>
      <c r="C12" s="176"/>
      <c r="D12" s="133">
        <v>1</v>
      </c>
      <c r="E12" s="177">
        <v>1</v>
      </c>
      <c r="F12" s="177">
        <v>1</v>
      </c>
      <c r="G12" s="177">
        <v>1</v>
      </c>
      <c r="H12" s="177">
        <v>0</v>
      </c>
      <c r="I12" s="177">
        <v>1</v>
      </c>
      <c r="J12" s="177"/>
      <c r="K12" s="177"/>
      <c r="L12" s="177"/>
      <c r="M12" s="177"/>
      <c r="N12" s="177"/>
      <c r="O12" s="177"/>
      <c r="P12" s="177"/>
      <c r="Q12" s="177"/>
      <c r="R12" s="177"/>
      <c r="S12" s="178"/>
      <c r="T12" s="135">
        <f>-50+100</f>
        <v>50</v>
      </c>
      <c r="U12" s="179">
        <v>100</v>
      </c>
      <c r="V12" s="180">
        <v>100</v>
      </c>
      <c r="W12" s="180">
        <v>100</v>
      </c>
      <c r="X12" s="181"/>
      <c r="Y12" s="182"/>
      <c r="Z12" s="183"/>
      <c r="AA12" s="183"/>
      <c r="AB12" s="183"/>
      <c r="AC12" s="183"/>
      <c r="AD12" s="183"/>
      <c r="AE12" s="183">
        <v>3</v>
      </c>
      <c r="AF12" s="183"/>
    </row>
    <row r="13" spans="1:32" s="87" customFormat="1" ht="15.75" x14ac:dyDescent="0.25">
      <c r="A13" s="76" t="s">
        <v>122</v>
      </c>
      <c r="B13" s="77">
        <v>0</v>
      </c>
      <c r="C13" s="77"/>
      <c r="D13" s="78">
        <v>1</v>
      </c>
      <c r="E13" s="79">
        <v>0</v>
      </c>
      <c r="F13" s="79">
        <v>0</v>
      </c>
      <c r="G13" s="79">
        <v>0</v>
      </c>
      <c r="H13" s="79">
        <v>0</v>
      </c>
      <c r="I13" s="79">
        <v>0</v>
      </c>
      <c r="J13" s="79"/>
      <c r="K13" s="79"/>
      <c r="L13" s="79"/>
      <c r="M13" s="79"/>
      <c r="N13" s="79"/>
      <c r="O13" s="79"/>
      <c r="P13" s="79"/>
      <c r="Q13" s="79"/>
      <c r="R13" s="79"/>
      <c r="S13" s="80"/>
      <c r="T13" s="81">
        <f>-50</f>
        <v>-50</v>
      </c>
      <c r="U13" s="82"/>
      <c r="V13" s="83"/>
      <c r="W13" s="83"/>
      <c r="X13" s="84"/>
      <c r="Y13" s="85"/>
      <c r="Z13" s="86"/>
      <c r="AA13" s="86"/>
      <c r="AB13" s="86"/>
      <c r="AC13" s="86"/>
      <c r="AD13" s="86"/>
      <c r="AE13" s="86"/>
      <c r="AF13" s="86"/>
    </row>
    <row r="14" spans="1:32" s="129" customFormat="1" ht="15.75" x14ac:dyDescent="0.25">
      <c r="A14" s="118" t="s">
        <v>123</v>
      </c>
      <c r="B14" s="119">
        <v>2</v>
      </c>
      <c r="C14" s="119"/>
      <c r="D14" s="120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/>
      <c r="K14" s="121"/>
      <c r="L14" s="121"/>
      <c r="M14" s="121"/>
      <c r="N14" s="121"/>
      <c r="O14" s="121"/>
      <c r="P14" s="121"/>
      <c r="Q14" s="121"/>
      <c r="R14" s="121"/>
      <c r="S14" s="122"/>
      <c r="T14" s="123">
        <v>100</v>
      </c>
      <c r="U14" s="124">
        <v>100</v>
      </c>
      <c r="V14" s="125">
        <v>100</v>
      </c>
      <c r="W14" s="125">
        <v>100</v>
      </c>
      <c r="X14" s="126">
        <v>100</v>
      </c>
      <c r="Y14" s="127">
        <v>100</v>
      </c>
      <c r="Z14" s="128">
        <v>100</v>
      </c>
      <c r="AA14" s="128">
        <v>100</v>
      </c>
      <c r="AB14" s="128">
        <v>100</v>
      </c>
      <c r="AC14" s="128"/>
      <c r="AD14" s="128"/>
      <c r="AE14" s="128">
        <v>5</v>
      </c>
      <c r="AF14" s="128"/>
    </row>
    <row r="15" spans="1:32" s="163" customFormat="1" ht="15.75" x14ac:dyDescent="0.25">
      <c r="A15" s="152" t="s">
        <v>124</v>
      </c>
      <c r="B15" s="153">
        <v>0</v>
      </c>
      <c r="C15" s="153"/>
      <c r="D15" s="154">
        <v>0</v>
      </c>
      <c r="E15" s="155">
        <v>0</v>
      </c>
      <c r="F15" s="155">
        <v>0</v>
      </c>
      <c r="G15" s="155">
        <v>0</v>
      </c>
      <c r="H15" s="155">
        <v>0</v>
      </c>
      <c r="I15" s="155">
        <v>0</v>
      </c>
      <c r="J15" s="155"/>
      <c r="K15" s="155"/>
      <c r="L15" s="155"/>
      <c r="M15" s="155"/>
      <c r="N15" s="155"/>
      <c r="O15" s="155"/>
      <c r="P15" s="155"/>
      <c r="Q15" s="155"/>
      <c r="R15" s="155"/>
      <c r="S15" s="156"/>
      <c r="T15" s="157">
        <f>-50</f>
        <v>-50</v>
      </c>
      <c r="U15" s="158"/>
      <c r="V15" s="159"/>
      <c r="W15" s="159"/>
      <c r="X15" s="160"/>
      <c r="Y15" s="161"/>
      <c r="Z15" s="162"/>
      <c r="AA15" s="162"/>
      <c r="AB15" s="162"/>
      <c r="AC15" s="162"/>
      <c r="AD15" s="162"/>
      <c r="AE15" s="162">
        <v>2</v>
      </c>
      <c r="AF15" s="162"/>
    </row>
    <row r="16" spans="1:32" ht="53.25" customHeight="1" x14ac:dyDescent="0.4">
      <c r="A16" s="5" t="s">
        <v>125</v>
      </c>
      <c r="D16" s="55"/>
      <c r="E16" s="55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6"/>
      <c r="U16" s="62"/>
      <c r="V16" s="55"/>
      <c r="W16" s="55"/>
      <c r="X16" s="91"/>
      <c r="Y16" s="92"/>
      <c r="Z16" s="93"/>
      <c r="AA16" s="93"/>
      <c r="AB16" s="93"/>
      <c r="AC16" s="93"/>
      <c r="AD16" s="93"/>
      <c r="AE16" s="94"/>
      <c r="AF16" s="95"/>
    </row>
    <row r="17" spans="1:32" x14ac:dyDescent="0.25">
      <c r="A17" s="65" t="s">
        <v>1</v>
      </c>
      <c r="B17" s="96" t="str">
        <f t="shared" ref="B17:AA17" si="0">B2</f>
        <v>КР1</v>
      </c>
      <c r="C17" s="97" t="str">
        <f t="shared" si="0"/>
        <v>КР2</v>
      </c>
      <c r="D17" s="16" t="str">
        <f t="shared" si="0"/>
        <v>06.02.2025</v>
      </c>
      <c r="E17" s="16" t="str">
        <f t="shared" si="0"/>
        <v>13.02.2025</v>
      </c>
      <c r="F17" s="16" t="str">
        <f t="shared" si="0"/>
        <v>20.02.2025</v>
      </c>
      <c r="G17" s="16" t="str">
        <f t="shared" si="0"/>
        <v>27.02.2025</v>
      </c>
      <c r="H17" s="16" t="str">
        <f t="shared" si="0"/>
        <v>06.03.2025</v>
      </c>
      <c r="I17" s="16" t="str">
        <f t="shared" si="0"/>
        <v>20.03.2025</v>
      </c>
      <c r="J17" s="16">
        <f t="shared" si="0"/>
        <v>45579</v>
      </c>
      <c r="K17" s="16">
        <f t="shared" si="0"/>
        <v>45586</v>
      </c>
      <c r="L17" s="16">
        <f t="shared" si="0"/>
        <v>45593</v>
      </c>
      <c r="M17" s="16">
        <f t="shared" si="0"/>
        <v>45607</v>
      </c>
      <c r="N17" s="16">
        <f t="shared" si="0"/>
        <v>45614</v>
      </c>
      <c r="O17" s="16">
        <f t="shared" si="0"/>
        <v>45621</v>
      </c>
      <c r="P17" s="16">
        <f t="shared" si="0"/>
        <v>45628</v>
      </c>
      <c r="Q17" s="16">
        <f t="shared" si="0"/>
        <v>45635</v>
      </c>
      <c r="R17" s="16">
        <f t="shared" si="0"/>
        <v>45642</v>
      </c>
      <c r="S17" s="16">
        <f t="shared" si="0"/>
        <v>45649</v>
      </c>
      <c r="T17" s="69" t="str">
        <f t="shared" si="0"/>
        <v>Знаковое кодирование</v>
      </c>
      <c r="U17" s="69" t="str">
        <f t="shared" si="0"/>
        <v>Помехоустойчивое кодирование</v>
      </c>
      <c r="V17" s="98" t="str">
        <f t="shared" si="0"/>
        <v>Перемежение</v>
      </c>
      <c r="W17" s="98" t="str">
        <f t="shared" si="0"/>
        <v>QPSK (срок 6 марта)</v>
      </c>
      <c r="X17" s="99" t="str">
        <f t="shared" si="0"/>
        <v>OFDM</v>
      </c>
      <c r="Y17" s="99" t="str">
        <f t="shared" si="0"/>
        <v>Channel</v>
      </c>
      <c r="Z17" s="68" t="str">
        <f t="shared" si="0"/>
        <v>OFDM-demod</v>
      </c>
      <c r="AA17" s="68" t="str">
        <f t="shared" si="0"/>
        <v>BER &amp; plots</v>
      </c>
      <c r="AB17" s="68"/>
      <c r="AC17" s="68"/>
      <c r="AD17" s="68"/>
      <c r="AE17" s="68" t="s">
        <v>144</v>
      </c>
      <c r="AF17" s="68" t="str">
        <f>AF2</f>
        <v>тема</v>
      </c>
    </row>
    <row r="18" spans="1:32" s="184" customFormat="1" ht="15.75" x14ac:dyDescent="0.25">
      <c r="A18" s="203" t="s">
        <v>126</v>
      </c>
      <c r="B18" s="132">
        <v>2</v>
      </c>
      <c r="C18" s="132"/>
      <c r="D18" s="133">
        <v>1</v>
      </c>
      <c r="E18" s="133">
        <v>1</v>
      </c>
      <c r="F18" s="133">
        <v>0</v>
      </c>
      <c r="G18" s="133">
        <v>1</v>
      </c>
      <c r="H18" s="177">
        <v>0</v>
      </c>
      <c r="I18" s="133">
        <v>1</v>
      </c>
      <c r="J18" s="133"/>
      <c r="K18" s="133"/>
      <c r="L18" s="133"/>
      <c r="M18" s="133"/>
      <c r="N18" s="133"/>
      <c r="O18" s="133"/>
      <c r="P18" s="133"/>
      <c r="Q18" s="133"/>
      <c r="R18" s="133"/>
      <c r="S18" s="134"/>
      <c r="T18" s="135">
        <f>-50 + 100</f>
        <v>50</v>
      </c>
      <c r="U18" s="136">
        <v>100</v>
      </c>
      <c r="V18" s="137">
        <v>100</v>
      </c>
      <c r="W18" s="137">
        <v>100</v>
      </c>
      <c r="X18" s="138">
        <v>60</v>
      </c>
      <c r="Y18" s="139">
        <v>60</v>
      </c>
      <c r="Z18" s="140"/>
      <c r="AA18" s="140"/>
      <c r="AB18" s="140"/>
      <c r="AC18" s="140"/>
      <c r="AD18" s="140"/>
      <c r="AE18" s="140">
        <v>4</v>
      </c>
      <c r="AF18" s="140"/>
    </row>
    <row r="19" spans="1:32" s="163" customFormat="1" ht="15.75" x14ac:dyDescent="0.25">
      <c r="A19" s="164" t="s">
        <v>127</v>
      </c>
      <c r="B19" s="153">
        <v>0</v>
      </c>
      <c r="C19" s="153"/>
      <c r="D19" s="154">
        <v>1</v>
      </c>
      <c r="E19" s="155">
        <v>0</v>
      </c>
      <c r="F19" s="155">
        <v>0</v>
      </c>
      <c r="G19" s="155">
        <v>1</v>
      </c>
      <c r="H19" s="173">
        <v>0</v>
      </c>
      <c r="I19" s="155">
        <v>0</v>
      </c>
      <c r="J19" s="155"/>
      <c r="K19" s="155"/>
      <c r="L19" s="155"/>
      <c r="M19" s="155"/>
      <c r="N19" s="155"/>
      <c r="O19" s="155"/>
      <c r="P19" s="155"/>
      <c r="Q19" s="155"/>
      <c r="R19" s="155"/>
      <c r="S19" s="156"/>
      <c r="T19" s="157">
        <f>-50</f>
        <v>-50</v>
      </c>
      <c r="U19" s="158"/>
      <c r="V19" s="159"/>
      <c r="W19" s="159"/>
      <c r="X19" s="160"/>
      <c r="Y19" s="161"/>
      <c r="Z19" s="162"/>
      <c r="AA19" s="162"/>
      <c r="AB19" s="162"/>
      <c r="AC19" s="162"/>
      <c r="AD19" s="162"/>
      <c r="AE19" s="162">
        <v>2</v>
      </c>
      <c r="AF19" s="162"/>
    </row>
    <row r="20" spans="1:32" s="129" customFormat="1" ht="15.75" x14ac:dyDescent="0.25">
      <c r="A20" s="130" t="s">
        <v>128</v>
      </c>
      <c r="B20" s="119">
        <v>2</v>
      </c>
      <c r="C20" s="119"/>
      <c r="D20" s="120">
        <v>1</v>
      </c>
      <c r="E20" s="121">
        <v>0</v>
      </c>
      <c r="F20" s="121">
        <v>0</v>
      </c>
      <c r="G20" s="121">
        <v>1</v>
      </c>
      <c r="H20" s="121">
        <v>1</v>
      </c>
      <c r="I20" s="121">
        <v>1</v>
      </c>
      <c r="J20" s="121"/>
      <c r="K20" s="121"/>
      <c r="L20" s="121"/>
      <c r="M20" s="121"/>
      <c r="N20" s="121"/>
      <c r="O20" s="121"/>
      <c r="P20" s="121"/>
      <c r="Q20" s="121"/>
      <c r="R20" s="121"/>
      <c r="S20" s="122"/>
      <c r="T20" s="123">
        <f>-50 + 100</f>
        <v>50</v>
      </c>
      <c r="U20" s="124">
        <v>100</v>
      </c>
      <c r="V20" s="125">
        <v>100</v>
      </c>
      <c r="W20" s="125">
        <v>100</v>
      </c>
      <c r="X20" s="126">
        <v>100</v>
      </c>
      <c r="Y20" s="127">
        <v>100</v>
      </c>
      <c r="Z20" s="128">
        <v>100</v>
      </c>
      <c r="AA20" s="128">
        <v>100</v>
      </c>
      <c r="AB20" s="128"/>
      <c r="AC20" s="128"/>
      <c r="AD20" s="128"/>
      <c r="AE20" s="128">
        <v>5</v>
      </c>
      <c r="AF20" s="128"/>
    </row>
    <row r="21" spans="1:32" s="129" customFormat="1" ht="15.75" x14ac:dyDescent="0.25">
      <c r="A21" s="130" t="s">
        <v>129</v>
      </c>
      <c r="B21" s="119">
        <v>2</v>
      </c>
      <c r="C21" s="119"/>
      <c r="D21" s="120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/>
      <c r="K21" s="121"/>
      <c r="L21" s="121"/>
      <c r="M21" s="121"/>
      <c r="N21" s="121"/>
      <c r="O21" s="121"/>
      <c r="P21" s="121"/>
      <c r="Q21" s="121"/>
      <c r="R21" s="121"/>
      <c r="S21" s="122"/>
      <c r="T21" s="123">
        <f>100</f>
        <v>100</v>
      </c>
      <c r="U21" s="124">
        <v>100</v>
      </c>
      <c r="V21" s="125">
        <v>100</v>
      </c>
      <c r="W21" s="125">
        <v>100</v>
      </c>
      <c r="X21" s="126">
        <v>100</v>
      </c>
      <c r="Y21" s="127">
        <v>100</v>
      </c>
      <c r="Z21" s="128">
        <v>100</v>
      </c>
      <c r="AA21" s="128">
        <v>100</v>
      </c>
      <c r="AB21" s="128"/>
      <c r="AC21" s="128"/>
      <c r="AD21" s="128"/>
      <c r="AE21" s="128">
        <v>5</v>
      </c>
      <c r="AF21" s="128"/>
    </row>
    <row r="22" spans="1:32" s="202" customFormat="1" ht="15.75" x14ac:dyDescent="0.25">
      <c r="A22" s="204" t="s">
        <v>130</v>
      </c>
      <c r="B22" s="194">
        <v>1</v>
      </c>
      <c r="C22" s="194"/>
      <c r="D22" s="143">
        <v>0.5</v>
      </c>
      <c r="E22" s="186">
        <v>0</v>
      </c>
      <c r="F22" s="186">
        <v>1</v>
      </c>
      <c r="G22" s="186">
        <v>0</v>
      </c>
      <c r="H22" s="186">
        <v>1</v>
      </c>
      <c r="I22" s="186">
        <v>1</v>
      </c>
      <c r="J22" s="186"/>
      <c r="K22" s="186"/>
      <c r="L22" s="186"/>
      <c r="M22" s="186"/>
      <c r="N22" s="186"/>
      <c r="O22" s="186"/>
      <c r="P22" s="186"/>
      <c r="Q22" s="186"/>
      <c r="R22" s="186"/>
      <c r="S22" s="187"/>
      <c r="T22" s="205">
        <v>100</v>
      </c>
      <c r="U22" s="188">
        <v>60</v>
      </c>
      <c r="V22" s="189">
        <v>40</v>
      </c>
      <c r="W22" s="189">
        <v>100</v>
      </c>
      <c r="X22" s="190">
        <v>100</v>
      </c>
      <c r="Y22" s="191">
        <v>100</v>
      </c>
      <c r="Z22" s="192"/>
      <c r="AA22" s="192"/>
      <c r="AB22" s="192"/>
      <c r="AC22" s="192"/>
      <c r="AD22" s="192"/>
      <c r="AE22" s="192">
        <v>4</v>
      </c>
      <c r="AF22" s="192"/>
    </row>
    <row r="23" spans="1:32" s="163" customFormat="1" ht="15.75" x14ac:dyDescent="0.25">
      <c r="A23" s="164" t="s">
        <v>131</v>
      </c>
      <c r="B23" s="153">
        <v>0</v>
      </c>
      <c r="C23" s="153"/>
      <c r="D23" s="154">
        <v>0</v>
      </c>
      <c r="E23" s="155">
        <v>0</v>
      </c>
      <c r="F23" s="155">
        <v>0</v>
      </c>
      <c r="G23" s="155">
        <v>1</v>
      </c>
      <c r="H23" s="155">
        <v>0</v>
      </c>
      <c r="I23" s="155">
        <v>0</v>
      </c>
      <c r="J23" s="155"/>
      <c r="K23" s="155"/>
      <c r="L23" s="155"/>
      <c r="M23" s="155"/>
      <c r="N23" s="155"/>
      <c r="O23" s="155"/>
      <c r="P23" s="155"/>
      <c r="Q23" s="155"/>
      <c r="R23" s="155"/>
      <c r="S23" s="156"/>
      <c r="T23" s="167">
        <f>-50</f>
        <v>-50</v>
      </c>
      <c r="U23" s="158"/>
      <c r="V23" s="159"/>
      <c r="W23" s="159"/>
      <c r="X23" s="160"/>
      <c r="Y23" s="161"/>
      <c r="Z23" s="162"/>
      <c r="AA23" s="162"/>
      <c r="AB23" s="162"/>
      <c r="AC23" s="162"/>
      <c r="AD23" s="162"/>
      <c r="AE23" s="162">
        <v>2</v>
      </c>
      <c r="AF23" s="162"/>
    </row>
    <row r="24" spans="1:32" s="163" customFormat="1" ht="15.75" x14ac:dyDescent="0.25">
      <c r="A24" s="164" t="s">
        <v>132</v>
      </c>
      <c r="B24" s="153">
        <v>0</v>
      </c>
      <c r="C24" s="153"/>
      <c r="D24" s="154">
        <v>0</v>
      </c>
      <c r="E24" s="165">
        <v>0</v>
      </c>
      <c r="F24" s="165">
        <v>0</v>
      </c>
      <c r="G24" s="165">
        <v>0</v>
      </c>
      <c r="H24" s="165">
        <v>0</v>
      </c>
      <c r="I24" s="165">
        <v>1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6"/>
      <c r="T24" s="167">
        <f>-50+100</f>
        <v>50</v>
      </c>
      <c r="U24" s="168"/>
      <c r="V24" s="169"/>
      <c r="W24" s="169"/>
      <c r="X24" s="170"/>
      <c r="Y24" s="171"/>
      <c r="Z24" s="172"/>
      <c r="AA24" s="172"/>
      <c r="AB24" s="172"/>
      <c r="AC24" s="172"/>
      <c r="AD24" s="172"/>
      <c r="AE24" s="172">
        <v>2</v>
      </c>
      <c r="AF24" s="172"/>
    </row>
    <row r="25" spans="1:32" s="163" customFormat="1" ht="15.75" x14ac:dyDescent="0.25">
      <c r="A25" s="164" t="s">
        <v>133</v>
      </c>
      <c r="B25" s="153">
        <v>0</v>
      </c>
      <c r="C25" s="153"/>
      <c r="D25" s="154">
        <v>1</v>
      </c>
      <c r="E25" s="155">
        <v>0</v>
      </c>
      <c r="F25" s="155">
        <v>0</v>
      </c>
      <c r="G25" s="155">
        <v>0</v>
      </c>
      <c r="H25" s="155">
        <v>0</v>
      </c>
      <c r="I25" s="155">
        <v>0</v>
      </c>
      <c r="J25" s="155"/>
      <c r="K25" s="155"/>
      <c r="L25" s="155"/>
      <c r="M25" s="155"/>
      <c r="N25" s="155"/>
      <c r="O25" s="155"/>
      <c r="P25" s="155"/>
      <c r="Q25" s="155"/>
      <c r="R25" s="155"/>
      <c r="S25" s="156"/>
      <c r="T25" s="167">
        <f>-50</f>
        <v>-50</v>
      </c>
      <c r="U25" s="158"/>
      <c r="V25" s="159"/>
      <c r="W25" s="159"/>
      <c r="X25" s="160"/>
      <c r="Y25" s="161"/>
      <c r="Z25" s="162"/>
      <c r="AA25" s="162"/>
      <c r="AB25" s="162"/>
      <c r="AC25" s="162"/>
      <c r="AD25" s="162"/>
      <c r="AE25" s="162">
        <v>2</v>
      </c>
      <c r="AF25" s="162"/>
    </row>
    <row r="26" spans="1:32" s="163" customFormat="1" ht="15.75" x14ac:dyDescent="0.25">
      <c r="A26" s="164" t="s">
        <v>134</v>
      </c>
      <c r="B26" s="153">
        <v>0</v>
      </c>
      <c r="C26" s="153"/>
      <c r="D26" s="154">
        <v>1</v>
      </c>
      <c r="E26" s="165">
        <v>1</v>
      </c>
      <c r="F26" s="165">
        <v>0</v>
      </c>
      <c r="G26" s="165">
        <v>0</v>
      </c>
      <c r="H26" s="165">
        <v>1</v>
      </c>
      <c r="I26" s="165">
        <v>0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6"/>
      <c r="T26" s="167">
        <f>-50</f>
        <v>-50</v>
      </c>
      <c r="U26" s="168"/>
      <c r="V26" s="169"/>
      <c r="W26" s="169"/>
      <c r="X26" s="170"/>
      <c r="Y26" s="171"/>
      <c r="Z26" s="172"/>
      <c r="AA26" s="172"/>
      <c r="AB26" s="172"/>
      <c r="AC26" s="172"/>
      <c r="AD26" s="172"/>
      <c r="AE26" s="172">
        <v>2</v>
      </c>
      <c r="AF26" s="172"/>
    </row>
    <row r="27" spans="1:32" s="202" customFormat="1" ht="15.75" x14ac:dyDescent="0.25">
      <c r="A27" s="204" t="s">
        <v>135</v>
      </c>
      <c r="B27" s="194">
        <v>0</v>
      </c>
      <c r="C27" s="194"/>
      <c r="D27" s="143">
        <v>1</v>
      </c>
      <c r="E27" s="195">
        <v>0</v>
      </c>
      <c r="F27" s="195">
        <v>0</v>
      </c>
      <c r="G27" s="195">
        <v>0</v>
      </c>
      <c r="H27" s="195">
        <v>0</v>
      </c>
      <c r="I27" s="195">
        <v>0</v>
      </c>
      <c r="J27" s="195"/>
      <c r="K27" s="195"/>
      <c r="L27" s="195"/>
      <c r="M27" s="195"/>
      <c r="N27" s="195"/>
      <c r="O27" s="195"/>
      <c r="P27" s="195"/>
      <c r="Q27" s="195"/>
      <c r="R27" s="195"/>
      <c r="S27" s="196"/>
      <c r="T27" s="145">
        <v>100</v>
      </c>
      <c r="U27" s="197">
        <v>100</v>
      </c>
      <c r="V27" s="198">
        <v>100</v>
      </c>
      <c r="W27" s="198">
        <v>100</v>
      </c>
      <c r="X27" s="199">
        <v>80</v>
      </c>
      <c r="Y27" s="200">
        <v>80</v>
      </c>
      <c r="Z27" s="201"/>
      <c r="AA27" s="201"/>
      <c r="AB27" s="201"/>
      <c r="AC27" s="201"/>
      <c r="AD27" s="201"/>
      <c r="AE27" s="201">
        <v>4</v>
      </c>
      <c r="AF27" s="201"/>
    </row>
    <row r="28" spans="1:32" s="129" customFormat="1" ht="15.75" x14ac:dyDescent="0.25">
      <c r="A28" s="130" t="s">
        <v>136</v>
      </c>
      <c r="B28" s="119">
        <v>1</v>
      </c>
      <c r="C28" s="119"/>
      <c r="D28" s="120">
        <v>1</v>
      </c>
      <c r="E28" s="121">
        <v>0</v>
      </c>
      <c r="F28" s="121">
        <v>1</v>
      </c>
      <c r="G28" s="121">
        <v>1</v>
      </c>
      <c r="H28" s="121">
        <v>0</v>
      </c>
      <c r="I28" s="121">
        <v>1</v>
      </c>
      <c r="J28" s="121"/>
      <c r="K28" s="121"/>
      <c r="L28" s="121"/>
      <c r="M28" s="121"/>
      <c r="N28" s="121"/>
      <c r="O28" s="121"/>
      <c r="P28" s="121"/>
      <c r="Q28" s="121"/>
      <c r="R28" s="121"/>
      <c r="S28" s="122"/>
      <c r="T28" s="123">
        <v>100</v>
      </c>
      <c r="U28" s="124">
        <v>100</v>
      </c>
      <c r="V28" s="125">
        <v>100</v>
      </c>
      <c r="W28" s="125">
        <v>100</v>
      </c>
      <c r="X28" s="126">
        <v>90</v>
      </c>
      <c r="Y28" s="127">
        <v>90</v>
      </c>
      <c r="Z28" s="128">
        <v>90</v>
      </c>
      <c r="AA28" s="128">
        <v>90</v>
      </c>
      <c r="AB28" s="128"/>
      <c r="AC28" s="128"/>
      <c r="AD28" s="128"/>
      <c r="AE28" s="128">
        <v>5</v>
      </c>
      <c r="AF28" s="128"/>
    </row>
    <row r="29" spans="1:32" s="129" customFormat="1" ht="15.75" x14ac:dyDescent="0.25">
      <c r="A29" s="130" t="s">
        <v>137</v>
      </c>
      <c r="B29" s="119">
        <v>2</v>
      </c>
      <c r="C29" s="119"/>
      <c r="D29" s="120">
        <v>1</v>
      </c>
      <c r="E29" s="121">
        <v>1</v>
      </c>
      <c r="F29" s="121">
        <v>1</v>
      </c>
      <c r="G29" s="121">
        <v>1</v>
      </c>
      <c r="H29" s="121">
        <v>1</v>
      </c>
      <c r="I29" s="121">
        <v>1</v>
      </c>
      <c r="J29" s="121"/>
      <c r="K29" s="121"/>
      <c r="L29" s="121"/>
      <c r="M29" s="121"/>
      <c r="N29" s="121"/>
      <c r="O29" s="121"/>
      <c r="P29" s="121"/>
      <c r="Q29" s="121"/>
      <c r="R29" s="121"/>
      <c r="S29" s="122"/>
      <c r="T29" s="123">
        <v>100</v>
      </c>
      <c r="U29" s="124">
        <v>100</v>
      </c>
      <c r="V29" s="125">
        <v>100</v>
      </c>
      <c r="W29" s="125">
        <v>100</v>
      </c>
      <c r="X29" s="126">
        <v>100</v>
      </c>
      <c r="Y29" s="127">
        <v>100</v>
      </c>
      <c r="Z29" s="128">
        <v>100</v>
      </c>
      <c r="AA29" s="128">
        <v>100</v>
      </c>
      <c r="AB29" s="128"/>
      <c r="AC29" s="128"/>
      <c r="AD29" s="128"/>
      <c r="AE29" s="128">
        <v>5</v>
      </c>
      <c r="AF29" s="128"/>
    </row>
    <row r="30" spans="1:32" s="129" customFormat="1" ht="15.75" x14ac:dyDescent="0.25">
      <c r="A30" s="130" t="s">
        <v>138</v>
      </c>
      <c r="B30" s="119">
        <v>2</v>
      </c>
      <c r="C30" s="119"/>
      <c r="D30" s="120">
        <v>1</v>
      </c>
      <c r="E30" s="121">
        <v>1</v>
      </c>
      <c r="F30" s="121">
        <v>1</v>
      </c>
      <c r="G30" s="121">
        <v>1</v>
      </c>
      <c r="H30" s="121">
        <v>1</v>
      </c>
      <c r="I30" s="121">
        <v>1</v>
      </c>
      <c r="J30" s="121"/>
      <c r="K30" s="121"/>
      <c r="L30" s="121"/>
      <c r="M30" s="121"/>
      <c r="N30" s="121"/>
      <c r="O30" s="121"/>
      <c r="P30" s="121"/>
      <c r="Q30" s="121"/>
      <c r="R30" s="121"/>
      <c r="S30" s="122"/>
      <c r="T30" s="123">
        <v>100</v>
      </c>
      <c r="U30" s="124">
        <v>100</v>
      </c>
      <c r="V30" s="125">
        <v>100</v>
      </c>
      <c r="W30" s="125">
        <v>100</v>
      </c>
      <c r="X30" s="126">
        <v>100</v>
      </c>
      <c r="Y30" s="127">
        <v>100</v>
      </c>
      <c r="Z30" s="128">
        <v>100</v>
      </c>
      <c r="AA30" s="128">
        <v>100</v>
      </c>
      <c r="AB30" s="128"/>
      <c r="AC30" s="128"/>
      <c r="AD30" s="128"/>
      <c r="AE30" s="128">
        <v>5</v>
      </c>
      <c r="AF30" s="128"/>
    </row>
    <row r="31" spans="1:32" s="184" customFormat="1" ht="15.75" x14ac:dyDescent="0.25">
      <c r="A31" s="206" t="s">
        <v>139</v>
      </c>
      <c r="B31" s="176">
        <v>0</v>
      </c>
      <c r="C31" s="176"/>
      <c r="D31" s="133">
        <v>1</v>
      </c>
      <c r="E31" s="177">
        <v>1</v>
      </c>
      <c r="F31" s="177">
        <v>1</v>
      </c>
      <c r="G31" s="177">
        <v>1</v>
      </c>
      <c r="H31" s="177">
        <v>0</v>
      </c>
      <c r="I31" s="177">
        <v>1</v>
      </c>
      <c r="J31" s="177"/>
      <c r="K31" s="177"/>
      <c r="L31" s="177"/>
      <c r="M31" s="177"/>
      <c r="N31" s="177"/>
      <c r="O31" s="177"/>
      <c r="P31" s="177"/>
      <c r="Q31" s="177"/>
      <c r="R31" s="177"/>
      <c r="S31" s="178"/>
      <c r="T31" s="135">
        <v>100</v>
      </c>
      <c r="U31" s="179">
        <v>100</v>
      </c>
      <c r="V31" s="180">
        <v>100</v>
      </c>
      <c r="W31" s="180">
        <v>100</v>
      </c>
      <c r="X31" s="181"/>
      <c r="Y31" s="182"/>
      <c r="Z31" s="207"/>
      <c r="AA31" s="207"/>
      <c r="AB31" s="207"/>
      <c r="AC31" s="183"/>
      <c r="AD31" s="183"/>
      <c r="AE31" s="183">
        <v>3</v>
      </c>
      <c r="AF31" s="183"/>
    </row>
    <row r="32" spans="1:32" s="163" customFormat="1" ht="15.75" x14ac:dyDescent="0.25">
      <c r="A32" s="164" t="s">
        <v>140</v>
      </c>
      <c r="B32" s="153">
        <v>0</v>
      </c>
      <c r="C32" s="153"/>
      <c r="D32" s="154">
        <v>1</v>
      </c>
      <c r="E32" s="165">
        <v>1</v>
      </c>
      <c r="F32" s="165">
        <v>0</v>
      </c>
      <c r="G32" s="165">
        <v>1</v>
      </c>
      <c r="H32" s="165">
        <v>0</v>
      </c>
      <c r="I32" s="165">
        <v>1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6"/>
      <c r="T32" s="167">
        <f>-50+100</f>
        <v>50</v>
      </c>
      <c r="U32" s="168"/>
      <c r="V32" s="169"/>
      <c r="W32" s="169"/>
      <c r="X32" s="170"/>
      <c r="Y32" s="171"/>
      <c r="Z32" s="172"/>
      <c r="AA32" s="172"/>
      <c r="AB32" s="172"/>
      <c r="AC32" s="172"/>
      <c r="AD32" s="172"/>
      <c r="AE32" s="172">
        <v>2</v>
      </c>
      <c r="AF32" s="172"/>
    </row>
    <row r="33" spans="1:32" s="184" customFormat="1" ht="15.75" x14ac:dyDescent="0.25">
      <c r="A33" s="206" t="s">
        <v>141</v>
      </c>
      <c r="B33" s="176">
        <v>2</v>
      </c>
      <c r="C33" s="176"/>
      <c r="D33" s="133">
        <v>0</v>
      </c>
      <c r="E33" s="177">
        <v>1</v>
      </c>
      <c r="F33" s="177">
        <v>1</v>
      </c>
      <c r="G33" s="177">
        <v>1</v>
      </c>
      <c r="H33" s="177">
        <v>1</v>
      </c>
      <c r="I33" s="177">
        <v>0</v>
      </c>
      <c r="J33" s="177"/>
      <c r="K33" s="177"/>
      <c r="L33" s="177"/>
      <c r="M33" s="177"/>
      <c r="N33" s="177"/>
      <c r="O33" s="177"/>
      <c r="P33" s="177"/>
      <c r="Q33" s="177"/>
      <c r="R33" s="177"/>
      <c r="S33" s="178"/>
      <c r="T33" s="135">
        <f>-50 + 100</f>
        <v>50</v>
      </c>
      <c r="U33" s="179">
        <v>60</v>
      </c>
      <c r="V33" s="176">
        <v>40</v>
      </c>
      <c r="W33" s="176">
        <v>80</v>
      </c>
      <c r="X33" s="208"/>
      <c r="Y33" s="209"/>
      <c r="Z33" s="210"/>
      <c r="AA33" s="210"/>
      <c r="AB33" s="210"/>
      <c r="AC33" s="211"/>
      <c r="AD33" s="211"/>
      <c r="AE33" s="211">
        <v>3</v>
      </c>
      <c r="AF33" s="211"/>
    </row>
    <row r="34" spans="1:32" ht="15.75" x14ac:dyDescent="0.25">
      <c r="A34" s="27"/>
      <c r="D34" s="28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73"/>
      <c r="T34" s="59"/>
      <c r="U34" s="74"/>
      <c r="V34" s="104"/>
      <c r="W34" s="104"/>
      <c r="X34" s="100"/>
      <c r="Y34" s="105"/>
      <c r="Z34" s="106"/>
      <c r="AA34" s="106"/>
      <c r="AB34" s="106"/>
      <c r="AC34" s="106"/>
      <c r="AD34" s="103"/>
      <c r="AE34" s="103"/>
      <c r="AF34" s="103"/>
    </row>
    <row r="35" spans="1:32" ht="15.75" x14ac:dyDescent="0.25">
      <c r="A35" s="27"/>
      <c r="D35" s="28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88"/>
      <c r="T35" s="89"/>
      <c r="U35" s="60"/>
      <c r="V35" s="25"/>
      <c r="W35" s="25"/>
      <c r="X35" s="107"/>
      <c r="Y35" s="108"/>
      <c r="Z35" s="102"/>
      <c r="AA35" s="102"/>
      <c r="AB35" s="102"/>
      <c r="AC35" s="102"/>
      <c r="AD35" s="102"/>
      <c r="AE35" s="102"/>
      <c r="AF35" s="102"/>
    </row>
    <row r="36" spans="1:32" x14ac:dyDescent="0.25">
      <c r="A36" s="27"/>
      <c r="D36" s="28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109"/>
      <c r="T36" s="59"/>
      <c r="U36" s="74"/>
      <c r="V36" s="26"/>
      <c r="W36" s="26"/>
      <c r="X36" s="101"/>
      <c r="Y36" s="101"/>
      <c r="Z36" s="103"/>
      <c r="AA36" s="103"/>
      <c r="AB36" s="103"/>
      <c r="AC36" s="103"/>
      <c r="AD36" s="103"/>
      <c r="AE36" s="103"/>
      <c r="AF36" s="103"/>
    </row>
    <row r="37" spans="1:32" x14ac:dyDescent="0.25">
      <c r="A37" s="27"/>
      <c r="D37" s="28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109"/>
      <c r="T37" s="59"/>
      <c r="U37" s="74"/>
      <c r="V37" s="26"/>
      <c r="W37" s="26"/>
      <c r="X37" s="101"/>
      <c r="Y37" s="101"/>
      <c r="Z37" s="103"/>
      <c r="AA37" s="103"/>
      <c r="AB37" s="103"/>
      <c r="AC37" s="103"/>
      <c r="AD37" s="103"/>
      <c r="AE37" s="103"/>
      <c r="AF37" s="103"/>
    </row>
    <row r="38" spans="1:32" x14ac:dyDescent="0.25">
      <c r="A38" s="27"/>
      <c r="D38" s="28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109"/>
      <c r="T38" s="59"/>
      <c r="U38" s="74"/>
      <c r="V38" s="26"/>
      <c r="W38" s="26"/>
      <c r="X38" s="101"/>
      <c r="Y38" s="101"/>
      <c r="Z38" s="103"/>
      <c r="AA38" s="103"/>
      <c r="AB38" s="103"/>
      <c r="AC38" s="103"/>
      <c r="AD38" s="103"/>
      <c r="AE38" s="103"/>
      <c r="AF38" s="103"/>
    </row>
    <row r="39" spans="1:32" x14ac:dyDescent="0.25">
      <c r="A39" s="27"/>
      <c r="D39" s="28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109"/>
      <c r="T39" s="59"/>
      <c r="U39" s="74"/>
      <c r="V39" s="26"/>
      <c r="W39" s="26"/>
      <c r="X39" s="101"/>
      <c r="Y39" s="101"/>
      <c r="Z39" s="103"/>
      <c r="AA39" s="103"/>
      <c r="AB39" s="103"/>
      <c r="AC39" s="103"/>
      <c r="AD39" s="103"/>
      <c r="AE39" s="103"/>
      <c r="AF39" s="103"/>
    </row>
    <row r="40" spans="1:32" x14ac:dyDescent="0.25">
      <c r="A40" s="27"/>
      <c r="D40" s="28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109"/>
      <c r="T40" s="59"/>
      <c r="U40" s="74"/>
      <c r="V40" s="26"/>
      <c r="W40" s="26"/>
      <c r="X40" s="101"/>
      <c r="Y40" s="101"/>
      <c r="Z40" s="103"/>
      <c r="AA40" s="103"/>
      <c r="AB40" s="103"/>
      <c r="AC40" s="103"/>
      <c r="AD40" s="103"/>
      <c r="AE40" s="103"/>
      <c r="AF40" s="103"/>
    </row>
    <row r="41" spans="1:32" x14ac:dyDescent="0.25">
      <c r="A41" s="27"/>
      <c r="D41" s="28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109"/>
      <c r="T41" s="59"/>
      <c r="U41" s="74"/>
      <c r="V41" s="26"/>
      <c r="W41" s="26"/>
      <c r="X41" s="101"/>
      <c r="Y41" s="101"/>
      <c r="Z41" s="103"/>
      <c r="AA41" s="103"/>
      <c r="AB41" s="103"/>
      <c r="AC41" s="103"/>
      <c r="AD41" s="103"/>
      <c r="AE41" s="103"/>
      <c r="AF41" s="103"/>
    </row>
    <row r="42" spans="1:32" x14ac:dyDescent="0.25">
      <c r="A42" s="27"/>
      <c r="D42" s="28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109"/>
      <c r="T42" s="59"/>
      <c r="U42" s="74"/>
      <c r="V42" s="26"/>
      <c r="W42" s="26"/>
      <c r="X42" s="52"/>
      <c r="Y42" s="52"/>
      <c r="Z42" s="26"/>
      <c r="AA42" s="26"/>
      <c r="AB42" s="26"/>
      <c r="AC42" s="26"/>
      <c r="AD42" s="26"/>
      <c r="AE42" s="26"/>
      <c r="AF42" s="26"/>
    </row>
    <row r="43" spans="1:32" x14ac:dyDescent="0.25">
      <c r="A43" s="27"/>
      <c r="D43" s="28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109"/>
      <c r="T43" s="59"/>
      <c r="U43" s="74"/>
      <c r="V43" s="26"/>
      <c r="W43" s="26"/>
      <c r="X43" s="52"/>
      <c r="Y43" s="52"/>
      <c r="Z43" s="26"/>
      <c r="AA43" s="26"/>
      <c r="AB43" s="26"/>
      <c r="AC43" s="26"/>
      <c r="AD43" s="26"/>
      <c r="AE43" s="26"/>
      <c r="AF43" s="26"/>
    </row>
    <row r="44" spans="1:32" x14ac:dyDescent="0.25">
      <c r="A44" s="27"/>
      <c r="D44" s="28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109"/>
      <c r="T44" s="59"/>
      <c r="U44" s="74"/>
      <c r="V44" s="26"/>
      <c r="W44" s="26"/>
      <c r="X44" s="52"/>
      <c r="Y44" s="52"/>
      <c r="Z44" s="26"/>
      <c r="AA44" s="26"/>
      <c r="AB44" s="26"/>
      <c r="AC44" s="26"/>
      <c r="AD44" s="26"/>
      <c r="AE44" s="26"/>
      <c r="AF44" s="26"/>
    </row>
    <row r="45" spans="1:32" x14ac:dyDescent="0.25">
      <c r="A45" s="27"/>
      <c r="D45" s="28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109"/>
      <c r="T45" s="59"/>
      <c r="U45" s="74"/>
      <c r="V45" s="26"/>
      <c r="W45" s="26"/>
      <c r="X45" s="52"/>
      <c r="Y45" s="52"/>
      <c r="Z45" s="26"/>
      <c r="AA45" s="26"/>
      <c r="AB45" s="26"/>
      <c r="AC45" s="26"/>
      <c r="AD45" s="26"/>
      <c r="AE45" s="26"/>
      <c r="AF45" s="26"/>
    </row>
  </sheetData>
  <pageMargins left="0.7" right="0.7" top="0.75" bottom="0.75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ИКС_431</vt:lpstr>
      <vt:lpstr>ИКС_433</vt:lpstr>
      <vt:lpstr>ИКС_432</vt:lpstr>
      <vt:lpstr>Визуальное (ИА_331_332)</vt:lpstr>
      <vt:lpstr>CONST</vt:lpstr>
      <vt:lpstr>Моделирование (ИА_231_232)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Ruslan Akhpashev</cp:lastModifiedBy>
  <cp:revision>18</cp:revision>
  <dcterms:created xsi:type="dcterms:W3CDTF">2015-06-05T18:17:20Z</dcterms:created>
  <dcterms:modified xsi:type="dcterms:W3CDTF">2025-10-16T06:26:48Z</dcterms:modified>
  <dc:language>en-US</dc:language>
</cp:coreProperties>
</file>