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<sst xmlns="http://schemas.openxmlformats.org/spreadsheetml/2006/main" count="4522" uniqueCount="3912">
  <si>
    <t>Raw Sites</t>
  </si>
  <si>
    <t>Unique sites</t>
  </si>
  <si>
    <t>Chromosome</t>
  </si>
  <si>
    <t>Base Pair</t>
  </si>
  <si>
    <t>Gene</t>
  </si>
  <si>
    <t>cg23831155</t>
  </si>
  <si>
    <t>cg17870484</t>
  </si>
  <si>
    <t>cg20095851</t>
  </si>
  <si>
    <t>cg03107405</t>
  </si>
  <si>
    <t>cg16057915</t>
  </si>
  <si>
    <t>cg02004851</t>
  </si>
  <si>
    <t>cg02696685</t>
  </si>
  <si>
    <t>cg12246564</t>
  </si>
  <si>
    <t>cg05516505</t>
  </si>
  <si>
    <t>cg13614229</t>
  </si>
  <si>
    <t>cg21824343</t>
  </si>
  <si>
    <t>cg07352054</t>
  </si>
  <si>
    <t>cg14434408</t>
  </si>
  <si>
    <t>cg09813986</t>
  </si>
  <si>
    <t>cg08870587</t>
  </si>
  <si>
    <t>cg20154618</t>
  </si>
  <si>
    <t>cg08409113</t>
  </si>
  <si>
    <t>cg08464177</t>
  </si>
  <si>
    <t>cg11661250</t>
  </si>
  <si>
    <t>cg17090968</t>
  </si>
  <si>
    <t>cg23120601</t>
  </si>
  <si>
    <t>cg05099121</t>
  </si>
  <si>
    <t>cg10531073</t>
  </si>
  <si>
    <t>cg12514963</t>
  </si>
  <si>
    <t>cg12361311</t>
  </si>
  <si>
    <t>cg27653384</t>
  </si>
  <si>
    <t>cg14078235</t>
  </si>
  <si>
    <t>cg09508356</t>
  </si>
  <si>
    <t>cg19548862</t>
  </si>
  <si>
    <t>cg12116137</t>
  </si>
  <si>
    <t>cg06123807</t>
  </si>
  <si>
    <t>cg08376310</t>
  </si>
  <si>
    <t>cg24738655</t>
  </si>
  <si>
    <t>cg18007837</t>
  </si>
  <si>
    <t>cg21368352</t>
  </si>
  <si>
    <t>cg19331221</t>
  </si>
  <si>
    <t>cg25439973</t>
  </si>
  <si>
    <t>cg12641240</t>
  </si>
  <si>
    <t>cg08617160</t>
  </si>
  <si>
    <t>cg07931411</t>
  </si>
  <si>
    <t>cg24429337</t>
  </si>
  <si>
    <t>cg12055993</t>
  </si>
  <si>
    <t>cg12253191</t>
  </si>
  <si>
    <t>cg04571522</t>
  </si>
  <si>
    <t>cg12477533</t>
  </si>
  <si>
    <t>cg16998150</t>
  </si>
  <si>
    <t>cg14780466</t>
  </si>
  <si>
    <t>cg00153934</t>
  </si>
  <si>
    <t>cg10008970</t>
  </si>
  <si>
    <t>cg25929664</t>
  </si>
  <si>
    <t>cg14880348</t>
  </si>
  <si>
    <t>cg04661001</t>
  </si>
  <si>
    <t>cg25534226</t>
  </si>
  <si>
    <t>cg15058956</t>
  </si>
  <si>
    <t>cg26203136</t>
  </si>
  <si>
    <t>cg18548797</t>
  </si>
  <si>
    <t>cg24695071</t>
  </si>
  <si>
    <t>cg22365240</t>
  </si>
  <si>
    <t>cg05999287</t>
  </si>
  <si>
    <t>cg26476755</t>
  </si>
  <si>
    <t>cg01369278</t>
  </si>
  <si>
    <t>cg03833046</t>
  </si>
  <si>
    <t>cg03440556</t>
  </si>
  <si>
    <t>cg22679813</t>
  </si>
  <si>
    <t>cg14741474</t>
  </si>
  <si>
    <t>cg12198334</t>
  </si>
  <si>
    <t>cg10276818</t>
  </si>
  <si>
    <t>cg07744547</t>
  </si>
  <si>
    <t>cg10638439</t>
  </si>
  <si>
    <t>cg21331473</t>
  </si>
  <si>
    <t>cg21692846</t>
  </si>
  <si>
    <t>cg04635735</t>
  </si>
  <si>
    <t>cg27661460</t>
  </si>
  <si>
    <t>cg06565975</t>
  </si>
  <si>
    <t>cg26314868</t>
  </si>
  <si>
    <t>cg26986681</t>
  </si>
  <si>
    <t>cg13891539</t>
  </si>
  <si>
    <t>cg25683535</t>
  </si>
  <si>
    <t>cg21251385</t>
  </si>
  <si>
    <t>cg13221899</t>
  </si>
  <si>
    <t>cg15151929</t>
  </si>
  <si>
    <t>cg14709691</t>
  </si>
  <si>
    <t>cg13250745</t>
  </si>
  <si>
    <t>cg05635218</t>
  </si>
  <si>
    <t>cg13498289</t>
  </si>
  <si>
    <t>cg01651570</t>
  </si>
  <si>
    <t>cg02518691</t>
  </si>
  <si>
    <t>cg02231404</t>
  </si>
  <si>
    <t>cg10474597</t>
  </si>
  <si>
    <t>cg02734891</t>
  </si>
  <si>
    <t>cg20003494</t>
  </si>
  <si>
    <t>cg15491131</t>
  </si>
  <si>
    <t>cg19033444</t>
  </si>
  <si>
    <t>cg11416095</t>
  </si>
  <si>
    <t>cg03234813</t>
  </si>
  <si>
    <t>cg02018277</t>
  </si>
  <si>
    <t>cg09691340</t>
  </si>
  <si>
    <t>cg05181941</t>
  </si>
  <si>
    <t>cg16340422</t>
  </si>
  <si>
    <t>cg07599786</t>
  </si>
  <si>
    <t>cg24996930</t>
  </si>
  <si>
    <t>cg03128167</t>
  </si>
  <si>
    <t>cg11613559</t>
  </si>
  <si>
    <t>cg16111924</t>
  </si>
  <si>
    <t>cg12294361</t>
  </si>
  <si>
    <t>cg14944647</t>
  </si>
  <si>
    <t>cg13808936</t>
  </si>
  <si>
    <t>cg06186727</t>
  </si>
  <si>
    <t>cg02750954</t>
  </si>
  <si>
    <t>cg17035899</t>
  </si>
  <si>
    <t>cg11652668</t>
  </si>
  <si>
    <t>cg23014425</t>
  </si>
  <si>
    <t>cg19828022</t>
  </si>
  <si>
    <t>cg26861732</t>
  </si>
  <si>
    <t>cg16917837</t>
  </si>
  <si>
    <t>cg02542704</t>
  </si>
  <si>
    <t>cg10140190</t>
  </si>
  <si>
    <t>cg02524941</t>
  </si>
  <si>
    <t>cg23347301</t>
  </si>
  <si>
    <t>cg02687055</t>
  </si>
  <si>
    <t>cg15043384</t>
  </si>
  <si>
    <t>cg21261158</t>
  </si>
  <si>
    <t>cg26416159</t>
  </si>
  <si>
    <t>cg18877969</t>
  </si>
  <si>
    <t>cg09757588</t>
  </si>
  <si>
    <t>cg10723962</t>
  </si>
  <si>
    <t>cg19973659</t>
  </si>
  <si>
    <t>cg09965557</t>
  </si>
  <si>
    <t>cg24673768</t>
  </si>
  <si>
    <t>cg06447614</t>
  </si>
  <si>
    <t>cg00309462</t>
  </si>
  <si>
    <t>cg18349022</t>
  </si>
  <si>
    <t>cg08920252</t>
  </si>
  <si>
    <t>cg23635910</t>
  </si>
  <si>
    <t>cg04873098</t>
  </si>
  <si>
    <t>cg22451356</t>
  </si>
  <si>
    <t>cg26988138</t>
  </si>
  <si>
    <t>cg05121790</t>
  </si>
  <si>
    <t>cg03497652</t>
  </si>
  <si>
    <t>cg07315426</t>
  </si>
  <si>
    <t>cg07126263</t>
  </si>
  <si>
    <t>cg16139202</t>
  </si>
  <si>
    <t>cg08860070</t>
  </si>
  <si>
    <t>cg14067419</t>
  </si>
  <si>
    <t>cg11966583</t>
  </si>
  <si>
    <t>cg07021906</t>
  </si>
  <si>
    <t>cg26490671</t>
  </si>
  <si>
    <t>cg25011368</t>
  </si>
  <si>
    <t>cg01495174</t>
  </si>
  <si>
    <t>cg08036333</t>
  </si>
  <si>
    <t>cg14950134</t>
  </si>
  <si>
    <t>cg22651787</t>
  </si>
  <si>
    <t>cg04546097</t>
  </si>
  <si>
    <t>cg03513893</t>
  </si>
  <si>
    <t>cg04021497</t>
  </si>
  <si>
    <t>cg06898549</t>
  </si>
  <si>
    <t>cg01760756</t>
  </si>
  <si>
    <t>cg23117796</t>
  </si>
  <si>
    <t>cg03339609</t>
  </si>
  <si>
    <t>cg06894612</t>
  </si>
  <si>
    <t>cg07226484</t>
  </si>
  <si>
    <t>cg08625564</t>
  </si>
  <si>
    <t>cg22659356</t>
  </si>
  <si>
    <t>cg12605080</t>
  </si>
  <si>
    <t>cg24935409</t>
  </si>
  <si>
    <t>cg24451117</t>
  </si>
  <si>
    <t>cg08898775</t>
  </si>
  <si>
    <t>cg23998071</t>
  </si>
  <si>
    <t>cg19905213</t>
  </si>
  <si>
    <t>cg14986464</t>
  </si>
  <si>
    <t>cg20625334</t>
  </si>
  <si>
    <t>cg09835543</t>
  </si>
  <si>
    <t>cg14057041</t>
  </si>
  <si>
    <t>cg26856289</t>
  </si>
  <si>
    <t>cg16834011</t>
  </si>
  <si>
    <t>cg23510764</t>
  </si>
  <si>
    <t>cg15705813</t>
  </si>
  <si>
    <t>cg20485607</t>
  </si>
  <si>
    <t>cg00083206</t>
  </si>
  <si>
    <t>cg23559053</t>
  </si>
  <si>
    <t>cg13310971</t>
  </si>
  <si>
    <t>cg11290998</t>
  </si>
  <si>
    <t>cg15221739</t>
  </si>
  <si>
    <t>cg02795334</t>
  </si>
  <si>
    <t>cg17312632</t>
  </si>
  <si>
    <t>cg18687085</t>
  </si>
  <si>
    <t>cg02058483</t>
  </si>
  <si>
    <t>cg00250430</t>
  </si>
  <si>
    <t>cg07714319</t>
  </si>
  <si>
    <t>cg22345519</t>
  </si>
  <si>
    <t>cg25661884</t>
  </si>
  <si>
    <t>cg24751538</t>
  </si>
  <si>
    <t>cg11927233</t>
  </si>
  <si>
    <t>cg05363081</t>
  </si>
  <si>
    <t>cg00237825</t>
  </si>
  <si>
    <t>cg15537269</t>
  </si>
  <si>
    <t>cg18147098</t>
  </si>
  <si>
    <t>cg20668221</t>
  </si>
  <si>
    <t>cg22850925</t>
  </si>
  <si>
    <t>cg09249494</t>
  </si>
  <si>
    <t>cg10236261</t>
  </si>
  <si>
    <t>cg12678695</t>
  </si>
  <si>
    <t>cg27526518</t>
  </si>
  <si>
    <t>cg00369376</t>
  </si>
  <si>
    <t>cg11374227</t>
  </si>
  <si>
    <t>cg05864010</t>
  </si>
  <si>
    <t>cg19090437</t>
  </si>
  <si>
    <t>cg08995061</t>
  </si>
  <si>
    <t>cg11596239</t>
  </si>
  <si>
    <t>cg12185873</t>
  </si>
  <si>
    <t>cg05955210</t>
  </si>
  <si>
    <t>cg11363234</t>
  </si>
  <si>
    <t>cg00883689</t>
  </si>
  <si>
    <t>cg05339727</t>
  </si>
  <si>
    <t>cg14685849</t>
  </si>
  <si>
    <t>cg08874888</t>
  </si>
  <si>
    <t>cg07002832</t>
  </si>
  <si>
    <t>cg22197830</t>
  </si>
  <si>
    <t>cg13110283</t>
  </si>
  <si>
    <t>cg22370920</t>
  </si>
  <si>
    <t>cg03037620</t>
  </si>
  <si>
    <t>cg16163535</t>
  </si>
  <si>
    <t>cg25381253</t>
  </si>
  <si>
    <t>cg06181187</t>
  </si>
  <si>
    <t>cg27227797</t>
  </si>
  <si>
    <t>cg23574427</t>
  </si>
  <si>
    <t>cg10084554</t>
  </si>
  <si>
    <t>cg01965462</t>
  </si>
  <si>
    <t>cg20589883</t>
  </si>
  <si>
    <t>cg06781608</t>
  </si>
  <si>
    <t>cg02462396</t>
  </si>
  <si>
    <t>cg27656459</t>
  </si>
  <si>
    <t>cg16700555</t>
  </si>
  <si>
    <t>cg23873448</t>
  </si>
  <si>
    <t>cg11007110</t>
  </si>
  <si>
    <t>cg21668832</t>
  </si>
  <si>
    <t>cg03517837</t>
  </si>
  <si>
    <t>cg13162690</t>
  </si>
  <si>
    <t>cg18483487</t>
  </si>
  <si>
    <t>cg04685570</t>
  </si>
  <si>
    <t>cg11237406</t>
  </si>
  <si>
    <t>cg20522675</t>
  </si>
  <si>
    <t>cg05131488</t>
  </si>
  <si>
    <t>cg22629375</t>
  </si>
  <si>
    <t>cg06808585</t>
  </si>
  <si>
    <t>cg12754982</t>
  </si>
  <si>
    <t>cg18817318</t>
  </si>
  <si>
    <t>cg10680180</t>
  </si>
  <si>
    <t>cg03019986</t>
  </si>
  <si>
    <t>cg09981830</t>
  </si>
  <si>
    <t>cg11868634</t>
  </si>
  <si>
    <t>cg04654118</t>
  </si>
  <si>
    <t>cg10589848</t>
  </si>
  <si>
    <t>cg24389034</t>
  </si>
  <si>
    <t>cg04450003</t>
  </si>
  <si>
    <t>cg03392571</t>
  </si>
  <si>
    <t>cg04803944</t>
  </si>
  <si>
    <t>cg08930413</t>
  </si>
  <si>
    <t>cg13139542</t>
  </si>
  <si>
    <t>cg22796265</t>
  </si>
  <si>
    <t>cg12825509</t>
  </si>
  <si>
    <t>cg10439456</t>
  </si>
  <si>
    <t>cg08003956</t>
  </si>
  <si>
    <t>cg04011173</t>
  </si>
  <si>
    <t>cg08173263</t>
  </si>
  <si>
    <t>cg27118231</t>
  </si>
  <si>
    <t>cg03759239</t>
  </si>
  <si>
    <t>cg02014217</t>
  </si>
  <si>
    <t>cg18854004</t>
  </si>
  <si>
    <t>cg12710152</t>
  </si>
  <si>
    <t>cg22488164</t>
  </si>
  <si>
    <t>cg08894761</t>
  </si>
  <si>
    <t>cg06469895</t>
  </si>
  <si>
    <t>cg16204414</t>
  </si>
  <si>
    <t>cg12275868</t>
  </si>
  <si>
    <t>cg25904183</t>
  </si>
  <si>
    <t>cg03297042</t>
  </si>
  <si>
    <t>cg11851174</t>
  </si>
  <si>
    <t>cg23413278</t>
  </si>
  <si>
    <t>cg04062510</t>
  </si>
  <si>
    <t>cg06829584</t>
  </si>
  <si>
    <t>cg25197194</t>
  </si>
  <si>
    <t>cg22267770</t>
  </si>
  <si>
    <t>cg22202121</t>
  </si>
  <si>
    <t>cg02380750</t>
  </si>
  <si>
    <t>cg03651292</t>
  </si>
  <si>
    <t>cg04374006</t>
  </si>
  <si>
    <t>cg02402946</t>
  </si>
  <si>
    <t>cg15567340</t>
  </si>
  <si>
    <t>cg27615582</t>
  </si>
  <si>
    <t>cg03092399</t>
  </si>
  <si>
    <t>cg02910793</t>
  </si>
  <si>
    <t>cg27020362</t>
  </si>
  <si>
    <t>cg04794662</t>
  </si>
  <si>
    <t>cg10405604</t>
  </si>
  <si>
    <t>cg00604410</t>
  </si>
  <si>
    <t>cg16968514</t>
  </si>
  <si>
    <t>cg12386646</t>
  </si>
  <si>
    <t>cg08183577</t>
  </si>
  <si>
    <t>cg25410785</t>
  </si>
  <si>
    <t>cg04633683</t>
  </si>
  <si>
    <t>cg10500283</t>
  </si>
  <si>
    <t>cg17901584</t>
  </si>
  <si>
    <t>cg07181754</t>
  </si>
  <si>
    <t>cg03387723</t>
  </si>
  <si>
    <t>cg27558387</t>
  </si>
  <si>
    <t>cg07157834</t>
  </si>
  <si>
    <t>cg08576184</t>
  </si>
  <si>
    <t>cg06824394</t>
  </si>
  <si>
    <t>cg07449753</t>
  </si>
  <si>
    <t>cg03480935</t>
  </si>
  <si>
    <t>cg00377924</t>
  </si>
  <si>
    <t>cg11429044</t>
  </si>
  <si>
    <t>cg22814961</t>
  </si>
  <si>
    <t>cg20389635</t>
  </si>
  <si>
    <t>cg23435915</t>
  </si>
  <si>
    <t>cg08133755</t>
  </si>
  <si>
    <t>cg00799539</t>
  </si>
  <si>
    <t>cg01651378</t>
  </si>
  <si>
    <t>cg19862899</t>
  </si>
  <si>
    <t>cg21594961</t>
  </si>
  <si>
    <t>cg07974833</t>
  </si>
  <si>
    <t>cg04514998</t>
  </si>
  <si>
    <t>cg21204965</t>
  </si>
  <si>
    <t>cg27088726</t>
  </si>
  <si>
    <t>cg23409699</t>
  </si>
  <si>
    <t>cg23841608</t>
  </si>
  <si>
    <t>cg11087128</t>
  </si>
  <si>
    <t>cg16260349</t>
  </si>
  <si>
    <t>cg15561453</t>
  </si>
  <si>
    <t>cg14582100</t>
  </si>
  <si>
    <t>cg15579696</t>
  </si>
  <si>
    <t>cg20505728</t>
  </si>
  <si>
    <t>cg06212224</t>
  </si>
  <si>
    <t>cg14081226</t>
  </si>
  <si>
    <t>cg20980271</t>
  </si>
  <si>
    <t>cg08767627</t>
  </si>
  <si>
    <t>cg02882504</t>
  </si>
  <si>
    <t>cg17344813</t>
  </si>
  <si>
    <t>cg16450677</t>
  </si>
  <si>
    <t>cg15923350</t>
  </si>
  <si>
    <t>cg07416344</t>
  </si>
  <si>
    <t>cg07333545</t>
  </si>
  <si>
    <t>cg18290190</t>
  </si>
  <si>
    <t>cg00956987</t>
  </si>
  <si>
    <t>cg03517919</t>
  </si>
  <si>
    <t>cg04590384</t>
  </si>
  <si>
    <t>cg07229212</t>
  </si>
  <si>
    <t>cg06458086</t>
  </si>
  <si>
    <t>cg24494617</t>
  </si>
  <si>
    <t>cg07814318</t>
  </si>
  <si>
    <t>cg26821196</t>
  </si>
  <si>
    <t>cg27291231</t>
  </si>
  <si>
    <t>cg06690548</t>
  </si>
  <si>
    <t>cg00411413</t>
  </si>
  <si>
    <t>cg04051152</t>
  </si>
  <si>
    <t>cg25711963</t>
  </si>
  <si>
    <t>cg20646782</t>
  </si>
  <si>
    <t>cg24136700</t>
  </si>
  <si>
    <t>cg11826008</t>
  </si>
  <si>
    <t>cg25220979</t>
  </si>
  <si>
    <t>cg19303125</t>
  </si>
  <si>
    <t>cg10785793</t>
  </si>
  <si>
    <t>cg04353106</t>
  </si>
  <si>
    <t>cg12332524</t>
  </si>
  <si>
    <t>cg19478079</t>
  </si>
  <si>
    <t>cg25600472</t>
  </si>
  <si>
    <t>cg25597117</t>
  </si>
  <si>
    <t>cg22824895</t>
  </si>
  <si>
    <t>cg19097500</t>
  </si>
  <si>
    <t>cg24372256</t>
  </si>
  <si>
    <t>cg00977696</t>
  </si>
  <si>
    <t>cg16780603</t>
  </si>
  <si>
    <t>cg25215890</t>
  </si>
  <si>
    <t>cg01563465</t>
  </si>
  <si>
    <t>cg07007382</t>
  </si>
  <si>
    <t>cg02578470</t>
  </si>
  <si>
    <t>cg03044573</t>
  </si>
  <si>
    <t>cg01456609</t>
  </si>
  <si>
    <t>cg09278098</t>
  </si>
  <si>
    <t>cg11891377</t>
  </si>
  <si>
    <t>cg04354002</t>
  </si>
  <si>
    <t>cg10886095</t>
  </si>
  <si>
    <t>cg07945582</t>
  </si>
  <si>
    <t>cg00533364</t>
  </si>
  <si>
    <t>cg23263057</t>
  </si>
  <si>
    <t>cg18917643</t>
  </si>
  <si>
    <t>cg02764478</t>
  </si>
  <si>
    <t>cg16535752</t>
  </si>
  <si>
    <t>cg06395298</t>
  </si>
  <si>
    <t>cg07504977</t>
  </si>
  <si>
    <t>cg00105640</t>
  </si>
  <si>
    <t>cg20784813</t>
  </si>
  <si>
    <t>cg14264795</t>
  </si>
  <si>
    <t>cg10005565</t>
  </si>
  <si>
    <t>cg21523688</t>
  </si>
  <si>
    <t>cg18034719</t>
  </si>
  <si>
    <t>cg26365742</t>
  </si>
  <si>
    <t>cg09310185</t>
  </si>
  <si>
    <t>cg16032621</t>
  </si>
  <si>
    <t>cg01253818</t>
  </si>
  <si>
    <t>cg15117681</t>
  </si>
  <si>
    <t>cg01781662</t>
  </si>
  <si>
    <t>cg14400871</t>
  </si>
  <si>
    <t>cg08744475</t>
  </si>
  <si>
    <t>cg08655800</t>
  </si>
  <si>
    <t>cg06885459</t>
  </si>
  <si>
    <t>cg13689996</t>
  </si>
  <si>
    <t>cg05820959</t>
  </si>
  <si>
    <t>cg25131544</t>
  </si>
  <si>
    <t>cg14887142</t>
  </si>
  <si>
    <t>cg11589723</t>
  </si>
  <si>
    <t>cg11152412</t>
  </si>
  <si>
    <t>cg23686174</t>
  </si>
  <si>
    <t>cg24378421</t>
  </si>
  <si>
    <t>cg24694018</t>
  </si>
  <si>
    <t>cg17292667</t>
  </si>
  <si>
    <t>cg09474229</t>
  </si>
  <si>
    <t>cg14476101</t>
  </si>
  <si>
    <t>cg12256309</t>
  </si>
  <si>
    <t>cg00654448</t>
  </si>
  <si>
    <t>cg12931523</t>
  </si>
  <si>
    <t>cg06205333</t>
  </si>
  <si>
    <t>cg23883632</t>
  </si>
  <si>
    <t>cg10521711</t>
  </si>
  <si>
    <t>cg07120369</t>
  </si>
  <si>
    <t>cg07613512</t>
  </si>
  <si>
    <t>cg03494692</t>
  </si>
  <si>
    <t>cg06644515</t>
  </si>
  <si>
    <t>cg01831404</t>
  </si>
  <si>
    <t>cg18418457</t>
  </si>
  <si>
    <t>cg07760544</t>
  </si>
  <si>
    <t>cg18323589</t>
  </si>
  <si>
    <t>cg00250743</t>
  </si>
  <si>
    <t>cg04689720</t>
  </si>
  <si>
    <t>cg14724265</t>
  </si>
  <si>
    <t>cg00252472</t>
  </si>
  <si>
    <t>cg02315113</t>
  </si>
  <si>
    <t>cg05957749</t>
  </si>
  <si>
    <t>cg13607709</t>
  </si>
  <si>
    <t>cg00372249</t>
  </si>
  <si>
    <t>cg25394109</t>
  </si>
  <si>
    <t>cg07364729</t>
  </si>
  <si>
    <t>cg05682581</t>
  </si>
  <si>
    <t>cg05375443</t>
  </si>
  <si>
    <t>cg08303283</t>
  </si>
  <si>
    <t>cg02215171</t>
  </si>
  <si>
    <t>cg15239904</t>
  </si>
  <si>
    <t>cg14868212</t>
  </si>
  <si>
    <t>cg15995251</t>
  </si>
  <si>
    <t>cg06656958</t>
  </si>
  <si>
    <t>cg16719404</t>
  </si>
  <si>
    <t>cg21164967</t>
  </si>
  <si>
    <t>cg20970369</t>
  </si>
  <si>
    <t>cg12479507</t>
  </si>
  <si>
    <t>cg19433341</t>
  </si>
  <si>
    <t>cg19805377</t>
  </si>
  <si>
    <t>cg13571479</t>
  </si>
  <si>
    <t>cg06942904</t>
  </si>
  <si>
    <t>cg05188549</t>
  </si>
  <si>
    <t>cg06550629</t>
  </si>
  <si>
    <t>cg04848686</t>
  </si>
  <si>
    <t>cg21507807</t>
  </si>
  <si>
    <t>cg00661523</t>
  </si>
  <si>
    <t>cg10728351</t>
  </si>
  <si>
    <t>cg03004330</t>
  </si>
  <si>
    <t>cg14384960</t>
  </si>
  <si>
    <t>cg00440217</t>
  </si>
  <si>
    <t>cg02650017</t>
  </si>
  <si>
    <t>cg04384810</t>
  </si>
  <si>
    <t>cg18638118</t>
  </si>
  <si>
    <t>cg01235659</t>
  </si>
  <si>
    <t>cg14888296</t>
  </si>
  <si>
    <t>cg00614805</t>
  </si>
  <si>
    <t>cg17593342</t>
  </si>
  <si>
    <t>cg03020863</t>
  </si>
  <si>
    <t>cg13713821</t>
  </si>
  <si>
    <t>cg04681845</t>
  </si>
  <si>
    <t>cg20348000</t>
  </si>
  <si>
    <t>cg13726887</t>
  </si>
  <si>
    <t>cg01465177</t>
  </si>
  <si>
    <t>cg25146268</t>
  </si>
  <si>
    <t>cg19235974</t>
  </si>
  <si>
    <t>cg04109349</t>
  </si>
  <si>
    <t>cg00294109</t>
  </si>
  <si>
    <t>cg08986840</t>
  </si>
  <si>
    <t>cg02840697</t>
  </si>
  <si>
    <t>cg21152981</t>
  </si>
  <si>
    <t>cg02000275</t>
  </si>
  <si>
    <t>cg13010497</t>
  </si>
  <si>
    <t>cg16254946</t>
  </si>
  <si>
    <t>cg11630152</t>
  </si>
  <si>
    <t>cg11865119</t>
  </si>
  <si>
    <t>cg10306703</t>
  </si>
  <si>
    <t>cg18082515</t>
  </si>
  <si>
    <t>cg01777586</t>
  </si>
  <si>
    <t>cg15169265</t>
  </si>
  <si>
    <t>cg22688815</t>
  </si>
  <si>
    <t>cg20705392</t>
  </si>
  <si>
    <t>cg27531336</t>
  </si>
  <si>
    <t>cg05668853</t>
  </si>
  <si>
    <t>cg05866737</t>
  </si>
  <si>
    <t>cg08644045</t>
  </si>
  <si>
    <t>cg23399222</t>
  </si>
  <si>
    <t>cg04470499</t>
  </si>
  <si>
    <t>cg15116095</t>
  </si>
  <si>
    <t>cg11808936</t>
  </si>
  <si>
    <t>cg20640246</t>
  </si>
  <si>
    <t>cg11836212</t>
  </si>
  <si>
    <t>cg00422488</t>
  </si>
  <si>
    <t>cg09397087</t>
  </si>
  <si>
    <t>cg22994830</t>
  </si>
  <si>
    <t>cg16113793</t>
  </si>
  <si>
    <t>cg27586378</t>
  </si>
  <si>
    <t>cg10219850</t>
  </si>
  <si>
    <t>cg20560862</t>
  </si>
  <si>
    <t>cg07502661</t>
  </si>
  <si>
    <t>cg13487127</t>
  </si>
  <si>
    <t>cg26146287</t>
  </si>
  <si>
    <t>cg15970375</t>
  </si>
  <si>
    <t>cg01503881</t>
  </si>
  <si>
    <t>cg08174504</t>
  </si>
  <si>
    <t>cg19613400</t>
  </si>
  <si>
    <t>cg08033031</t>
  </si>
  <si>
    <t>cg27078522</t>
  </si>
  <si>
    <t>cg15804767</t>
  </si>
  <si>
    <t>cg27118035</t>
  </si>
  <si>
    <t>cg05926784</t>
  </si>
  <si>
    <t>cg24011637</t>
  </si>
  <si>
    <t>cg16298547</t>
  </si>
  <si>
    <t>cg05322916</t>
  </si>
  <si>
    <t>cg15348839</t>
  </si>
  <si>
    <t>cg20060185</t>
  </si>
  <si>
    <t>cg10747118</t>
  </si>
  <si>
    <t>cg00107782</t>
  </si>
  <si>
    <t>cg17301216</t>
  </si>
  <si>
    <t>cg22857025</t>
  </si>
  <si>
    <t>cg26516004</t>
  </si>
  <si>
    <t>cg21376883</t>
  </si>
  <si>
    <t>cg13215995</t>
  </si>
  <si>
    <t>cg11145772</t>
  </si>
  <si>
    <t>cg15020732</t>
  </si>
  <si>
    <t>cg11745092</t>
  </si>
  <si>
    <t>cg04900872</t>
  </si>
  <si>
    <t>cg17132148</t>
  </si>
  <si>
    <t>cg13676763</t>
  </si>
  <si>
    <t>cg07872373</t>
  </si>
  <si>
    <t>cg27530704</t>
  </si>
  <si>
    <t>cg08619102</t>
  </si>
  <si>
    <t>cg13690280</t>
  </si>
  <si>
    <t>cg22904711</t>
  </si>
  <si>
    <t>cg16145216</t>
  </si>
  <si>
    <t>cg01225779</t>
  </si>
  <si>
    <t>cg18199434</t>
  </si>
  <si>
    <t>cg24713122</t>
  </si>
  <si>
    <t>cg22378459</t>
  </si>
  <si>
    <t>cg24748746</t>
  </si>
  <si>
    <t>cg00356499</t>
  </si>
  <si>
    <t>cg10941445</t>
  </si>
  <si>
    <t>cg20115802</t>
  </si>
  <si>
    <t>cg06982805</t>
  </si>
  <si>
    <t>cg07279557</t>
  </si>
  <si>
    <t>cg05922723</t>
  </si>
  <si>
    <t>cg24060527</t>
  </si>
  <si>
    <t>cg25477813</t>
  </si>
  <si>
    <t>cg16453901</t>
  </si>
  <si>
    <t>cg14107488</t>
  </si>
  <si>
    <t>cg23305365</t>
  </si>
  <si>
    <t>cg15632936</t>
  </si>
  <si>
    <t>cg12500951</t>
  </si>
  <si>
    <t>cg18805182</t>
  </si>
  <si>
    <t>cg00829990</t>
  </si>
  <si>
    <t>cg14728380</t>
  </si>
  <si>
    <t>cg04794430</t>
  </si>
  <si>
    <t>cg07178550</t>
  </si>
  <si>
    <t>cg00052433</t>
  </si>
  <si>
    <t>cg06135765</t>
  </si>
  <si>
    <t>cg27619353</t>
  </si>
  <si>
    <t>cg18996808</t>
  </si>
  <si>
    <t>cg14330293</t>
  </si>
  <si>
    <t>cg08793894</t>
  </si>
  <si>
    <t>cg01756461</t>
  </si>
  <si>
    <t>cg19349369</t>
  </si>
  <si>
    <t>cg18538958</t>
  </si>
  <si>
    <t>cg10071690</t>
  </si>
  <si>
    <t>cg07907506</t>
  </si>
  <si>
    <t>cg00495693</t>
  </si>
  <si>
    <t>cg16315334</t>
  </si>
  <si>
    <t>cg00650795</t>
  </si>
  <si>
    <t>cg24647820</t>
  </si>
  <si>
    <t>cg02756939</t>
  </si>
  <si>
    <t>cg24246705</t>
  </si>
  <si>
    <t>cg23934351</t>
  </si>
  <si>
    <t>cg06871736</t>
  </si>
  <si>
    <t>cg18229196</t>
  </si>
  <si>
    <t>cg07014020</t>
  </si>
  <si>
    <t>cg17681447</t>
  </si>
  <si>
    <t>cg21809155</t>
  </si>
  <si>
    <t>cg07482451</t>
  </si>
  <si>
    <t>cg13105766</t>
  </si>
  <si>
    <t>cg18032812</t>
  </si>
  <si>
    <t>cg20169823</t>
  </si>
  <si>
    <t>cg25256099</t>
  </si>
  <si>
    <t>cg24517323</t>
  </si>
  <si>
    <t>cg17740434</t>
  </si>
  <si>
    <t>cg23771956</t>
  </si>
  <si>
    <t>cg17275074</t>
  </si>
  <si>
    <t>cg23365097</t>
  </si>
  <si>
    <t>cg06091647</t>
  </si>
  <si>
    <t>cg12394168</t>
  </si>
  <si>
    <t>cg00791851</t>
  </si>
  <si>
    <t>cg18697348</t>
  </si>
  <si>
    <t>cg09074113</t>
  </si>
  <si>
    <t>cg11637682</t>
  </si>
  <si>
    <t>cg25312970</t>
  </si>
  <si>
    <t>cg02403541</t>
  </si>
  <si>
    <t>cg24672014</t>
  </si>
  <si>
    <t>cg16536016</t>
  </si>
  <si>
    <t>cg21075784</t>
  </si>
  <si>
    <t>cg19311244</t>
  </si>
  <si>
    <t>cg27370573</t>
  </si>
  <si>
    <t>cg15971496</t>
  </si>
  <si>
    <t>cg00697672</t>
  </si>
  <si>
    <t>cg00559635</t>
  </si>
  <si>
    <t>cg11925263</t>
  </si>
  <si>
    <t>cg10725227</t>
  </si>
  <si>
    <t>cg26840770</t>
  </si>
  <si>
    <t>cg16898124</t>
  </si>
  <si>
    <t>cg21897425</t>
  </si>
  <si>
    <t>cg18065160</t>
  </si>
  <si>
    <t>cg07984380</t>
  </si>
  <si>
    <t>cg24002003</t>
  </si>
  <si>
    <t>cg03755052</t>
  </si>
  <si>
    <t>cg18859248</t>
  </si>
  <si>
    <t>cg17686487</t>
  </si>
  <si>
    <t>cg18477429</t>
  </si>
  <si>
    <t>cg03934392</t>
  </si>
  <si>
    <t>cg10063805</t>
  </si>
  <si>
    <t>cg00077898</t>
  </si>
  <si>
    <t>cg26939539</t>
  </si>
  <si>
    <t>cg08362206</t>
  </si>
  <si>
    <t>cg00296005</t>
  </si>
  <si>
    <t>cg25164957</t>
  </si>
  <si>
    <t>cg23817169</t>
  </si>
  <si>
    <t>cg04306069</t>
  </si>
  <si>
    <t>cg04754615</t>
  </si>
  <si>
    <t>cg07878951</t>
  </si>
  <si>
    <t>cg22542663</t>
  </si>
  <si>
    <t>cg24003749</t>
  </si>
  <si>
    <t>cg20495964</t>
  </si>
  <si>
    <t>cg01069043</t>
  </si>
  <si>
    <t>cg00974579</t>
  </si>
  <si>
    <t>cg07327178</t>
  </si>
  <si>
    <t>cg07774964</t>
  </si>
  <si>
    <t>cg22347357</t>
  </si>
  <si>
    <t>cg27223728</t>
  </si>
  <si>
    <t>cg26543232</t>
  </si>
  <si>
    <t>cg11717597</t>
  </si>
  <si>
    <t>cg23522872</t>
  </si>
  <si>
    <t>cg12789884</t>
  </si>
  <si>
    <t>cg04386759</t>
  </si>
  <si>
    <t>cg23320965</t>
  </si>
  <si>
    <t>cg00851732</t>
  </si>
  <si>
    <t>cg11147919</t>
  </si>
  <si>
    <t>cg14255617</t>
  </si>
  <si>
    <t>cg11013726</t>
  </si>
  <si>
    <t>cg05384724</t>
  </si>
  <si>
    <t>cg14033514</t>
  </si>
  <si>
    <t>cg14573833</t>
  </si>
  <si>
    <t>cg06475503</t>
  </si>
  <si>
    <t>cg27488007</t>
  </si>
  <si>
    <t>cg18105725</t>
  </si>
  <si>
    <t>cg10099651</t>
  </si>
  <si>
    <t>cg01412762</t>
  </si>
  <si>
    <t>cg12607287</t>
  </si>
  <si>
    <t>cg05302350</t>
  </si>
  <si>
    <t>cg09812376</t>
  </si>
  <si>
    <t>cg14993900</t>
  </si>
  <si>
    <t>cg05705018</t>
  </si>
  <si>
    <t>cg11260046</t>
  </si>
  <si>
    <t>cg01097406</t>
  </si>
  <si>
    <t>cg10890233</t>
  </si>
  <si>
    <t>cg06846976</t>
  </si>
  <si>
    <t>cg08614290</t>
  </si>
  <si>
    <t>cg17001448</t>
  </si>
  <si>
    <t>cg07218647</t>
  </si>
  <si>
    <t>cg22563815</t>
  </si>
  <si>
    <t>cg16081457</t>
  </si>
  <si>
    <t>cg26393629</t>
  </si>
  <si>
    <t>cg07984212</t>
  </si>
  <si>
    <t>cg25598710</t>
  </si>
  <si>
    <t>cg23979412</t>
  </si>
  <si>
    <t>cg07139284</t>
  </si>
  <si>
    <t>cg22200633</t>
  </si>
  <si>
    <t>cg26502666</t>
  </si>
  <si>
    <t>cg16856874</t>
  </si>
  <si>
    <t>cg05085169</t>
  </si>
  <si>
    <t>cg06698575</t>
  </si>
  <si>
    <t>cg22388653</t>
  </si>
  <si>
    <t>cg06618935</t>
  </si>
  <si>
    <t>cg25868831</t>
  </si>
  <si>
    <t>cg09068086</t>
  </si>
  <si>
    <t>cg09953499</t>
  </si>
  <si>
    <t>cg13700458</t>
  </si>
  <si>
    <t>cg23601030</t>
  </si>
  <si>
    <t>cg01124477</t>
  </si>
  <si>
    <t>cg10271272</t>
  </si>
  <si>
    <t>cg04798314</t>
  </si>
  <si>
    <t>cg12571629</t>
  </si>
  <si>
    <t>cg04332619</t>
  </si>
  <si>
    <t>cg17886420</t>
  </si>
  <si>
    <t>cg22237668</t>
  </si>
  <si>
    <t>cg06484146</t>
  </si>
  <si>
    <t>cg19090533</t>
  </si>
  <si>
    <t>cg24421094</t>
  </si>
  <si>
    <t>cg03814644</t>
  </si>
  <si>
    <t>cg14514581</t>
  </si>
  <si>
    <t>cg16117554</t>
  </si>
  <si>
    <t>cg03345116</t>
  </si>
  <si>
    <t>cg16071219</t>
  </si>
  <si>
    <t>cg04832325</t>
  </si>
  <si>
    <t>cg07942273</t>
  </si>
  <si>
    <t>cg02057943</t>
  </si>
  <si>
    <t>cg13705894</t>
  </si>
  <si>
    <t>cg01144436</t>
  </si>
  <si>
    <t>cg20154457</t>
  </si>
  <si>
    <t>cg08065229</t>
  </si>
  <si>
    <t>cg03606898</t>
  </si>
  <si>
    <t>cg26546113</t>
  </si>
  <si>
    <t>cg14578009</t>
  </si>
  <si>
    <t>cg12770414</t>
  </si>
  <si>
    <t>cg19155391</t>
  </si>
  <si>
    <t>cg14846292</t>
  </si>
  <si>
    <t>cg01018002</t>
  </si>
  <si>
    <t>cg04222728</t>
  </si>
  <si>
    <t>cg10811340</t>
  </si>
  <si>
    <t>cg15949805</t>
  </si>
  <si>
    <t>cg16716449</t>
  </si>
  <si>
    <t>cg16269733</t>
  </si>
  <si>
    <t>cg05512483</t>
  </si>
  <si>
    <t>cg10820084</t>
  </si>
  <si>
    <t>cg11631271</t>
  </si>
  <si>
    <t>cg18824446</t>
  </si>
  <si>
    <t>cg01268824</t>
  </si>
  <si>
    <t>cg07962338</t>
  </si>
  <si>
    <t>cg23912081</t>
  </si>
  <si>
    <t>cg09603829</t>
  </si>
  <si>
    <t>cg24943459</t>
  </si>
  <si>
    <t>cg03877680</t>
  </si>
  <si>
    <t>cg06382559</t>
  </si>
  <si>
    <t>cg07686916</t>
  </si>
  <si>
    <t>cg18209359</t>
  </si>
  <si>
    <t>cg18676053</t>
  </si>
  <si>
    <t>cg07471256</t>
  </si>
  <si>
    <t>cg09798888</t>
  </si>
  <si>
    <t>cg08509907</t>
  </si>
  <si>
    <t>cg12012426</t>
  </si>
  <si>
    <t>cg18989085</t>
  </si>
  <si>
    <t>cg23466060</t>
  </si>
  <si>
    <t>cg08746254</t>
  </si>
  <si>
    <t>cg17641566</t>
  </si>
  <si>
    <t>cg22257786</t>
  </si>
  <si>
    <t>cg27089768</t>
  </si>
  <si>
    <t>cg08291996</t>
  </si>
  <si>
    <t>cg19142181</t>
  </si>
  <si>
    <t>cg05839365</t>
  </si>
  <si>
    <t>cg12924302</t>
  </si>
  <si>
    <t>cg02088470</t>
  </si>
  <si>
    <t>cg13519184</t>
  </si>
  <si>
    <t>cg05152974</t>
  </si>
  <si>
    <t>cg25414165</t>
  </si>
  <si>
    <t>cg09233429</t>
  </si>
  <si>
    <t>cg24733530</t>
  </si>
  <si>
    <t>cg22416596</t>
  </si>
  <si>
    <t>cg15725440</t>
  </si>
  <si>
    <t>cg20648369</t>
  </si>
  <si>
    <t>cg21354781</t>
  </si>
  <si>
    <t>cg10631284</t>
  </si>
  <si>
    <t>cg23152235</t>
  </si>
  <si>
    <t>cg16345566</t>
  </si>
  <si>
    <t>cg13231384</t>
  </si>
  <si>
    <t>cg10543947</t>
  </si>
  <si>
    <t>cg04872675</t>
  </si>
  <si>
    <t>cg22233844</t>
  </si>
  <si>
    <t>cg14754713</t>
  </si>
  <si>
    <t>cg08557624</t>
  </si>
  <si>
    <t>cg12704673</t>
  </si>
  <si>
    <t>cg09652086</t>
  </si>
  <si>
    <t>cg04851639</t>
  </si>
  <si>
    <t>cg26112661</t>
  </si>
  <si>
    <t>cg09788416</t>
  </si>
  <si>
    <t>cg01656216</t>
  </si>
  <si>
    <t>cg13051700</t>
  </si>
  <si>
    <t>cg11018337</t>
  </si>
  <si>
    <t>cg12894711</t>
  </si>
  <si>
    <t>cg15544596</t>
  </si>
  <si>
    <t>cg24838949</t>
  </si>
  <si>
    <t>cg26418147</t>
  </si>
  <si>
    <t>cg13735453</t>
  </si>
  <si>
    <t>cg26038190</t>
  </si>
  <si>
    <t>cg26529300</t>
  </si>
  <si>
    <t>cg03594801</t>
  </si>
  <si>
    <t>cg08806184</t>
  </si>
  <si>
    <t>cg23853026</t>
  </si>
  <si>
    <t>cg09142578</t>
  </si>
  <si>
    <t>cg14978307</t>
  </si>
  <si>
    <t>cg01176516</t>
  </si>
  <si>
    <t>cg18701685</t>
  </si>
  <si>
    <t>cg03681341</t>
  </si>
  <si>
    <t>cg17693669</t>
  </si>
  <si>
    <t>cg00116658</t>
  </si>
  <si>
    <t>cg06624358</t>
  </si>
  <si>
    <t>cg04398983</t>
  </si>
  <si>
    <t>cg22748740</t>
  </si>
  <si>
    <t>cg11860434</t>
  </si>
  <si>
    <t>cg04203853</t>
  </si>
  <si>
    <t>cg21154793</t>
  </si>
  <si>
    <t>cg20723436</t>
  </si>
  <si>
    <t>cg05530630</t>
  </si>
  <si>
    <t>cg03074663</t>
  </si>
  <si>
    <t>cg10729312</t>
  </si>
  <si>
    <t>cg00584000</t>
  </si>
  <si>
    <t>cg08324152</t>
  </si>
  <si>
    <t>cg16389456</t>
  </si>
  <si>
    <t>cg05804170</t>
  </si>
  <si>
    <t>cg19335436</t>
  </si>
  <si>
    <t>cg27427581</t>
  </si>
  <si>
    <t>cg12461469</t>
  </si>
  <si>
    <t>cg00622375</t>
  </si>
  <si>
    <t>cg01895890</t>
  </si>
  <si>
    <t>cg18495484</t>
  </si>
  <si>
    <t>cg23272399</t>
  </si>
  <si>
    <t>cg06223736</t>
  </si>
  <si>
    <t>cg18315834</t>
  </si>
  <si>
    <t>cg25446604</t>
  </si>
  <si>
    <t>cg03431111</t>
  </si>
  <si>
    <t>cg07544038</t>
  </si>
  <si>
    <t>cg02365514</t>
  </si>
  <si>
    <t>cg02847185</t>
  </si>
  <si>
    <t>cg23051792</t>
  </si>
  <si>
    <t>cg00220102</t>
  </si>
  <si>
    <t>cg06368590</t>
  </si>
  <si>
    <t>cg09901532</t>
  </si>
  <si>
    <t>cg05042743</t>
  </si>
  <si>
    <t>cg06442240</t>
  </si>
  <si>
    <t>cg07949597</t>
  </si>
  <si>
    <t>cg20513447</t>
  </si>
  <si>
    <t>cg24717024</t>
  </si>
  <si>
    <t>cg17464436</t>
  </si>
  <si>
    <t>cg21235078</t>
  </si>
  <si>
    <t>cg02583484</t>
  </si>
  <si>
    <t>cg26487157</t>
  </si>
  <si>
    <t>cg12069540</t>
  </si>
  <si>
    <t>cg11376147</t>
  </si>
  <si>
    <t>cg07201996</t>
  </si>
  <si>
    <t>cg27043159</t>
  </si>
  <si>
    <t>cg05655953</t>
  </si>
  <si>
    <t>cg22975318</t>
  </si>
  <si>
    <t>cg21803245</t>
  </si>
  <si>
    <t>cg04745997</t>
  </si>
  <si>
    <t>cg14071612</t>
  </si>
  <si>
    <t>cg15831060</t>
  </si>
  <si>
    <t>cg06938101</t>
  </si>
  <si>
    <t>cg26615853</t>
  </si>
  <si>
    <t>cg08080174</t>
  </si>
  <si>
    <t>cg17315500</t>
  </si>
  <si>
    <t>cg20375320</t>
  </si>
  <si>
    <t>cg00332153</t>
  </si>
  <si>
    <t>cg21053741</t>
  </si>
  <si>
    <t>cg04651583</t>
  </si>
  <si>
    <t>cg25115993</t>
  </si>
  <si>
    <t>cg21628794</t>
  </si>
  <si>
    <t>cg22635008</t>
  </si>
  <si>
    <t>cg20283716</t>
  </si>
  <si>
    <t>cg06802565</t>
  </si>
  <si>
    <t>cg00030466</t>
  </si>
  <si>
    <t>cg17591741</t>
  </si>
  <si>
    <t>cg09183840</t>
  </si>
  <si>
    <t>cg27176628</t>
  </si>
  <si>
    <t>cg23873654</t>
  </si>
  <si>
    <t>cg17003395</t>
  </si>
  <si>
    <t>cg04678713</t>
  </si>
  <si>
    <t>cg02711608</t>
  </si>
  <si>
    <t>cg20306694</t>
  </si>
  <si>
    <t>cg26369667</t>
  </si>
  <si>
    <t>cg26008007</t>
  </si>
  <si>
    <t>cg19692318</t>
  </si>
  <si>
    <t>cg24537348</t>
  </si>
  <si>
    <t>cg19706803</t>
  </si>
  <si>
    <t>cg06516445</t>
  </si>
  <si>
    <t>cg06523224</t>
  </si>
  <si>
    <t>cg05962079</t>
  </si>
  <si>
    <t>cg20624830</t>
  </si>
  <si>
    <t>cg01305596</t>
  </si>
  <si>
    <t>cg02995045</t>
  </si>
  <si>
    <t>cg16014412</t>
  </si>
  <si>
    <t>cg00907427</t>
  </si>
  <si>
    <t>cg27537125</t>
  </si>
  <si>
    <t>cg01236573</t>
  </si>
  <si>
    <t>cg07173823</t>
  </si>
  <si>
    <t>cg03725309</t>
  </si>
  <si>
    <t>cg18933331</t>
  </si>
  <si>
    <t>cg16246545</t>
  </si>
  <si>
    <t>cg19266329</t>
  </si>
  <si>
    <t>cg10401367</t>
  </si>
  <si>
    <t>cg19238380</t>
  </si>
  <si>
    <t>cg04843111</t>
  </si>
  <si>
    <t>cg00045114</t>
  </si>
  <si>
    <t>cg16290996</t>
  </si>
  <si>
    <t>cg13222915</t>
  </si>
  <si>
    <t>cg00567854</t>
  </si>
  <si>
    <t>cg19704902</t>
  </si>
  <si>
    <t>cg24242519</t>
  </si>
  <si>
    <t>cg21187770</t>
  </si>
  <si>
    <t>cg01054402</t>
  </si>
  <si>
    <t>cg09999582</t>
  </si>
  <si>
    <t>cg18018313</t>
  </si>
  <si>
    <t>cg06846495</t>
  </si>
  <si>
    <t>cg05903736</t>
  </si>
  <si>
    <t>cg23482898</t>
  </si>
  <si>
    <t>cg05670953</t>
  </si>
  <si>
    <t>cg12340144</t>
  </si>
  <si>
    <t>cg09882118</t>
  </si>
  <si>
    <t>cg25109663</t>
  </si>
  <si>
    <t>cg17185710</t>
  </si>
  <si>
    <t>cg00085438</t>
  </si>
  <si>
    <t>cg12197470</t>
  </si>
  <si>
    <t>cg14576319</t>
  </si>
  <si>
    <t>cg06657944</t>
  </si>
  <si>
    <t>cg01526748</t>
  </si>
  <si>
    <t>cg05205842</t>
  </si>
  <si>
    <t>cg04487857</t>
  </si>
  <si>
    <t>cg22160883</t>
  </si>
  <si>
    <t>cg12807764</t>
  </si>
  <si>
    <t>cg19459094</t>
  </si>
  <si>
    <t>cg09326440</t>
  </si>
  <si>
    <t>cg11414821</t>
  </si>
  <si>
    <t>cg02104962</t>
  </si>
  <si>
    <t>cg11682350</t>
  </si>
  <si>
    <t>cg18842187</t>
  </si>
  <si>
    <t>cg08335767</t>
  </si>
  <si>
    <t>cg18336453</t>
  </si>
  <si>
    <t>cg04737759</t>
  </si>
  <si>
    <t>cg22871253</t>
  </si>
  <si>
    <t>cg21248060</t>
  </si>
  <si>
    <t>cg16492851</t>
  </si>
  <si>
    <t>cg04907244</t>
  </si>
  <si>
    <t>cg16882373</t>
  </si>
  <si>
    <t>cg21429551</t>
  </si>
  <si>
    <t>cg20249277</t>
  </si>
  <si>
    <t>cg05143694</t>
  </si>
  <si>
    <t>cg17192599</t>
  </si>
  <si>
    <t>cg02719954</t>
  </si>
  <si>
    <t>cg02707799</t>
  </si>
  <si>
    <t>cg20699548</t>
  </si>
  <si>
    <t>cg11253416</t>
  </si>
  <si>
    <t>cg11130692</t>
  </si>
  <si>
    <t>cg00232160</t>
  </si>
  <si>
    <t>cg07957491</t>
  </si>
  <si>
    <t>cg06638811</t>
  </si>
  <si>
    <t>cg03997643</t>
  </si>
  <si>
    <t>cg10317175</t>
  </si>
  <si>
    <t>cg07104958</t>
  </si>
  <si>
    <t>cg23444264</t>
  </si>
  <si>
    <t>cg17485681</t>
  </si>
  <si>
    <t>cg16407699</t>
  </si>
  <si>
    <t>cg19939077</t>
  </si>
  <si>
    <t>cg03599037</t>
  </si>
  <si>
    <t>cg06996423</t>
  </si>
  <si>
    <t>cg05457221</t>
  </si>
  <si>
    <t>cg10665488</t>
  </si>
  <si>
    <t>cg23299618</t>
  </si>
  <si>
    <t>cg12616487</t>
  </si>
  <si>
    <t>cg16977872</t>
  </si>
  <si>
    <t>cg10816169</t>
  </si>
  <si>
    <t>cg08962271</t>
  </si>
  <si>
    <t>cg17058475</t>
  </si>
  <si>
    <t>cg22986999</t>
  </si>
  <si>
    <t>cg08115371</t>
  </si>
  <si>
    <t>cg10010533</t>
  </si>
  <si>
    <t>cg03331229</t>
  </si>
  <si>
    <t>cg18282388</t>
  </si>
  <si>
    <t>cg14741228</t>
  </si>
  <si>
    <t>cg13442969</t>
  </si>
  <si>
    <t>cg01687189</t>
  </si>
  <si>
    <t>cg23975840</t>
  </si>
  <si>
    <t>cg02499214</t>
  </si>
  <si>
    <t>cg26829071</t>
  </si>
  <si>
    <t>cg00986580</t>
  </si>
  <si>
    <t>cg16702313</t>
  </si>
  <si>
    <t>cg15821562</t>
  </si>
  <si>
    <t>cg24754633</t>
  </si>
  <si>
    <t>cg20303561</t>
  </si>
  <si>
    <t>cg18125510</t>
  </si>
  <si>
    <t>cg02394812</t>
  </si>
  <si>
    <t>cg23893460</t>
  </si>
  <si>
    <t>cg23166988</t>
  </si>
  <si>
    <t>cg23654112</t>
  </si>
  <si>
    <t>cg09175009</t>
  </si>
  <si>
    <t>cg08766770</t>
  </si>
  <si>
    <t>cg05683445</t>
  </si>
  <si>
    <t>cg12688670</t>
  </si>
  <si>
    <t>cg08916477</t>
  </si>
  <si>
    <t>cg10121429</t>
  </si>
  <si>
    <t>cg04491089</t>
  </si>
  <si>
    <t>cg21870662</t>
  </si>
  <si>
    <t>cg01620757</t>
  </si>
  <si>
    <t>cg16696035</t>
  </si>
  <si>
    <t>cg09155905</t>
  </si>
  <si>
    <t>cg17757575</t>
  </si>
  <si>
    <t>cg27492942</t>
  </si>
  <si>
    <t>cg21626848</t>
  </si>
  <si>
    <t>cg08677210</t>
  </si>
  <si>
    <t>cg06940168</t>
  </si>
  <si>
    <t>cg15253293</t>
  </si>
  <si>
    <t>cg22332722</t>
  </si>
  <si>
    <t>cg01859460</t>
  </si>
  <si>
    <t>cg01614597</t>
  </si>
  <si>
    <t>cg02489552</t>
  </si>
  <si>
    <t>cg03524354</t>
  </si>
  <si>
    <t>cg08559712</t>
  </si>
  <si>
    <t>cg03184011</t>
  </si>
  <si>
    <t>cg09365259</t>
  </si>
  <si>
    <t>cg03013276</t>
  </si>
  <si>
    <t>cg14588638</t>
  </si>
  <si>
    <t>cg03954858</t>
  </si>
  <si>
    <t>cg04134965</t>
  </si>
  <si>
    <t>cg00716016</t>
  </si>
  <si>
    <t>cg00103778</t>
  </si>
  <si>
    <t>cg08688548</t>
  </si>
  <si>
    <t>cg09191335</t>
  </si>
  <si>
    <t>cg15049370</t>
  </si>
  <si>
    <t>cg13121938</t>
  </si>
  <si>
    <t>cg25221975</t>
  </si>
  <si>
    <t>cg02256576</t>
  </si>
  <si>
    <t>cg01883662</t>
  </si>
  <si>
    <t>cg07387591</t>
  </si>
  <si>
    <t>cg01001791</t>
  </si>
  <si>
    <t>cg13706315</t>
  </si>
  <si>
    <t>cg03523740</t>
  </si>
  <si>
    <t>cg27477373</t>
  </si>
  <si>
    <t>cg05303280</t>
  </si>
  <si>
    <t>cg23028286</t>
  </si>
  <si>
    <t>cg03458172</t>
  </si>
  <si>
    <t>cg18076842</t>
  </si>
  <si>
    <t>cg19825437</t>
  </si>
  <si>
    <t>cg00717678</t>
  </si>
  <si>
    <t>cg09801924</t>
  </si>
  <si>
    <t>cg24135793</t>
  </si>
  <si>
    <t>cg14718379</t>
  </si>
  <si>
    <t>cg01373932</t>
  </si>
  <si>
    <t>cg12680071</t>
  </si>
  <si>
    <t>cg01005506</t>
  </si>
  <si>
    <t>cg26103104</t>
  </si>
  <si>
    <t>cg22007110</t>
  </si>
  <si>
    <t>cg09284949</t>
  </si>
  <si>
    <t>cg09635954</t>
  </si>
  <si>
    <t>cg22499893</t>
  </si>
  <si>
    <t>cg23728471</t>
  </si>
  <si>
    <t>cg20732160</t>
  </si>
  <si>
    <t>cg01278873</t>
  </si>
  <si>
    <t>cg21550372</t>
  </si>
  <si>
    <t>cg00256932</t>
  </si>
  <si>
    <t>cg03546163</t>
  </si>
  <si>
    <t>cg14395885</t>
  </si>
  <si>
    <t>cg16423756</t>
  </si>
  <si>
    <t>cg00359465</t>
  </si>
  <si>
    <t>cg18487598</t>
  </si>
  <si>
    <t>cg10381071</t>
  </si>
  <si>
    <t>cg20970380</t>
  </si>
  <si>
    <t>cg02538135</t>
  </si>
  <si>
    <t>cg07866212</t>
  </si>
  <si>
    <t>cg11704631</t>
  </si>
  <si>
    <t>cg07769421</t>
  </si>
  <si>
    <t>cg23747342</t>
  </si>
  <si>
    <t>cg15690475</t>
  </si>
  <si>
    <t>cg26841068</t>
  </si>
  <si>
    <t>cg17953300</t>
  </si>
  <si>
    <t>cg25673668</t>
  </si>
  <si>
    <t>cg03401875</t>
  </si>
  <si>
    <t>cg21786227</t>
  </si>
  <si>
    <t>cg19731612</t>
  </si>
  <si>
    <t>cg10891521</t>
  </si>
  <si>
    <t>cg15636519</t>
  </si>
  <si>
    <t>cg06937549</t>
  </si>
  <si>
    <t>cg03404339</t>
  </si>
  <si>
    <t>cg10803871</t>
  </si>
  <si>
    <t>cg03163545</t>
  </si>
  <si>
    <t>cg18289746</t>
  </si>
  <si>
    <t>cg21194066</t>
  </si>
  <si>
    <t>cg01182455</t>
  </si>
  <si>
    <t>cg06232845</t>
  </si>
  <si>
    <t>cg14259466</t>
  </si>
  <si>
    <t>cg11697038</t>
  </si>
  <si>
    <t>cg09482421</t>
  </si>
  <si>
    <t>cg01881182</t>
  </si>
  <si>
    <t>cg10035272</t>
  </si>
  <si>
    <t>cg19939130</t>
  </si>
  <si>
    <t>cg02633398</t>
  </si>
  <si>
    <t>cg27017993</t>
  </si>
  <si>
    <t>cg08250921</t>
  </si>
  <si>
    <t>cg26284735</t>
  </si>
  <si>
    <t>cg15033653</t>
  </si>
  <si>
    <t>cg26340050</t>
  </si>
  <si>
    <t>cg27155460</t>
  </si>
  <si>
    <t>cg13866253</t>
  </si>
  <si>
    <t>cg23352030</t>
  </si>
  <si>
    <t>cg19536127</t>
  </si>
  <si>
    <t>cg01156249</t>
  </si>
  <si>
    <t>cg04978583</t>
  </si>
  <si>
    <t>cg18121224</t>
  </si>
  <si>
    <t>cg00407659</t>
  </si>
  <si>
    <t>cg08695062</t>
  </si>
  <si>
    <t>cg02314339</t>
  </si>
  <si>
    <t>cg03887584</t>
  </si>
  <si>
    <t>cg08307171</t>
  </si>
  <si>
    <t>cg21845080</t>
  </si>
  <si>
    <t>cg07912416</t>
  </si>
  <si>
    <t>cg13547518</t>
  </si>
  <si>
    <t>cg10603800</t>
  </si>
  <si>
    <t>cg11494699</t>
  </si>
  <si>
    <t>cg13966547</t>
  </si>
  <si>
    <t>cg25746394</t>
  </si>
  <si>
    <t>cg15326297</t>
  </si>
  <si>
    <t>cg22537604</t>
  </si>
  <si>
    <t>cg10361922</t>
  </si>
  <si>
    <t>cg13341668</t>
  </si>
  <si>
    <t>cg11899596</t>
  </si>
  <si>
    <t>cg03394159</t>
  </si>
  <si>
    <t>cg20414364</t>
  </si>
  <si>
    <t>cg19525078</t>
  </si>
  <si>
    <t>cg22496559</t>
  </si>
  <si>
    <t>cg01628467</t>
  </si>
  <si>
    <t>cg19821589</t>
  </si>
  <si>
    <t>cg06059663</t>
  </si>
  <si>
    <t>cg14014731</t>
  </si>
  <si>
    <t>cg01017397</t>
  </si>
  <si>
    <t>cg01877260</t>
  </si>
  <si>
    <t>cg08204159</t>
  </si>
  <si>
    <t>cg06825661</t>
  </si>
  <si>
    <t>cg11302401</t>
  </si>
  <si>
    <t>cg26687579</t>
  </si>
  <si>
    <t>cg22503354</t>
  </si>
  <si>
    <t>cg18595324</t>
  </si>
  <si>
    <t>cg22954438</t>
  </si>
  <si>
    <t>cg20283107</t>
  </si>
  <si>
    <t>cg13836098</t>
  </si>
  <si>
    <t>cg23684449</t>
  </si>
  <si>
    <t>cg12474798</t>
  </si>
  <si>
    <t>cg18068637</t>
  </si>
  <si>
    <t>cg11791144</t>
  </si>
  <si>
    <t>cg02346737</t>
  </si>
  <si>
    <t>cg15329179</t>
  </si>
  <si>
    <t>cg06549901</t>
  </si>
  <si>
    <t>cg01022780</t>
  </si>
  <si>
    <t>cg11724472</t>
  </si>
  <si>
    <t>cg11599718</t>
  </si>
  <si>
    <t>cg10692140</t>
  </si>
  <si>
    <t>cg02171825</t>
  </si>
  <si>
    <t>cg18120259</t>
  </si>
  <si>
    <t>cg07375256</t>
  </si>
  <si>
    <t>cg22304262</t>
  </si>
  <si>
    <t>cg24134897</t>
  </si>
  <si>
    <t>cg20146909</t>
  </si>
  <si>
    <t>cg16615058</t>
  </si>
  <si>
    <t>cg07167185</t>
  </si>
  <si>
    <t>cg24707200</t>
  </si>
  <si>
    <t>cg19458497</t>
  </si>
  <si>
    <t>cg03877174</t>
  </si>
  <si>
    <t>cg04460609</t>
  </si>
  <si>
    <t>cg27546431</t>
  </si>
  <si>
    <t>cg00116699</t>
  </si>
  <si>
    <t>cg26959945</t>
  </si>
  <si>
    <t>cg18763536</t>
  </si>
  <si>
    <t>cg03068497</t>
  </si>
  <si>
    <t>cg03260624</t>
  </si>
  <si>
    <t>cg09940677</t>
  </si>
  <si>
    <t>cg04800503</t>
  </si>
  <si>
    <t>cg24711224</t>
  </si>
  <si>
    <t>cg17962756</t>
  </si>
  <si>
    <t>cg10179004</t>
  </si>
  <si>
    <t>cg23205886</t>
  </si>
  <si>
    <t>cg05194114</t>
  </si>
  <si>
    <t>cg15664462</t>
  </si>
  <si>
    <t>cg26599989</t>
  </si>
  <si>
    <t>cg23598378</t>
  </si>
  <si>
    <t>cg03967798</t>
  </si>
  <si>
    <t>cg09652746</t>
  </si>
  <si>
    <t>cg08857797</t>
  </si>
  <si>
    <t>cg24628310</t>
  </si>
  <si>
    <t>cg08545213</t>
  </si>
  <si>
    <t>cg03045648</t>
  </si>
  <si>
    <t>cg17466510</t>
  </si>
  <si>
    <t>cg14817906</t>
  </si>
  <si>
    <t>cg08317252</t>
  </si>
  <si>
    <t>ch.3.82259654F</t>
  </si>
  <si>
    <t>cg18912103</t>
  </si>
  <si>
    <t>cg08122070</t>
  </si>
  <si>
    <t>cg12137220</t>
  </si>
  <si>
    <t>cg05261851</t>
  </si>
  <si>
    <t>cg09365924</t>
  </si>
  <si>
    <t>cg03788408</t>
  </si>
  <si>
    <t>cg26335760</t>
  </si>
  <si>
    <t>cg06323483</t>
  </si>
  <si>
    <t>cg09924669</t>
  </si>
  <si>
    <t>cg01425762</t>
  </si>
  <si>
    <t>cg13921420</t>
  </si>
  <si>
    <t>cg07869232</t>
  </si>
  <si>
    <t>cg18702971</t>
  </si>
  <si>
    <t>cg12670943</t>
  </si>
  <si>
    <t>cg15893295</t>
  </si>
  <si>
    <t>cg02888894</t>
  </si>
  <si>
    <t>cg17910470</t>
  </si>
  <si>
    <t>cg02131674</t>
  </si>
  <si>
    <t>cg23448998</t>
  </si>
  <si>
    <t>cg26852404</t>
  </si>
  <si>
    <t>cg14334350</t>
  </si>
  <si>
    <t>cg09259843</t>
  </si>
  <si>
    <t>cg23598480</t>
  </si>
  <si>
    <t>cg07349663</t>
  </si>
  <si>
    <t>cg17749033</t>
  </si>
  <si>
    <t>cg17237086</t>
  </si>
  <si>
    <t>cg23777956</t>
  </si>
  <si>
    <t>cg22052143</t>
  </si>
  <si>
    <t>cg18770579</t>
  </si>
  <si>
    <t>cg03373887</t>
  </si>
  <si>
    <t>cg06926362</t>
  </si>
  <si>
    <t>cg07799005</t>
  </si>
  <si>
    <t>cg24540678</t>
  </si>
  <si>
    <t>cg01940273</t>
  </si>
  <si>
    <t>cg23599026</t>
  </si>
  <si>
    <t>cg09535960</t>
  </si>
  <si>
    <t>cg19267205</t>
  </si>
  <si>
    <t>cg04310331</t>
  </si>
  <si>
    <t>cg07690768</t>
  </si>
  <si>
    <t>cg11129609</t>
  </si>
  <si>
    <t>cg03393889</t>
  </si>
  <si>
    <t>cg25009842</t>
  </si>
  <si>
    <t>cg24238409</t>
  </si>
  <si>
    <t>cg00923634</t>
  </si>
  <si>
    <t>cg24408776</t>
  </si>
  <si>
    <t>cg02237172</t>
  </si>
  <si>
    <t>cg03217115</t>
  </si>
  <si>
    <t>cg11095027</t>
  </si>
  <si>
    <t>cg16274890</t>
  </si>
  <si>
    <t>cg03896269</t>
  </si>
  <si>
    <t>cg02097604</t>
  </si>
  <si>
    <t>cg01304182</t>
  </si>
  <si>
    <t>cg16969872</t>
  </si>
  <si>
    <t>cg15544402</t>
  </si>
  <si>
    <t>cg23511909</t>
  </si>
  <si>
    <t>cg05203855</t>
  </si>
  <si>
    <t>cg16526705</t>
  </si>
  <si>
    <t>cg14024242</t>
  </si>
  <si>
    <t>cg22730029</t>
  </si>
  <si>
    <t>cg15848159</t>
  </si>
  <si>
    <t>cg24301690</t>
  </si>
  <si>
    <t>cg16008966</t>
  </si>
  <si>
    <t>cg22425466</t>
  </si>
  <si>
    <t>cg03107987</t>
  </si>
  <si>
    <t>cg05991220</t>
  </si>
  <si>
    <t>cg11624345</t>
  </si>
  <si>
    <t>cg00247963</t>
  </si>
  <si>
    <t>cg25302603</t>
  </si>
  <si>
    <t>cg11370064</t>
  </si>
  <si>
    <t>cg14205864</t>
  </si>
  <si>
    <t>cg12269535</t>
  </si>
  <si>
    <t>cg06829760</t>
  </si>
  <si>
    <t>cg03734391</t>
  </si>
  <si>
    <t>cg21048162</t>
  </si>
  <si>
    <t>cg14679780</t>
  </si>
  <si>
    <t>cg09585333</t>
  </si>
  <si>
    <t>cg21925493</t>
  </si>
  <si>
    <t>cg06186155</t>
  </si>
  <si>
    <t>cg04569152</t>
  </si>
  <si>
    <t>cg12182124</t>
  </si>
  <si>
    <t>cg19925599</t>
  </si>
  <si>
    <t>cg18432441</t>
  </si>
  <si>
    <t>cg10142520</t>
  </si>
  <si>
    <t>cg20941894</t>
  </si>
  <si>
    <t>cg03286774</t>
  </si>
  <si>
    <t>cg10370262</t>
  </si>
  <si>
    <t>cg04682775</t>
  </si>
  <si>
    <t>cg19668951</t>
  </si>
  <si>
    <t>cg18482892</t>
  </si>
  <si>
    <t>cg00210249</t>
  </si>
  <si>
    <t>cg07252792</t>
  </si>
  <si>
    <t>cg23325384</t>
  </si>
  <si>
    <t>cg06230847</t>
  </si>
  <si>
    <t>cg22467468</t>
  </si>
  <si>
    <t>cg09823543</t>
  </si>
  <si>
    <t>cg01137537</t>
  </si>
  <si>
    <t>cg23036683</t>
  </si>
  <si>
    <t>cg02101876</t>
  </si>
  <si>
    <t>cg18806193</t>
  </si>
  <si>
    <t>cg19510478</t>
  </si>
  <si>
    <t>cg02506360</t>
  </si>
  <si>
    <t>cg11064833</t>
  </si>
  <si>
    <t>cg05112617</t>
  </si>
  <si>
    <t>cg05307301</t>
  </si>
  <si>
    <t>cg09245003</t>
  </si>
  <si>
    <t>cg00263146</t>
  </si>
  <si>
    <t>cg24334029</t>
  </si>
  <si>
    <t>cg27230067</t>
  </si>
  <si>
    <t>cg11100157</t>
  </si>
  <si>
    <t>cg16951566</t>
  </si>
  <si>
    <t>cg04010446</t>
  </si>
  <si>
    <t>cg22753611</t>
  </si>
  <si>
    <t>cg27658698</t>
  </si>
  <si>
    <t>cg18939928</t>
  </si>
  <si>
    <t>cg07807757</t>
  </si>
  <si>
    <t>cg03538383</t>
  </si>
  <si>
    <t>cg25471715</t>
  </si>
  <si>
    <t>cg18141744</t>
  </si>
  <si>
    <t>cg10653926</t>
  </si>
  <si>
    <t>cg27144670</t>
  </si>
  <si>
    <t>cg04110886</t>
  </si>
  <si>
    <t>cg07059784</t>
  </si>
  <si>
    <t>cg05039671</t>
  </si>
  <si>
    <t>cg05337019</t>
  </si>
  <si>
    <t>cg06978145</t>
  </si>
  <si>
    <t>cg03393105</t>
  </si>
  <si>
    <t>cg13784276</t>
  </si>
  <si>
    <t>cg24208206</t>
  </si>
  <si>
    <t>cg19010846</t>
  </si>
  <si>
    <t>cg16544989</t>
  </si>
  <si>
    <t>cg00574958</t>
  </si>
  <si>
    <t>cg06906869</t>
  </si>
  <si>
    <t>cg11719283</t>
  </si>
  <si>
    <t>cg02874605</t>
  </si>
  <si>
    <t>cg25886382</t>
  </si>
  <si>
    <t>cg16119274</t>
  </si>
  <si>
    <t>cg21488617</t>
  </si>
  <si>
    <t>cg13287553</t>
  </si>
  <si>
    <t>cg04503500</t>
  </si>
  <si>
    <t>cg20292636</t>
  </si>
  <si>
    <t>cg23418510</t>
  </si>
  <si>
    <t>cg25312876</t>
  </si>
  <si>
    <t>cg07091529</t>
  </si>
  <si>
    <t>cg17580045</t>
  </si>
  <si>
    <t>cg27225570</t>
  </si>
  <si>
    <t>cg01593673</t>
  </si>
  <si>
    <t>cg25298596</t>
  </si>
  <si>
    <t>cg26159832</t>
  </si>
  <si>
    <t>cg14625975</t>
  </si>
  <si>
    <t>cg24102360</t>
  </si>
  <si>
    <t>cg15602420</t>
  </si>
  <si>
    <t>cg22952678</t>
  </si>
  <si>
    <t>cg10303698</t>
  </si>
  <si>
    <t>cg14369329</t>
  </si>
  <si>
    <t>cg08129017</t>
  </si>
  <si>
    <t>cg09364501</t>
  </si>
  <si>
    <t>cg17439967</t>
  </si>
  <si>
    <t>cg27554551</t>
  </si>
  <si>
    <t>cg20954977</t>
  </si>
  <si>
    <t>cg18954339</t>
  </si>
  <si>
    <t>cg01595325</t>
  </si>
  <si>
    <t>cg12623364</t>
  </si>
  <si>
    <t>cg17183174</t>
  </si>
  <si>
    <t>cg14514120</t>
  </si>
  <si>
    <t>cg06223162</t>
  </si>
  <si>
    <t>cg12667125</t>
  </si>
  <si>
    <t>cg17778556</t>
  </si>
  <si>
    <t>cg02086839</t>
  </si>
  <si>
    <t>cg07319712</t>
  </si>
  <si>
    <t>cg06673536</t>
  </si>
  <si>
    <t>cg15525503</t>
  </si>
  <si>
    <t>cg04724659</t>
  </si>
  <si>
    <t>cg15851274</t>
  </si>
  <si>
    <t>cg00558986</t>
  </si>
  <si>
    <t>cg01382864</t>
  </si>
  <si>
    <t>cg20443501</t>
  </si>
  <si>
    <t>cg08367838</t>
  </si>
  <si>
    <t>cg27111444</t>
  </si>
  <si>
    <t>cg17163737</t>
  </si>
  <si>
    <t>cg07731025</t>
  </si>
  <si>
    <t>cg08175536</t>
  </si>
  <si>
    <t>cg06824423</t>
  </si>
  <si>
    <t>cg00176888</t>
  </si>
  <si>
    <t>cg02128655</t>
  </si>
  <si>
    <t>cg03285617</t>
  </si>
  <si>
    <t>cg11238505</t>
  </si>
  <si>
    <t>cg14852409</t>
  </si>
  <si>
    <t>cg16999370</t>
  </si>
  <si>
    <t>cg13993802</t>
  </si>
  <si>
    <t>cg00522451</t>
  </si>
  <si>
    <t>cg23042230</t>
  </si>
  <si>
    <t>cg07774299</t>
  </si>
  <si>
    <t>cg02938807</t>
  </si>
  <si>
    <t>cg01394461</t>
  </si>
  <si>
    <t>cg26726230</t>
  </si>
  <si>
    <t>cg00125455</t>
  </si>
  <si>
    <t>cg04276669</t>
  </si>
  <si>
    <t>cg01528492</t>
  </si>
  <si>
    <t>cg21680729</t>
  </si>
  <si>
    <t>cg21766592</t>
  </si>
  <si>
    <t>cg15589939</t>
  </si>
  <si>
    <t>cg22166084</t>
  </si>
  <si>
    <t>cg16505233</t>
  </si>
  <si>
    <t>cg14501914</t>
  </si>
  <si>
    <t>cg18954900</t>
  </si>
  <si>
    <t>cg05853782</t>
  </si>
  <si>
    <t>cg27219748</t>
  </si>
  <si>
    <t>cg15408734</t>
  </si>
  <si>
    <t>cg04232816</t>
  </si>
  <si>
    <t>cg08973688</t>
  </si>
  <si>
    <t>cg10158614</t>
  </si>
  <si>
    <t>cg16251626</t>
  </si>
  <si>
    <t>cg01829163</t>
  </si>
  <si>
    <t>cg26894438</t>
  </si>
  <si>
    <t>cg01196858</t>
  </si>
  <si>
    <t>cg23939642</t>
  </si>
  <si>
    <t>cg26012092</t>
  </si>
  <si>
    <t>cg09887284</t>
  </si>
  <si>
    <t>cg07796002</t>
  </si>
  <si>
    <t>cg25579180</t>
  </si>
  <si>
    <t>cg02339793</t>
  </si>
  <si>
    <t>cg09336988</t>
  </si>
  <si>
    <t>cg27396447</t>
  </si>
  <si>
    <t>cg02192677</t>
  </si>
  <si>
    <t>cg25082710</t>
  </si>
  <si>
    <t>cg20153737</t>
  </si>
  <si>
    <t>cg24332710</t>
  </si>
  <si>
    <t>cg07699613</t>
  </si>
  <si>
    <t>cg26426774</t>
  </si>
  <si>
    <t>cg21712678</t>
  </si>
  <si>
    <t>cg22404646</t>
  </si>
  <si>
    <t>cg01252398</t>
  </si>
  <si>
    <t>cg08741842</t>
  </si>
  <si>
    <t>cg10228162</t>
  </si>
  <si>
    <t>cg20856497</t>
  </si>
  <si>
    <t>cg24593832</t>
  </si>
  <si>
    <t>cg22314314</t>
  </si>
  <si>
    <t>cg00574412</t>
  </si>
  <si>
    <t>cg05185634</t>
  </si>
  <si>
    <t>cg16724148</t>
  </si>
  <si>
    <t>cg08772028</t>
  </si>
  <si>
    <t>cg24319836</t>
  </si>
  <si>
    <t>cg15855924</t>
  </si>
  <si>
    <t>cg09496748</t>
  </si>
  <si>
    <t>cg04737087</t>
  </si>
  <si>
    <t>cg25139636</t>
  </si>
  <si>
    <t>cg00061031</t>
  </si>
  <si>
    <t>cg14277403</t>
  </si>
  <si>
    <t>cg05155595</t>
  </si>
  <si>
    <t>cg27464065</t>
  </si>
  <si>
    <t>cg27366162</t>
  </si>
  <si>
    <t>cg24727216</t>
  </si>
  <si>
    <t>cg18696027</t>
  </si>
  <si>
    <t>cg17016266</t>
  </si>
  <si>
    <t>cg03732014</t>
  </si>
  <si>
    <t>cg12194745</t>
  </si>
  <si>
    <t>cg00419702</t>
  </si>
  <si>
    <t>cg01180628</t>
  </si>
  <si>
    <t>cg24655262</t>
  </si>
  <si>
    <t>cg03764274</t>
  </si>
  <si>
    <t>cg00536532</t>
  </si>
  <si>
    <t>cg13477101</t>
  </si>
  <si>
    <t>cg03059247</t>
  </si>
  <si>
    <t>cg08782002</t>
  </si>
  <si>
    <t>cg13311440</t>
  </si>
  <si>
    <t>cg06180389</t>
  </si>
  <si>
    <t>cg07413467</t>
  </si>
  <si>
    <t>cg00908631</t>
  </si>
  <si>
    <t>cg06799321</t>
  </si>
  <si>
    <t>cg01179256</t>
  </si>
  <si>
    <t>cg09791743</t>
  </si>
  <si>
    <t>cg05242244</t>
  </si>
  <si>
    <t>cg26033504</t>
  </si>
  <si>
    <t>cg10395806</t>
  </si>
  <si>
    <t>cg05522498</t>
  </si>
  <si>
    <t>cg03576748</t>
  </si>
  <si>
    <t>cg06228828</t>
  </si>
  <si>
    <t>cg01017147</t>
  </si>
  <si>
    <t>cg15150970</t>
  </si>
  <si>
    <t>cg19273683</t>
  </si>
  <si>
    <t>cg20033981</t>
  </si>
  <si>
    <t>cg24361265</t>
  </si>
  <si>
    <t>cg06009267</t>
  </si>
  <si>
    <t>cg03332546</t>
  </si>
  <si>
    <t>cg05510337</t>
  </si>
  <si>
    <t>cg00001793</t>
  </si>
  <si>
    <t>cg06225767</t>
  </si>
  <si>
    <t>cg18824549</t>
  </si>
  <si>
    <t>cg25710298</t>
  </si>
  <si>
    <t>cg20362308</t>
  </si>
  <si>
    <t>cg06468626</t>
  </si>
  <si>
    <t>cg00166216</t>
  </si>
  <si>
    <t>cg20306265</t>
  </si>
  <si>
    <t>cg10813980</t>
  </si>
  <si>
    <t>cg09906145</t>
  </si>
  <si>
    <t>cg08893087</t>
  </si>
  <si>
    <t>cg03068319</t>
  </si>
  <si>
    <t>cg03805684</t>
  </si>
  <si>
    <t>cg11327857</t>
  </si>
  <si>
    <t>cg07529392</t>
  </si>
  <si>
    <t>cg01040890</t>
  </si>
  <si>
    <t>cg13816423</t>
  </si>
  <si>
    <t>cg27407423</t>
  </si>
  <si>
    <t>cg11491284</t>
  </si>
  <si>
    <t>cg24675730</t>
  </si>
  <si>
    <t>cg02359132</t>
  </si>
  <si>
    <t>cg14975122</t>
  </si>
  <si>
    <t>cg02654940</t>
  </si>
  <si>
    <t>cg17002899</t>
  </si>
  <si>
    <t>cg14034325</t>
  </si>
  <si>
    <t>cg24469729</t>
  </si>
  <si>
    <t>cg02647520</t>
  </si>
  <si>
    <t>cg03845837</t>
  </si>
  <si>
    <t>cg06619959</t>
  </si>
  <si>
    <t>cg11555067</t>
  </si>
  <si>
    <t>cg19978242</t>
  </si>
  <si>
    <t>cg25045785</t>
  </si>
  <si>
    <t>cg04864179</t>
  </si>
  <si>
    <t>cg24131262</t>
  </si>
  <si>
    <t>cg09898793</t>
  </si>
  <si>
    <t>cg26846781</t>
  </si>
  <si>
    <t>cg00842095</t>
  </si>
  <si>
    <t>cg06934523</t>
  </si>
  <si>
    <t>cg18533225</t>
  </si>
  <si>
    <t>cg16062877</t>
  </si>
  <si>
    <t>cg17918556</t>
  </si>
  <si>
    <t>cg09723161</t>
  </si>
  <si>
    <t>cg25741368</t>
  </si>
  <si>
    <t>cg10575367</t>
  </si>
  <si>
    <t>cg06738786</t>
  </si>
  <si>
    <t>cg08973382</t>
  </si>
  <si>
    <t>cg02812767</t>
  </si>
  <si>
    <t>cg24150385</t>
  </si>
  <si>
    <t>cg10788371</t>
  </si>
  <si>
    <t>cg25306932</t>
  </si>
  <si>
    <t>cg13702222</t>
  </si>
  <si>
    <t>cg24139720</t>
  </si>
  <si>
    <t>cg02341119</t>
  </si>
  <si>
    <t>cg13050716</t>
  </si>
  <si>
    <t>cg01438090</t>
  </si>
  <si>
    <t>cg12430029</t>
  </si>
  <si>
    <t>cg00163372</t>
  </si>
  <si>
    <t>cg17073306</t>
  </si>
  <si>
    <t>cg19534753</t>
  </si>
  <si>
    <t>cg14316231</t>
  </si>
  <si>
    <t>cg22384801</t>
  </si>
  <si>
    <t>cg07209244</t>
  </si>
  <si>
    <t>cg04367503</t>
  </si>
  <si>
    <t>cg16167741</t>
  </si>
  <si>
    <t>cg11765003</t>
  </si>
  <si>
    <t>cg19030554</t>
  </si>
  <si>
    <t>cg26196087</t>
  </si>
  <si>
    <t>cg15059065</t>
  </si>
  <si>
    <t>cg09008322</t>
  </si>
  <si>
    <t>cg10944833</t>
  </si>
  <si>
    <t>cg08496737</t>
  </si>
  <si>
    <t>cg08244750</t>
  </si>
  <si>
    <t>cg08479476</t>
  </si>
  <si>
    <t>cg23445461</t>
  </si>
  <si>
    <t>cg23015991</t>
  </si>
  <si>
    <t>cg02004370</t>
  </si>
  <si>
    <t>cg01211283</t>
  </si>
  <si>
    <t>cg09423126</t>
  </si>
  <si>
    <t>cg18262201</t>
  </si>
  <si>
    <t>cg03084350</t>
  </si>
  <si>
    <t>cg03958308</t>
  </si>
  <si>
    <t>cg01676795</t>
  </si>
  <si>
    <t>cg09190408</t>
  </si>
  <si>
    <t>cg26645468</t>
  </si>
  <si>
    <t>cg16179607</t>
  </si>
  <si>
    <t>cg07298431</t>
  </si>
  <si>
    <t>cg06868100</t>
  </si>
  <si>
    <t>cg08123207</t>
  </si>
  <si>
    <t>cg09154256</t>
  </si>
  <si>
    <t>cg12699865</t>
  </si>
  <si>
    <t>cg25406442</t>
  </si>
  <si>
    <t>cg18183961</t>
  </si>
  <si>
    <t>cg02855207</t>
  </si>
  <si>
    <t>cg04577162</t>
  </si>
  <si>
    <t>cg18033416</t>
  </si>
  <si>
    <t>cg25840926</t>
  </si>
  <si>
    <t>cg19494100</t>
  </si>
  <si>
    <t>cg13532004</t>
  </si>
  <si>
    <t>cg01475538</t>
  </si>
  <si>
    <t>cg14854355</t>
  </si>
  <si>
    <t>cg26847866</t>
  </si>
  <si>
    <t>cg00658151</t>
  </si>
  <si>
    <t>cg13584258</t>
  </si>
  <si>
    <t>cg06720467</t>
  </si>
  <si>
    <t>cg10040131</t>
  </si>
  <si>
    <t>cg00347863</t>
  </si>
  <si>
    <t>cg00718036</t>
  </si>
  <si>
    <t>cg11681597</t>
  </si>
  <si>
    <t>cg06441398</t>
  </si>
  <si>
    <t>cg11851129</t>
  </si>
  <si>
    <t>cg25446191</t>
  </si>
  <si>
    <t>cg19497444</t>
  </si>
  <si>
    <t>cg02257517</t>
  </si>
  <si>
    <t>cg13716321</t>
  </si>
  <si>
    <t>cg23031196</t>
  </si>
  <si>
    <t>cg05438378</t>
  </si>
  <si>
    <t>cg19712659</t>
  </si>
  <si>
    <t>cg08754067</t>
  </si>
  <si>
    <t>cg25643223</t>
  </si>
  <si>
    <t>cg26531804</t>
  </si>
  <si>
    <t>cg05958351</t>
  </si>
  <si>
    <t>cg18241337</t>
  </si>
  <si>
    <t>cg25831522</t>
  </si>
  <si>
    <t>cg23264429</t>
  </si>
  <si>
    <t>cg04230060</t>
  </si>
  <si>
    <t>cg00937359</t>
  </si>
  <si>
    <t>cg03607573</t>
  </si>
  <si>
    <t>cg04852339</t>
  </si>
  <si>
    <t>cg17662369</t>
  </si>
  <si>
    <t>cg04370442</t>
  </si>
  <si>
    <t>cg18973101</t>
  </si>
  <si>
    <t>cg02892925</t>
  </si>
  <si>
    <t>cg09540738</t>
  </si>
  <si>
    <t>cg14064762</t>
  </si>
  <si>
    <t>cg15931839</t>
  </si>
  <si>
    <t>cg25944717</t>
  </si>
  <si>
    <t>cg05439368</t>
  </si>
  <si>
    <t>cg17980786</t>
  </si>
  <si>
    <t>cg23120725</t>
  </si>
  <si>
    <t>cg26143577</t>
  </si>
  <si>
    <t>cg10416593</t>
  </si>
  <si>
    <t>cg26744362</t>
  </si>
  <si>
    <t>cg02405476</t>
  </si>
  <si>
    <t>cg19197419</t>
  </si>
  <si>
    <t>cg26588061</t>
  </si>
  <si>
    <t>cg14387743</t>
  </si>
  <si>
    <t>cg01792532</t>
  </si>
  <si>
    <t>cg14659930</t>
  </si>
  <si>
    <t>cg10105237</t>
  </si>
  <si>
    <t>cg11903133</t>
  </si>
  <si>
    <t>cg27438128</t>
  </si>
  <si>
    <t>cg01419539</t>
  </si>
  <si>
    <t>cg24413918</t>
  </si>
  <si>
    <t>cg16639915</t>
  </si>
  <si>
    <t>cg07808761</t>
  </si>
  <si>
    <t>cg12984877</t>
  </si>
  <si>
    <t>cg02749105</t>
  </si>
  <si>
    <t>cg00062437</t>
  </si>
  <si>
    <t>cg00550955</t>
  </si>
  <si>
    <t>cg00874073</t>
  </si>
  <si>
    <t>cg00880872</t>
  </si>
  <si>
    <t>cg00972246</t>
  </si>
  <si>
    <t>cg01439754</t>
  </si>
  <si>
    <t>cg01621943</t>
  </si>
  <si>
    <t>cg01941278</t>
  </si>
  <si>
    <t>cg02470690</t>
  </si>
  <si>
    <t>cg03223172</t>
  </si>
  <si>
    <t>cg03671431</t>
  </si>
  <si>
    <t>cg03680873</t>
  </si>
  <si>
    <t>cg04091927</t>
  </si>
  <si>
    <t>cg04745384</t>
  </si>
  <si>
    <t>cg05523603</t>
  </si>
  <si>
    <t>cg06951627</t>
  </si>
  <si>
    <t>cg07519229</t>
  </si>
  <si>
    <t>cg08616943</t>
  </si>
  <si>
    <t>cg09391066</t>
  </si>
  <si>
    <t>cg09613192</t>
  </si>
  <si>
    <t>cg09650731</t>
  </si>
  <si>
    <t>cg10676309</t>
  </si>
  <si>
    <t>cg11007850</t>
  </si>
  <si>
    <t>cg11220565</t>
  </si>
  <si>
    <t>cg12258344</t>
  </si>
  <si>
    <t>cg14071869</t>
  </si>
  <si>
    <t>cg14264316</t>
  </si>
  <si>
    <t>cg14286292</t>
  </si>
  <si>
    <t>cg14756878</t>
  </si>
  <si>
    <t>cg15915658</t>
  </si>
  <si>
    <t>cg17241841</t>
  </si>
  <si>
    <t>cg17284553</t>
  </si>
  <si>
    <t>cg17877600</t>
  </si>
  <si>
    <t>cg18090646</t>
  </si>
  <si>
    <t>cg19202618</t>
  </si>
  <si>
    <t>cg19373099</t>
  </si>
  <si>
    <t>cg19678968</t>
  </si>
  <si>
    <t>cg21161526</t>
  </si>
  <si>
    <t>cg21871338</t>
  </si>
  <si>
    <t>cg23051123</t>
  </si>
  <si>
    <t>cg25305703</t>
  </si>
  <si>
    <t>cg27593537</t>
  </si>
  <si>
    <t>cg22510139</t>
  </si>
  <si>
    <t>cg00546117</t>
  </si>
  <si>
    <t>cg17164905</t>
  </si>
  <si>
    <t>cg11980897</t>
  </si>
  <si>
    <t>cg20948740</t>
  </si>
  <si>
    <t>cg24642820</t>
  </si>
  <si>
    <t>cg08840551</t>
  </si>
  <si>
    <t>cg01201215</t>
  </si>
  <si>
    <t>cg17768768</t>
  </si>
  <si>
    <t>cg06189038</t>
  </si>
  <si>
    <t>cg20204986</t>
  </si>
  <si>
    <t>cg18765542</t>
  </si>
  <si>
    <t>cg00271311</t>
  </si>
  <si>
    <t>cg05130679</t>
  </si>
  <si>
    <t>cg21226442</t>
  </si>
  <si>
    <t>cg27491190</t>
  </si>
  <si>
    <t>cg16889557</t>
  </si>
  <si>
    <t>cg06533408</t>
  </si>
  <si>
    <t>cg24146100</t>
  </si>
  <si>
    <t>cg24570624</t>
  </si>
  <si>
    <t>cg03345232</t>
  </si>
  <si>
    <t>cg27394566</t>
  </si>
  <si>
    <t>cg26430287</t>
  </si>
  <si>
    <t>cg05915866</t>
  </si>
  <si>
    <t>cg12699156</t>
  </si>
  <si>
    <t>cg19572487</t>
  </si>
  <si>
    <t>cg00432454</t>
  </si>
  <si>
    <t>cg00716257</t>
  </si>
  <si>
    <t>cg07768103</t>
  </si>
  <si>
    <t>cg00827581</t>
  </si>
  <si>
    <t>cg07721872</t>
  </si>
  <si>
    <t>cg06579345</t>
  </si>
  <si>
    <t>cg04895225</t>
  </si>
  <si>
    <t>cg07841371</t>
  </si>
  <si>
    <t>cg04753163</t>
  </si>
  <si>
    <t>cg01445100</t>
  </si>
  <si>
    <t>cg21881034</t>
  </si>
  <si>
    <t>cg15133201</t>
  </si>
  <si>
    <t>cg10072464</t>
  </si>
  <si>
    <t>cg21373806</t>
  </si>
  <si>
    <t>cg00464927</t>
  </si>
  <si>
    <t>cg26292521</t>
  </si>
  <si>
    <t>cg02212339</t>
  </si>
  <si>
    <t>cg10278046</t>
  </si>
  <si>
    <t>cg13103051</t>
  </si>
  <si>
    <t>cg13076829</t>
  </si>
  <si>
    <t>cg06375580</t>
  </si>
  <si>
    <t>cg16743273</t>
  </si>
  <si>
    <t>cg02734358</t>
  </si>
  <si>
    <t>ch.3.55501R</t>
  </si>
  <si>
    <t>cg07664370</t>
  </si>
  <si>
    <t>cg25115537</t>
  </si>
  <si>
    <t>cg01199327</t>
  </si>
  <si>
    <t>cg00872580</t>
  </si>
  <si>
    <t>cg26457483</t>
  </si>
  <si>
    <t>cg06088069</t>
  </si>
  <si>
    <t>cg21998542</t>
  </si>
  <si>
    <t>cg15837522</t>
  </si>
  <si>
    <t>cg19693031</t>
  </si>
  <si>
    <t>cg14346162</t>
  </si>
  <si>
    <t>cg12973487</t>
  </si>
  <si>
    <t>cg05713943</t>
  </si>
  <si>
    <t>cg26093964</t>
  </si>
  <si>
    <t>cg13782491</t>
  </si>
  <si>
    <t>cg01824180</t>
  </si>
  <si>
    <t>cg14380013</t>
  </si>
  <si>
    <t>cg16284589</t>
  </si>
  <si>
    <t>cg07604036</t>
  </si>
  <si>
    <t>cg02606535</t>
  </si>
  <si>
    <t>cg18315160</t>
  </si>
  <si>
    <t>cg01538969</t>
  </si>
  <si>
    <t>cg27516100</t>
  </si>
  <si>
    <t>cg06801734</t>
  </si>
  <si>
    <t>cg00163198</t>
  </si>
  <si>
    <t>cg24029291</t>
  </si>
  <si>
    <t>cg04037750</t>
  </si>
  <si>
    <t>cg05719472</t>
  </si>
  <si>
    <t>cg05848656</t>
  </si>
  <si>
    <t>cg18159646</t>
  </si>
  <si>
    <t>cg10254445</t>
  </si>
  <si>
    <t>cg08228578</t>
  </si>
  <si>
    <t>cg04239136</t>
  </si>
  <si>
    <t>cg15054595</t>
  </si>
  <si>
    <t>cg26689780</t>
  </si>
  <si>
    <t>cg05417607</t>
  </si>
  <si>
    <t>cg14240593</t>
  </si>
  <si>
    <t>cg19728382</t>
  </si>
  <si>
    <t>cg24805654</t>
  </si>
  <si>
    <t>cg15007470</t>
  </si>
  <si>
    <t>cg23257239</t>
  </si>
  <si>
    <t>cg07626482</t>
  </si>
  <si>
    <t>cg25935834</t>
  </si>
  <si>
    <t>cg00565090</t>
  </si>
  <si>
    <t>cg08175337</t>
  </si>
  <si>
    <t>cg21668714</t>
  </si>
  <si>
    <t>cg17312650</t>
  </si>
  <si>
    <t>cg04725827</t>
  </si>
  <si>
    <t>cg18270507</t>
  </si>
  <si>
    <t>cg16740586</t>
  </si>
  <si>
    <t>cg06181697</t>
  </si>
  <si>
    <t>cg25037610</t>
  </si>
  <si>
    <t>cg03757430</t>
  </si>
  <si>
    <t>cg07357157</t>
  </si>
  <si>
    <t>cg12117920</t>
  </si>
  <si>
    <t>cg02871542</t>
  </si>
  <si>
    <t>cg26974062</t>
  </si>
  <si>
    <t>cg12995604</t>
  </si>
  <si>
    <t>cg04695090</t>
  </si>
  <si>
    <t>cg27325224</t>
  </si>
  <si>
    <t>cg25753291</t>
  </si>
  <si>
    <t>cg03824899</t>
  </si>
  <si>
    <t>cg05712475</t>
  </si>
  <si>
    <t>cg09289684</t>
  </si>
  <si>
    <t>cg06983052</t>
  </si>
  <si>
    <t>cg25500027</t>
  </si>
  <si>
    <t>cg12939085</t>
  </si>
  <si>
    <t>cg07558761</t>
  </si>
  <si>
    <t>cg26450266</t>
  </si>
  <si>
    <t>cg01845656</t>
  </si>
  <si>
    <t>cg12792732</t>
  </si>
  <si>
    <t>cg13740985</t>
  </si>
  <si>
    <t>cg10234436</t>
  </si>
  <si>
    <t>cg03044533</t>
  </si>
  <si>
    <t>cg00902185</t>
  </si>
  <si>
    <t>cg12409728</t>
  </si>
  <si>
    <t>cg16730141</t>
  </si>
  <si>
    <t>cg19245776</t>
  </si>
  <si>
    <t>cg15659943</t>
  </si>
  <si>
    <t>cg01211396</t>
  </si>
  <si>
    <t>cg19943221</t>
  </si>
  <si>
    <t>cg17838000</t>
  </si>
  <si>
    <t>cg21369801</t>
  </si>
  <si>
    <t>cg18003513</t>
  </si>
  <si>
    <t>cg14689167</t>
  </si>
  <si>
    <t>cg07049121</t>
  </si>
  <si>
    <t>cg01070424</t>
  </si>
  <si>
    <t>cg14279641</t>
  </si>
  <si>
    <t>cg05783449</t>
  </si>
  <si>
    <t>cg06381803</t>
  </si>
  <si>
    <t>cg19810953</t>
  </si>
  <si>
    <t>cg15043602</t>
  </si>
  <si>
    <t>cg15796392</t>
  </si>
  <si>
    <t>cg25934997</t>
  </si>
  <si>
    <t>cg26391876</t>
  </si>
  <si>
    <t>cg14861638</t>
  </si>
  <si>
    <t>cg19390658</t>
  </si>
  <si>
    <t>cg11525951</t>
  </si>
  <si>
    <t>cg07446048</t>
  </si>
  <si>
    <t>cg07471156</t>
  </si>
  <si>
    <t>cg15775568</t>
  </si>
  <si>
    <t>cg06295519</t>
  </si>
  <si>
    <t>cg07245150</t>
  </si>
  <si>
    <t>cg18624930</t>
  </si>
  <si>
    <t>cg24709587</t>
  </si>
  <si>
    <t>cg11730958</t>
  </si>
  <si>
    <t>cg04837676</t>
  </si>
  <si>
    <t>cg00886875</t>
  </si>
  <si>
    <t>cg24207603</t>
  </si>
  <si>
    <t>cg00309945</t>
  </si>
  <si>
    <t>cg06192292</t>
  </si>
  <si>
    <t>cg04987734</t>
  </si>
  <si>
    <t>cg25741837</t>
  </si>
  <si>
    <t>cg16886828</t>
  </si>
  <si>
    <t>cg10589813</t>
  </si>
  <si>
    <t>cg14543017</t>
  </si>
  <si>
    <t>cg08230167</t>
  </si>
  <si>
    <t>cg08885947</t>
  </si>
  <si>
    <t>cg20493718</t>
  </si>
  <si>
    <t>cg05008895</t>
  </si>
  <si>
    <t>cg03461243</t>
  </si>
  <si>
    <t>cg07198997</t>
  </si>
  <si>
    <t>cg02988288</t>
  </si>
  <si>
    <t>cg23788201</t>
  </si>
  <si>
    <t>cg03137472</t>
  </si>
  <si>
    <t>cg21108929</t>
  </si>
  <si>
    <t>cg21912872</t>
  </si>
  <si>
    <t>cg25124205</t>
  </si>
  <si>
    <t>cg13545705</t>
  </si>
  <si>
    <t>cg04696189</t>
  </si>
  <si>
    <t>cg20366862</t>
  </si>
  <si>
    <t>cg19278199</t>
  </si>
  <si>
    <t>cg22964471</t>
  </si>
  <si>
    <t>cg16713264</t>
  </si>
  <si>
    <t>cg10917593</t>
  </si>
  <si>
    <t>cg10128003</t>
  </si>
  <si>
    <t>cg00343063</t>
  </si>
  <si>
    <t>cg26251410</t>
  </si>
  <si>
    <t>cg17742409</t>
  </si>
  <si>
    <t>cg24396175</t>
  </si>
  <si>
    <t>cg15116821</t>
  </si>
  <si>
    <t>cg15114651</t>
  </si>
  <si>
    <t>cg27169728</t>
  </si>
  <si>
    <t>cg08104573</t>
  </si>
  <si>
    <t>cg18478697</t>
  </si>
  <si>
    <t>cg06017697</t>
  </si>
  <si>
    <t>cg25545391</t>
  </si>
  <si>
    <t>cg23606775</t>
  </si>
  <si>
    <t>cg15112362</t>
  </si>
  <si>
    <t>cg05873245</t>
  </si>
  <si>
    <t>cg01839793</t>
  </si>
  <si>
    <t>cg16525400</t>
  </si>
  <si>
    <t>cg04671853</t>
  </si>
  <si>
    <t>cg12426640</t>
  </si>
  <si>
    <t>cg07719604</t>
  </si>
  <si>
    <t>cg18090986</t>
  </si>
  <si>
    <t>cg06579577</t>
  </si>
  <si>
    <t>cg00622166</t>
  </si>
  <si>
    <t>cg15108699</t>
  </si>
  <si>
    <t>cg03401523</t>
  </si>
  <si>
    <t>cg18419175</t>
  </si>
  <si>
    <t>cg02790691</t>
  </si>
  <si>
    <t>cg18714263</t>
  </si>
  <si>
    <t>cg03774935</t>
  </si>
  <si>
    <t>cg00507757</t>
  </si>
  <si>
    <t>cg09657542</t>
  </si>
  <si>
    <t>cg26157920</t>
  </si>
  <si>
    <t>cg18032342</t>
  </si>
  <si>
    <t>cg12491225</t>
  </si>
  <si>
    <t>cg25914821</t>
  </si>
  <si>
    <t>cg26886885</t>
  </si>
  <si>
    <t>cg26556684</t>
  </si>
  <si>
    <t>cg21568513</t>
  </si>
  <si>
    <t>cg06230805</t>
  </si>
  <si>
    <t>cg14410487</t>
  </si>
  <si>
    <t>cg10516613</t>
  </si>
  <si>
    <t>cg02711271</t>
  </si>
  <si>
    <t>cg16663980</t>
  </si>
  <si>
    <t>cg10493038</t>
  </si>
  <si>
    <t>cg09718037</t>
  </si>
  <si>
    <t>cg05103220</t>
  </si>
  <si>
    <t>cg27617225</t>
  </si>
  <si>
    <t>cg26497146</t>
  </si>
  <si>
    <t>cg19224357</t>
  </si>
  <si>
    <t>cg19996939</t>
  </si>
  <si>
    <t>cg09463300</t>
  </si>
  <si>
    <t>cg05791656</t>
  </si>
  <si>
    <t>cg07995927</t>
  </si>
  <si>
    <t>cg03450635</t>
  </si>
  <si>
    <t>cg04953230</t>
  </si>
  <si>
    <t>cg05504719</t>
  </si>
  <si>
    <t>cg09097948</t>
  </si>
  <si>
    <t>cg24446129</t>
  </si>
  <si>
    <t>cg18101914</t>
  </si>
  <si>
    <t>cg09225720</t>
  </si>
  <si>
    <t>cg12669088</t>
  </si>
  <si>
    <t>cg07587674</t>
  </si>
  <si>
    <t>cg18553399</t>
  </si>
  <si>
    <t>cg24712122</t>
  </si>
  <si>
    <t>cg07936846</t>
  </si>
  <si>
    <t>cg04253214</t>
  </si>
  <si>
    <t>cg18581607</t>
  </si>
  <si>
    <t>cg08932985</t>
  </si>
  <si>
    <t>cg01739167</t>
  </si>
  <si>
    <t>cg18745690</t>
  </si>
  <si>
    <t>cg21081913</t>
  </si>
  <si>
    <t>cg22102485</t>
  </si>
  <si>
    <t>cg18614443</t>
  </si>
  <si>
    <t>cg16289653</t>
  </si>
  <si>
    <t>cg11613310</t>
  </si>
  <si>
    <t>cg15732650</t>
  </si>
  <si>
    <t>cg14267671</t>
  </si>
  <si>
    <t>cg19586143</t>
  </si>
  <si>
    <t>cg15224011</t>
  </si>
  <si>
    <t>cg06626124</t>
  </si>
  <si>
    <t>cg15649706</t>
  </si>
  <si>
    <t>cg07965255</t>
  </si>
  <si>
    <t>cg13793503</t>
  </si>
  <si>
    <t>cg11460110</t>
  </si>
  <si>
    <t>cg14397231</t>
  </si>
  <si>
    <t>cg23514673</t>
  </si>
  <si>
    <t>cg21484914</t>
  </si>
  <si>
    <t>cg24126762</t>
  </si>
  <si>
    <t>cg03846076</t>
  </si>
  <si>
    <t>cg00810173</t>
  </si>
  <si>
    <t>cg06296597</t>
  </si>
  <si>
    <t>cg07021034</t>
  </si>
  <si>
    <t>cg07393369</t>
  </si>
  <si>
    <t>cg14826493</t>
  </si>
  <si>
    <t>cg04818770</t>
  </si>
  <si>
    <t>cg08200099</t>
  </si>
  <si>
    <t>cg07257768</t>
  </si>
  <si>
    <t>cg27199725</t>
  </si>
  <si>
    <t>cg05670193</t>
  </si>
  <si>
    <t>cg12490835</t>
  </si>
  <si>
    <t>cg11445178</t>
  </si>
  <si>
    <t>cg06694926</t>
  </si>
  <si>
    <t>cg17045268</t>
  </si>
  <si>
    <t>cg00717494</t>
  </si>
  <si>
    <t>cg07451097</t>
  </si>
  <si>
    <t>cg15702185</t>
  </si>
  <si>
    <t>cg19500225</t>
  </si>
  <si>
    <t>cg09907542</t>
  </si>
  <si>
    <t>cg18617808</t>
  </si>
  <si>
    <t>cg21438984</t>
  </si>
  <si>
    <t>cg21820712</t>
  </si>
  <si>
    <t>cg01605814</t>
  </si>
  <si>
    <t>cg01599770</t>
  </si>
  <si>
    <t>cg11718989</t>
  </si>
  <si>
    <t>cg18376306</t>
  </si>
  <si>
    <t>cg04497484</t>
  </si>
  <si>
    <t>cg04589048</t>
  </si>
  <si>
    <t>cg05650911</t>
  </si>
  <si>
    <t>cg12684183</t>
  </si>
  <si>
    <t>cg08972986</t>
  </si>
  <si>
    <t>cg26770498</t>
  </si>
  <si>
    <t>cg23059461</t>
  </si>
  <si>
    <t>cg14519664</t>
  </si>
  <si>
    <t>cg01420348</t>
  </si>
  <si>
    <t>cg05406358</t>
  </si>
  <si>
    <t>cg24000163</t>
  </si>
  <si>
    <t>cg06504623</t>
  </si>
  <si>
    <t>cg16934140</t>
  </si>
  <si>
    <t>cg11092222</t>
  </si>
  <si>
    <t>cg24578769</t>
  </si>
  <si>
    <t>cg13387216</t>
  </si>
  <si>
    <t>cg24423435</t>
  </si>
  <si>
    <t>cg09694909</t>
  </si>
  <si>
    <t>cg07236324</t>
  </si>
  <si>
    <t>cg27106592</t>
  </si>
  <si>
    <t>cg23454061</t>
  </si>
  <si>
    <t>cg02140876</t>
  </si>
  <si>
    <t>cg09816756</t>
  </si>
  <si>
    <t>cg06307277</t>
  </si>
  <si>
    <t>cg23823424</t>
  </si>
  <si>
    <t>cg01275932</t>
  </si>
  <si>
    <t>cg19295068</t>
  </si>
  <si>
    <t>cg14377059</t>
  </si>
  <si>
    <t>cg18425804</t>
  </si>
  <si>
    <t>cg05575505</t>
  </si>
  <si>
    <t>cg05026415</t>
  </si>
  <si>
    <t>cg06453717</t>
  </si>
  <si>
    <t>cg26343069</t>
  </si>
  <si>
    <t>cg00430037</t>
  </si>
  <si>
    <t>cg04740898</t>
  </si>
  <si>
    <t>cg21465673</t>
  </si>
  <si>
    <t>cg01650399</t>
  </si>
  <si>
    <t>cg22059755</t>
  </si>
  <si>
    <t>cg14273229</t>
  </si>
  <si>
    <t>cg18268027</t>
  </si>
  <si>
    <t>cg03465600</t>
  </si>
  <si>
    <t>cg08432509</t>
  </si>
  <si>
    <t>cg02654279</t>
  </si>
  <si>
    <t>cg07194102</t>
  </si>
  <si>
    <t>cg02335576</t>
  </si>
  <si>
    <t>cg05879419</t>
  </si>
  <si>
    <t>cg01936957</t>
  </si>
  <si>
    <t>cg25255847</t>
  </si>
  <si>
    <t>cg23629264</t>
  </si>
  <si>
    <t>cg05254683</t>
  </si>
  <si>
    <t>cg05722266</t>
  </si>
  <si>
    <t>cg00069760</t>
  </si>
  <si>
    <t>cg03721291</t>
  </si>
  <si>
    <t>cg15626731</t>
  </si>
  <si>
    <t>cg22380476</t>
  </si>
  <si>
    <t>cg23048788</t>
  </si>
  <si>
    <t>cg24061886</t>
  </si>
  <si>
    <t>cg12107849</t>
  </si>
  <si>
    <t>cg24930541</t>
  </si>
  <si>
    <t>cg18553781</t>
  </si>
  <si>
    <t>cg09011401</t>
  </si>
  <si>
    <t>cg06527213</t>
  </si>
  <si>
    <t>cg07621682</t>
  </si>
  <si>
    <t>cg04171038</t>
  </si>
  <si>
    <t>cg09646173</t>
  </si>
  <si>
    <t>cg22262738</t>
  </si>
  <si>
    <t>cg02460656</t>
  </si>
  <si>
    <t>cg13189264</t>
  </si>
  <si>
    <t>cg21566642</t>
  </si>
  <si>
    <t>cg09932507</t>
  </si>
  <si>
    <t>cg07856428</t>
  </si>
  <si>
    <t>cg13922927</t>
  </si>
  <si>
    <t>cg25735583</t>
  </si>
  <si>
    <t>cg27296944</t>
  </si>
  <si>
    <t>cg08739715</t>
  </si>
  <si>
    <t>cg09213175</t>
  </si>
  <si>
    <t>cg02517348</t>
  </si>
  <si>
    <t>cg21452109</t>
  </si>
  <si>
    <t>cg05963597</t>
  </si>
  <si>
    <t>cg07323651</t>
  </si>
  <si>
    <t>cg21581415</t>
  </si>
  <si>
    <t>cg24611214</t>
  </si>
  <si>
    <t>cg25681151</t>
  </si>
  <si>
    <t>cg10161008</t>
  </si>
  <si>
    <t>cg19211853</t>
  </si>
  <si>
    <t>cg17887974</t>
  </si>
  <si>
    <t>cg18182438</t>
  </si>
  <si>
    <t>cg00858665</t>
  </si>
  <si>
    <t>cg12459798</t>
  </si>
  <si>
    <t>cg23751749</t>
  </si>
  <si>
    <t>cg25094008</t>
  </si>
  <si>
    <t>cg17719780</t>
  </si>
  <si>
    <t>cg11290188</t>
  </si>
  <si>
    <t>cg23646155</t>
  </si>
  <si>
    <t>cg21890667</t>
  </si>
  <si>
    <t>cg14730193</t>
  </si>
  <si>
    <t>cg13180508</t>
  </si>
  <si>
    <t>cg00638210</t>
  </si>
  <si>
    <t>cg14927696</t>
  </si>
  <si>
    <t>cg26445541</t>
  </si>
  <si>
    <t>cg06692408</t>
  </si>
  <si>
    <t>cg19744173</t>
  </si>
  <si>
    <t>cg07803582</t>
  </si>
  <si>
    <t>cg09772553</t>
  </si>
  <si>
    <t>cg04661335</t>
  </si>
  <si>
    <t>cg07462405</t>
  </si>
  <si>
    <t>cg10557763</t>
  </si>
  <si>
    <t>cg24490843</t>
  </si>
  <si>
    <t>cg09564628</t>
  </si>
  <si>
    <t>cg22717779</t>
  </si>
  <si>
    <t>cg13660174</t>
  </si>
  <si>
    <t>cg15562617</t>
  </si>
  <si>
    <t>cg22312060</t>
  </si>
  <si>
    <t>cg22542803</t>
  </si>
  <si>
    <t>cg05481201</t>
  </si>
  <si>
    <t>cg13718827</t>
  </si>
  <si>
    <t>cg10319474</t>
  </si>
  <si>
    <t>cg05238478</t>
  </si>
  <si>
    <t>cg06492558</t>
  </si>
  <si>
    <t>cg09921385</t>
  </si>
  <si>
    <t>cg20630344</t>
  </si>
  <si>
    <t>cg21650861</t>
  </si>
  <si>
    <t>cg09280971</t>
  </si>
  <si>
    <t>cg02329670</t>
  </si>
  <si>
    <t>cg16615151</t>
  </si>
  <si>
    <t>cg19141644</t>
  </si>
  <si>
    <t>cg19999337</t>
  </si>
  <si>
    <t>cg16410508</t>
  </si>
  <si>
    <t>cg01149053</t>
  </si>
  <si>
    <t>cg24327127</t>
  </si>
  <si>
    <t>cg15844273</t>
  </si>
  <si>
    <t>cg08941639</t>
  </si>
  <si>
    <t>cg23419447</t>
  </si>
  <si>
    <t>cg27273675</t>
  </si>
  <si>
    <t>cg12513762</t>
  </si>
  <si>
    <t>cg00228496</t>
  </si>
  <si>
    <t>cg12493075</t>
  </si>
  <si>
    <t>cg26901352</t>
  </si>
  <si>
    <t>cg25965425</t>
  </si>
  <si>
    <t>cg15961368</t>
  </si>
  <si>
    <t>cg24889777</t>
  </si>
  <si>
    <t>cg22464105</t>
  </si>
  <si>
    <t>cg05129505</t>
  </si>
  <si>
    <t>cg24867468</t>
  </si>
  <si>
    <t>cg03693585</t>
  </si>
  <si>
    <t>cg26363580</t>
  </si>
  <si>
    <t>cg07999371</t>
  </si>
  <si>
    <t>cg05901971</t>
  </si>
  <si>
    <t>cg09413378</t>
  </si>
  <si>
    <t>cg21597180</t>
  </si>
  <si>
    <t>cg06161566</t>
  </si>
  <si>
    <t>cg03915012</t>
  </si>
  <si>
    <t>cg23570411</t>
  </si>
  <si>
    <t>cg09071007</t>
  </si>
  <si>
    <t>cg26154568</t>
  </si>
  <si>
    <t>cg09430935</t>
  </si>
  <si>
    <t>cg25711536</t>
  </si>
  <si>
    <t>cg18066055</t>
  </si>
  <si>
    <t>cg21239627</t>
  </si>
  <si>
    <t>cg04022401</t>
  </si>
  <si>
    <t>cg13159505</t>
  </si>
  <si>
    <t>cg05081930</t>
  </si>
  <si>
    <t>cg10922232</t>
  </si>
  <si>
    <t>cg03990746</t>
  </si>
  <si>
    <t>cg11068337</t>
  </si>
  <si>
    <t>cg16071713</t>
  </si>
  <si>
    <t>cg08300296</t>
  </si>
  <si>
    <t>cg08625808</t>
  </si>
  <si>
    <t>cg03152276</t>
  </si>
  <si>
    <t>cg20374765</t>
  </si>
  <si>
    <t>cg23327824</t>
  </si>
  <si>
    <t>cg27351239</t>
  </si>
  <si>
    <t>cg10340409</t>
  </si>
  <si>
    <t>cg16130523</t>
  </si>
  <si>
    <t>cg21412128</t>
  </si>
  <si>
    <t>cg16533424</t>
  </si>
  <si>
    <t>cg07840258</t>
  </si>
  <si>
    <t>cg21321579</t>
  </si>
  <si>
    <t>cg09727611</t>
  </si>
  <si>
    <t>cg05999592</t>
  </si>
  <si>
    <t>cg09329178</t>
  </si>
  <si>
    <t>cg17636309</t>
  </si>
  <si>
    <t>cg14191882</t>
  </si>
  <si>
    <t>cg03220086</t>
  </si>
  <si>
    <t>cg15765789</t>
  </si>
  <si>
    <t>cg01594316</t>
  </si>
  <si>
    <t>cg21979287</t>
  </si>
  <si>
    <t>cg16566718</t>
  </si>
  <si>
    <t>cg20732787</t>
  </si>
  <si>
    <t>cg25985943</t>
  </si>
  <si>
    <t>cg22500518</t>
  </si>
  <si>
    <t>cg25624391</t>
  </si>
  <si>
    <t>cg27243685</t>
  </si>
  <si>
    <t>cg13981001</t>
  </si>
  <si>
    <t>cg13182599</t>
  </si>
  <si>
    <t>cg05071208</t>
  </si>
  <si>
    <t>cg04277040</t>
  </si>
  <si>
    <t>cg15554126</t>
  </si>
  <si>
    <t>cg13753585</t>
  </si>
  <si>
    <t>cg15536575</t>
  </si>
  <si>
    <t>cg02850815</t>
  </si>
  <si>
    <t>cg12836643</t>
  </si>
  <si>
    <t>cg14390305</t>
  </si>
  <si>
    <t>cg18396403</t>
  </si>
  <si>
    <t>cg12424624</t>
  </si>
  <si>
    <t>cg05722197</t>
  </si>
  <si>
    <t>cg12883014</t>
  </si>
  <si>
    <t>cg00375132</t>
  </si>
  <si>
    <t>cg00649318</t>
  </si>
  <si>
    <t>cg07978331</t>
  </si>
  <si>
    <t>cg20300794</t>
  </si>
  <si>
    <t>cg26682701</t>
  </si>
  <si>
    <t>cg08662265</t>
  </si>
  <si>
    <t>cg02544979</t>
  </si>
  <si>
    <t>cg19374981</t>
  </si>
  <si>
    <t>cg15535313</t>
  </si>
  <si>
    <t>cg17415380</t>
  </si>
  <si>
    <t>cg14142087</t>
  </si>
  <si>
    <t>cg20141108</t>
  </si>
  <si>
    <t>ch.21.25580530F</t>
  </si>
  <si>
    <t>cg11583319</t>
  </si>
  <si>
    <t>cg26643180</t>
  </si>
  <si>
    <t>cg07669182</t>
  </si>
  <si>
    <t>cg20040976</t>
  </si>
  <si>
    <t>cg19808047</t>
  </si>
  <si>
    <t>cg13033323</t>
  </si>
  <si>
    <t>cg15564329</t>
  </si>
  <si>
    <t>cg10410637</t>
  </si>
  <si>
    <t>cg27456987</t>
  </si>
  <si>
    <t>cg22278522</t>
  </si>
  <si>
    <t>cg01850331</t>
  </si>
  <si>
    <t>cg02718064</t>
  </si>
  <si>
    <t>cg26260531</t>
  </si>
  <si>
    <t>cg02074274</t>
  </si>
  <si>
    <t>cg24749333</t>
  </si>
  <si>
    <t>cg21071466</t>
  </si>
  <si>
    <t>cg11297046</t>
  </si>
  <si>
    <t>cg06989132</t>
  </si>
  <si>
    <t>cg06044108</t>
  </si>
  <si>
    <t>cg21017748</t>
  </si>
  <si>
    <t>cg05562794</t>
  </si>
  <si>
    <t>cg00057840</t>
  </si>
  <si>
    <t>cg00147801</t>
  </si>
  <si>
    <t>cg20217781</t>
  </si>
  <si>
    <t>cg10982312</t>
  </si>
  <si>
    <t>cg21846823</t>
  </si>
  <si>
    <t>cg21931506</t>
  </si>
  <si>
    <t>cg19371224</t>
  </si>
  <si>
    <t>cg10149598</t>
  </si>
  <si>
    <t>cg00127414</t>
  </si>
  <si>
    <t>cg10486610</t>
  </si>
  <si>
    <t>cg16954452</t>
  </si>
  <si>
    <t>cg27262415</t>
  </si>
  <si>
    <t>cg02688432</t>
  </si>
  <si>
    <t>cg20776499</t>
  </si>
  <si>
    <t>cg13369488</t>
  </si>
  <si>
    <t>cg23983173</t>
  </si>
  <si>
    <t>cg17808676</t>
  </si>
  <si>
    <t>cg01918773</t>
  </si>
  <si>
    <t>cg09535526</t>
  </si>
  <si>
    <t>cg27158730</t>
  </si>
  <si>
    <t>cg13995811</t>
  </si>
  <si>
    <t>cg06470568</t>
  </si>
  <si>
    <t>cg19213703</t>
  </si>
  <si>
    <t>cg24015522</t>
  </si>
  <si>
    <t>cg05325763</t>
  </si>
  <si>
    <t>cg07566805</t>
  </si>
  <si>
    <t>cg02925295</t>
  </si>
  <si>
    <t>cg13815475</t>
  </si>
  <si>
    <t>cg21572215</t>
  </si>
  <si>
    <t>cg08606428</t>
  </si>
  <si>
    <t>cg11571108</t>
  </si>
  <si>
    <t>cg17484759</t>
  </si>
  <si>
    <t>cg16327235</t>
  </si>
  <si>
    <t>cg19657945</t>
  </si>
  <si>
    <t>cg02348462</t>
  </si>
  <si>
    <t>cg09261072</t>
  </si>
  <si>
    <t>cg01689405</t>
  </si>
  <si>
    <t>cg17391830</t>
  </si>
  <si>
    <t>cg12893271</t>
  </si>
  <si>
    <t>cg04101002</t>
  </si>
  <si>
    <t>cg00891664</t>
  </si>
  <si>
    <t>cg12298872</t>
  </si>
  <si>
    <t>cg22708914</t>
  </si>
  <si>
    <t>cg13903162</t>
  </si>
  <si>
    <t>cg04695879</t>
  </si>
  <si>
    <t>cg14543226</t>
  </si>
  <si>
    <t>cg09889479</t>
  </si>
  <si>
    <t>cg07561162</t>
  </si>
  <si>
    <t>cg12065228</t>
  </si>
  <si>
    <t>cg16402534</t>
  </si>
  <si>
    <t>cg02096260</t>
  </si>
  <si>
    <t>cg19932420</t>
  </si>
  <si>
    <t>cg09370849</t>
  </si>
  <si>
    <t>cg03151640</t>
  </si>
  <si>
    <t>cg17542330</t>
  </si>
  <si>
    <t>cg15526863</t>
  </si>
  <si>
    <t>cg22486366</t>
  </si>
  <si>
    <t>cg10460657</t>
  </si>
  <si>
    <t>cg14440538</t>
  </si>
  <si>
    <t>cg15653263</t>
  </si>
  <si>
    <t>cg18930529</t>
  </si>
  <si>
    <t>cg08159945</t>
  </si>
  <si>
    <t>cg20005742</t>
  </si>
  <si>
    <t>cg03348845</t>
  </si>
  <si>
    <t>cg27457201</t>
  </si>
  <si>
    <t>cg02835406</t>
  </si>
  <si>
    <t>cg17081219</t>
  </si>
  <si>
    <t>cg25308111</t>
  </si>
  <si>
    <t>cg09762673</t>
  </si>
  <si>
    <t>cg20349934</t>
  </si>
  <si>
    <t>cg08731171</t>
  </si>
  <si>
    <t>cg05664974</t>
  </si>
  <si>
    <t>cg06571187</t>
  </si>
  <si>
    <t>cg11326574</t>
  </si>
  <si>
    <t>cg26897830</t>
  </si>
  <si>
    <t>cg18956079</t>
  </si>
  <si>
    <t>cg17078543</t>
  </si>
  <si>
    <t>cg08039193</t>
  </si>
  <si>
    <t>cg25550013</t>
  </si>
  <si>
    <t>cg17782950</t>
  </si>
  <si>
    <t>cg26096228</t>
  </si>
  <si>
    <t>cg02612385</t>
  </si>
  <si>
    <t>cg10762589</t>
  </si>
  <si>
    <t>cg14781087</t>
  </si>
  <si>
    <t>cg00729699</t>
  </si>
  <si>
    <t>cg13825056</t>
  </si>
  <si>
    <t>cg24000650</t>
  </si>
  <si>
    <t>cg00704059</t>
  </si>
  <si>
    <t>cg16409562</t>
  </si>
  <si>
    <t>cg12085407</t>
  </si>
  <si>
    <t>cg17818900</t>
  </si>
  <si>
    <t>cg23850967</t>
  </si>
  <si>
    <t>cg16301246</t>
  </si>
  <si>
    <t>cg22348534</t>
  </si>
  <si>
    <t>cg00570438</t>
  </si>
  <si>
    <t>cg25345607</t>
  </si>
  <si>
    <t>cg23069057</t>
  </si>
  <si>
    <t>cg02884884</t>
  </si>
  <si>
    <t>cg16549822</t>
  </si>
  <si>
    <t>cg18060905</t>
  </si>
  <si>
    <t>cg02642690</t>
  </si>
  <si>
    <t>cg15562569</t>
  </si>
  <si>
    <t>cg11449005</t>
  </si>
  <si>
    <t>cg22984755</t>
  </si>
  <si>
    <t>cg19764668</t>
  </si>
  <si>
    <t>cg27191786</t>
  </si>
  <si>
    <t>cg07136393</t>
  </si>
  <si>
    <t>cg15020801</t>
  </si>
  <si>
    <t>cg02722214</t>
  </si>
  <si>
    <t>cg19572574</t>
  </si>
  <si>
    <t>cg25282776</t>
  </si>
  <si>
    <t>cg07056299</t>
  </si>
  <si>
    <t>cg19379721</t>
  </si>
  <si>
    <t>cg13371740</t>
  </si>
  <si>
    <t>cg01378158</t>
  </si>
  <si>
    <t>cg25504140</t>
  </si>
  <si>
    <t>cg13532099</t>
  </si>
  <si>
    <t>cg07491249</t>
  </si>
  <si>
    <t>cg13227833</t>
  </si>
  <si>
    <t>cg19818473</t>
  </si>
  <si>
    <t>cg07693844</t>
  </si>
  <si>
    <t>cg00509451</t>
  </si>
  <si>
    <t>cg00504285</t>
  </si>
  <si>
    <t>cg20659967</t>
  </si>
  <si>
    <t>cg20525924</t>
  </si>
  <si>
    <t>cg22690576</t>
  </si>
  <si>
    <t>cg16881073</t>
  </si>
  <si>
    <t>cg20484086</t>
  </si>
  <si>
    <t>cg00754604</t>
  </si>
  <si>
    <t>cg14527110</t>
  </si>
  <si>
    <t>cg15007073</t>
  </si>
  <si>
    <t>cg05432903</t>
  </si>
  <si>
    <t>cg16238632</t>
  </si>
  <si>
    <t>cg24714606</t>
  </si>
  <si>
    <t>cg04326084</t>
  </si>
  <si>
    <t>cg12275605</t>
  </si>
  <si>
    <t>cg00186499</t>
  </si>
  <si>
    <t>cg00094412</t>
  </si>
  <si>
    <t>cg05491836</t>
  </si>
  <si>
    <t>cg20727187</t>
  </si>
  <si>
    <t>cg02378763</t>
  </si>
  <si>
    <t>cg16246425</t>
  </si>
  <si>
    <t>cg10032564</t>
  </si>
  <si>
    <t>cg14615927</t>
  </si>
  <si>
    <t>cg05612693</t>
  </si>
  <si>
    <t>cg17480461</t>
  </si>
  <si>
    <t>cg16152139</t>
  </si>
  <si>
    <t>cg02947519</t>
  </si>
  <si>
    <t>cg15582417</t>
  </si>
  <si>
    <t>cg02372435</t>
  </si>
  <si>
    <t>cg27646484</t>
  </si>
  <si>
    <t>cg14747813</t>
  </si>
  <si>
    <t>cg00014380</t>
  </si>
  <si>
    <t>cg22711149</t>
  </si>
  <si>
    <t>cg24924577</t>
  </si>
  <si>
    <t>cg15145985</t>
  </si>
  <si>
    <t>cg18590502</t>
  </si>
  <si>
    <t>cg08151621</t>
  </si>
  <si>
    <t>cg03396826</t>
  </si>
  <si>
    <t>cg20065005</t>
  </si>
  <si>
    <t>cg13240333</t>
  </si>
  <si>
    <t>cg01307228</t>
  </si>
  <si>
    <t>cg01176329</t>
  </si>
  <si>
    <t>cg02988788</t>
  </si>
  <si>
    <t>cg20379593</t>
  </si>
  <si>
    <t>cg15028525</t>
  </si>
  <si>
    <t>cg12238761</t>
  </si>
  <si>
    <t>cg23923854</t>
  </si>
  <si>
    <t>cg02003183</t>
  </si>
  <si>
    <t>cg01256264</t>
  </si>
  <si>
    <t>cg20156413</t>
  </si>
  <si>
    <t>cg07499142</t>
  </si>
  <si>
    <t>cg01062024</t>
  </si>
  <si>
    <t>cg08594100</t>
  </si>
  <si>
    <t>cg03135835</t>
  </si>
  <si>
    <t>cg24555528</t>
  </si>
  <si>
    <t>cg25632986</t>
  </si>
  <si>
    <t>cg02385309</t>
  </si>
  <si>
    <t>cg02812809</t>
  </si>
  <si>
    <t>cg24214602</t>
  </si>
  <si>
    <t>cg09151120</t>
  </si>
  <si>
    <t>cg22095582</t>
  </si>
  <si>
    <t>cg21846903</t>
  </si>
  <si>
    <t>cg14138801</t>
  </si>
  <si>
    <t>cg03589820</t>
  </si>
  <si>
    <t>cg15878300</t>
  </si>
  <si>
    <t>cg13702217</t>
  </si>
  <si>
    <t>cg03636488</t>
  </si>
  <si>
    <t>cg21993290</t>
  </si>
  <si>
    <t>cg14701959</t>
  </si>
  <si>
    <t>cg00013530</t>
  </si>
  <si>
    <t>cg00626957</t>
  </si>
  <si>
    <t>cg23265542</t>
  </si>
  <si>
    <t>cg19093370</t>
  </si>
  <si>
    <t>cg24130673</t>
  </si>
  <si>
    <t>cg07523655</t>
  </si>
  <si>
    <t>cg02586198</t>
  </si>
  <si>
    <t>cg19289287</t>
  </si>
  <si>
    <t>cg13136003</t>
  </si>
  <si>
    <t>cg09408629</t>
  </si>
  <si>
    <t>cg09977718</t>
  </si>
  <si>
    <t>cg05273639</t>
  </si>
  <si>
    <t>cg07808610</t>
  </si>
  <si>
    <t>cg04459437</t>
  </si>
  <si>
    <t>cg15363332</t>
  </si>
  <si>
    <t>cg08320670</t>
  </si>
  <si>
    <t>cg03482769</t>
  </si>
  <si>
    <t>cg01067137</t>
  </si>
  <si>
    <t>cg16925459</t>
  </si>
  <si>
    <t>cg25912032</t>
  </si>
  <si>
    <t>cg10531355</t>
  </si>
  <si>
    <t>cg19089328</t>
  </si>
  <si>
    <t>cg19859756</t>
  </si>
  <si>
    <t>cg11637118</t>
  </si>
  <si>
    <t>cg14871035</t>
  </si>
  <si>
    <t>cg22037492</t>
  </si>
  <si>
    <t>cg21719817</t>
  </si>
  <si>
    <t>cg08971468</t>
  </si>
  <si>
    <t>cg17056629</t>
  </si>
  <si>
    <t>cg25957379</t>
  </si>
  <si>
    <t>cg26301974</t>
  </si>
  <si>
    <t>cg01370759</t>
  </si>
  <si>
    <t>cg00594278</t>
  </si>
  <si>
    <t>cg21152304</t>
  </si>
  <si>
    <t>cg22199562</t>
  </si>
  <si>
    <t>cg23631370</t>
  </si>
  <si>
    <t>cg01799033</t>
  </si>
  <si>
    <t>cg20873023</t>
  </si>
  <si>
    <t>cg19107511</t>
  </si>
  <si>
    <t>cg00218469</t>
  </si>
  <si>
    <t>cg08413603</t>
  </si>
  <si>
    <t>cg10578851</t>
  </si>
  <si>
    <t>cg08606441</t>
  </si>
  <si>
    <t>cg17973977</t>
  </si>
  <si>
    <t>cg26775538</t>
  </si>
  <si>
    <t>cg22536332</t>
  </si>
  <si>
    <t>cg00448021</t>
  </si>
  <si>
    <t>cg07293353</t>
  </si>
  <si>
    <t>cg17285931</t>
  </si>
  <si>
    <t>cg23649290</t>
  </si>
  <si>
    <t>cg19881433</t>
  </si>
  <si>
    <t>cg12608433</t>
  </si>
  <si>
    <t>cg02991129</t>
  </si>
  <si>
    <t>cg01634544</t>
  </si>
  <si>
    <t>cg25983023</t>
  </si>
  <si>
    <t>cg01481251</t>
  </si>
  <si>
    <t>cg13408712</t>
  </si>
  <si>
    <t>cg03710029</t>
  </si>
  <si>
    <t>cg26823705</t>
  </si>
  <si>
    <t>cg14438453</t>
  </si>
  <si>
    <t>cg19958482</t>
  </si>
  <si>
    <t>cg01337339</t>
  </si>
  <si>
    <t>cg23578243</t>
  </si>
  <si>
    <t>cg18410271</t>
  </si>
  <si>
    <t>cg08198193</t>
  </si>
  <si>
    <t>cg14956201</t>
  </si>
  <si>
    <t>cg19458269</t>
  </si>
  <si>
    <t>cg00144480</t>
  </si>
  <si>
    <t>cg04878826</t>
  </si>
  <si>
    <t>cg20404288</t>
  </si>
  <si>
    <t>cg12933719</t>
  </si>
  <si>
    <t>cg16164721</t>
  </si>
  <si>
    <t>cg22067676</t>
  </si>
  <si>
    <t>cg14029001</t>
  </si>
  <si>
    <t>cg21683914</t>
  </si>
  <si>
    <t>cg26952862</t>
  </si>
  <si>
    <t>cg03337218</t>
  </si>
  <si>
    <t>cg11624254</t>
  </si>
  <si>
    <t>cg09979523</t>
  </si>
  <si>
    <t>cg15665833</t>
  </si>
  <si>
    <t>cg25720264</t>
  </si>
  <si>
    <t>cg20792833</t>
  </si>
  <si>
    <t>cg04191427</t>
  </si>
  <si>
    <t>cg10900641</t>
  </si>
  <si>
    <t>cg23442292</t>
  </si>
  <si>
    <t>cg05484734</t>
  </si>
  <si>
    <t>cg20152841</t>
  </si>
  <si>
    <t>cg12920798</t>
  </si>
  <si>
    <t>cg20879929</t>
  </si>
  <si>
    <t>cg02475902</t>
  </si>
  <si>
    <t>cg15326645</t>
  </si>
  <si>
    <t>cg12047959</t>
  </si>
  <si>
    <t>cg20953257</t>
  </si>
  <si>
    <t>cg21656960</t>
  </si>
  <si>
    <t>cg11364125</t>
  </si>
  <si>
    <t>cg14875327</t>
  </si>
  <si>
    <t>cg01264131</t>
  </si>
  <si>
    <t>cg15154051</t>
  </si>
  <si>
    <t>cg07628580</t>
  </si>
  <si>
    <t>cg01994902</t>
  </si>
  <si>
    <t>cg24088496</t>
  </si>
  <si>
    <t>cg01163404</t>
  </si>
  <si>
    <t>cg13772414</t>
  </si>
  <si>
    <t>cg02479789</t>
  </si>
  <si>
    <t>cg06912282</t>
  </si>
  <si>
    <t>cg15054429</t>
  </si>
  <si>
    <t>cg13683827</t>
  </si>
  <si>
    <t>cg13509147</t>
  </si>
  <si>
    <t>cg03832575</t>
  </si>
  <si>
    <t>cg23356841</t>
  </si>
  <si>
    <t>cg17723958</t>
  </si>
  <si>
    <t>cg01637169</t>
  </si>
  <si>
    <t>cg14389832</t>
  </si>
  <si>
    <t>cg14074704</t>
  </si>
  <si>
    <t>cg24509815</t>
  </si>
  <si>
    <t>cg02392359</t>
  </si>
  <si>
    <t>cg25750408</t>
  </si>
  <si>
    <t>cg18442365</t>
  </si>
  <si>
    <t>cg15254759</t>
  </si>
  <si>
    <t>cg23600059</t>
  </si>
  <si>
    <t>cg00332963</t>
  </si>
  <si>
    <t>cg17117981</t>
  </si>
  <si>
    <t>cg25479215</t>
  </si>
  <si>
    <t>cg19202384</t>
  </si>
  <si>
    <t>cg23313228</t>
  </si>
  <si>
    <t>cg23831876</t>
  </si>
  <si>
    <t>cg25239977</t>
  </si>
  <si>
    <t>cg16744973</t>
  </si>
  <si>
    <t>cg03398958</t>
  </si>
  <si>
    <t>cg02938032</t>
  </si>
  <si>
    <t>cg05788043</t>
  </si>
  <si>
    <t>cg22711082</t>
  </si>
  <si>
    <t>cg13767707</t>
  </si>
  <si>
    <t>cg03537644</t>
  </si>
  <si>
    <t>cg01880824</t>
  </si>
  <si>
    <t>cg09080576</t>
  </si>
  <si>
    <t>cg16533495</t>
  </si>
  <si>
    <t>cg21841085</t>
  </si>
  <si>
    <t>cg05483048</t>
  </si>
  <si>
    <t>cg10369245</t>
  </si>
  <si>
    <t>cg06170374</t>
  </si>
  <si>
    <t>cg19988235</t>
  </si>
  <si>
    <t>cg02882216</t>
  </si>
  <si>
    <t>cg19360969</t>
  </si>
  <si>
    <t>cg27586885</t>
  </si>
  <si>
    <t>cg13934472</t>
  </si>
  <si>
    <t>cg01291392</t>
  </si>
  <si>
    <t>cg10022349</t>
  </si>
  <si>
    <t>cg24170465</t>
  </si>
  <si>
    <t>cg03019033</t>
  </si>
  <si>
    <t>cg04804052</t>
  </si>
  <si>
    <t>cg24620139</t>
  </si>
  <si>
    <t>cg16908501</t>
  </si>
  <si>
    <t>cg23130769</t>
  </si>
  <si>
    <t>cg23758733</t>
  </si>
  <si>
    <t>cg24110540</t>
  </si>
  <si>
    <t>cg16361543</t>
  </si>
  <si>
    <t>cg18353801</t>
  </si>
  <si>
    <t>cg10474793</t>
  </si>
  <si>
    <t>cg04192408</t>
  </si>
  <si>
    <t>cg07717661</t>
  </si>
  <si>
    <t>cg21914119</t>
  </si>
  <si>
    <t>cg18654102</t>
  </si>
  <si>
    <t>cg16313113</t>
  </si>
  <si>
    <t>cg12967653</t>
  </si>
  <si>
    <t>cg21361083</t>
  </si>
  <si>
    <t>cg02640255</t>
  </si>
  <si>
    <t>cg11714502</t>
  </si>
  <si>
    <t>cg13381521</t>
  </si>
  <si>
    <t>cg01383911</t>
  </si>
  <si>
    <t>cg26091247</t>
  </si>
  <si>
    <t>cg03506344</t>
  </si>
  <si>
    <t>cg22193657</t>
  </si>
  <si>
    <t>cg02362620</t>
  </si>
  <si>
    <t>cg00672192</t>
  </si>
  <si>
    <t>cg09224529</t>
  </si>
  <si>
    <t>cg13549638</t>
  </si>
  <si>
    <t>cg03605542</t>
  </si>
  <si>
    <t>cg24704554</t>
  </si>
  <si>
    <t>cg04132263</t>
  </si>
  <si>
    <t>cg19077645</t>
  </si>
  <si>
    <t>cg27440979</t>
  </si>
  <si>
    <t>cg27637303</t>
  </si>
  <si>
    <t>cg26774981</t>
  </si>
  <si>
    <t>cg27480083</t>
  </si>
  <si>
    <t>cg12543949</t>
  </si>
  <si>
    <t>cg09095403</t>
  </si>
  <si>
    <t>cg19561508</t>
  </si>
  <si>
    <t>cg25102206</t>
  </si>
  <si>
    <t>cg09063663</t>
  </si>
  <si>
    <t>cg15656917</t>
  </si>
  <si>
    <t>cg03864397</t>
  </si>
  <si>
    <t>cg21281638</t>
  </si>
  <si>
    <t>cg02911309</t>
  </si>
  <si>
    <t>cg03024979</t>
  </si>
  <si>
    <t>cg17434811</t>
  </si>
  <si>
    <t>cg21814633</t>
  </si>
  <si>
    <t>cg20238678</t>
  </si>
  <si>
    <t>cg01395261</t>
  </si>
  <si>
    <t>cg15832662</t>
  </si>
  <si>
    <t>cg17614752</t>
  </si>
  <si>
    <t>cg25832747</t>
  </si>
  <si>
    <t>cg00851852</t>
  </si>
  <si>
    <t>cg01709919</t>
  </si>
  <si>
    <t>cg01086810</t>
  </si>
  <si>
    <t>cg13419720</t>
  </si>
  <si>
    <t>cg09969502</t>
  </si>
  <si>
    <t>cg13213497</t>
  </si>
  <si>
    <t>cg16553721</t>
  </si>
  <si>
    <t>cg06537333</t>
  </si>
  <si>
    <t>cg05209715</t>
  </si>
  <si>
    <t>cg06607738</t>
  </si>
  <si>
    <t>cg01747447</t>
  </si>
  <si>
    <t>cg25445707</t>
  </si>
  <si>
    <t>cg17840275</t>
  </si>
  <si>
    <t>cg18758976</t>
  </si>
  <si>
    <t>cg24129923</t>
  </si>
  <si>
    <t>cg07893565</t>
  </si>
  <si>
    <t>cg06882491</t>
  </si>
  <si>
    <t>cg16421294</t>
  </si>
  <si>
    <t>cg15886317</t>
  </si>
  <si>
    <t>cg25218831</t>
  </si>
  <si>
    <t>cg02578106</t>
  </si>
  <si>
    <t>cg25402137</t>
  </si>
  <si>
    <t>cg08260754</t>
  </si>
  <si>
    <t>cg14768892</t>
  </si>
  <si>
    <t>cg19880751</t>
  </si>
  <si>
    <t>cg13671919</t>
  </si>
  <si>
    <t>cg11224904</t>
  </si>
  <si>
    <t>cg11377646</t>
  </si>
  <si>
    <t>cg19862334</t>
  </si>
  <si>
    <t>cg11748260</t>
  </si>
  <si>
    <t>cg14851027</t>
  </si>
  <si>
    <t>cg11903570</t>
  </si>
  <si>
    <t>cg01403010</t>
  </si>
  <si>
    <t>cg09489844</t>
  </si>
  <si>
    <t>cg12777690</t>
  </si>
  <si>
    <t>cg02875089</t>
  </si>
  <si>
    <t>cg02871875</t>
  </si>
  <si>
    <t>cg09376577</t>
  </si>
  <si>
    <t>cg24155515</t>
  </si>
  <si>
    <t>cg11699186</t>
  </si>
  <si>
    <t>cg18994297</t>
  </si>
  <si>
    <t>cg12732899</t>
  </si>
  <si>
    <t>cg23720123</t>
  </si>
  <si>
    <t>cg25834802</t>
  </si>
  <si>
    <t>cg08209370</t>
  </si>
  <si>
    <t>cg11122351</t>
  </si>
  <si>
    <t>cg04243090</t>
  </si>
  <si>
    <t>cg17107691</t>
  </si>
  <si>
    <t>cg24003991</t>
  </si>
  <si>
    <t>cg26695233</t>
  </si>
  <si>
    <t>cg00476608</t>
  </si>
  <si>
    <t>cg05053979</t>
  </si>
  <si>
    <t>cg21182799</t>
  </si>
  <si>
    <t>cg24777274</t>
  </si>
  <si>
    <t>cg06644428</t>
  </si>
  <si>
    <t>cg06570287</t>
  </si>
  <si>
    <t>cg06799152</t>
  </si>
  <si>
    <t>cg03194442</t>
  </si>
  <si>
    <t>cg18213751</t>
  </si>
  <si>
    <t>cg25523776</t>
  </si>
  <si>
    <t>cg10089657</t>
  </si>
  <si>
    <t>cg01679611</t>
  </si>
  <si>
    <t>cg03910698</t>
  </si>
  <si>
    <t>cg15965233</t>
  </si>
  <si>
    <t>cg08120071</t>
  </si>
  <si>
    <t>cg00362690</t>
  </si>
  <si>
    <t>cg01804043</t>
  </si>
  <si>
    <t>cg21593835</t>
  </si>
  <si>
    <t>cg02737480</t>
  </si>
  <si>
    <t>cg06588542</t>
  </si>
  <si>
    <t>cg24039310</t>
  </si>
  <si>
    <t>cg03883939</t>
  </si>
  <si>
    <t>cg25481874</t>
  </si>
  <si>
    <t>cg09632065</t>
  </si>
  <si>
    <t>cg00232868</t>
  </si>
  <si>
    <t>cg19730422</t>
  </si>
  <si>
    <t>cg00478717</t>
  </si>
  <si>
    <t>cg08029358</t>
  </si>
  <si>
    <t>cg00840708</t>
  </si>
  <si>
    <t>cg12735838</t>
  </si>
  <si>
    <t>cg22451412</t>
  </si>
  <si>
    <t>cg01751040</t>
  </si>
  <si>
    <t>cg25650484</t>
  </si>
  <si>
    <t>cg03656783</t>
  </si>
  <si>
    <t>cg17036928</t>
  </si>
  <si>
    <t>cg11992015</t>
  </si>
  <si>
    <t>cg21045485</t>
  </si>
  <si>
    <t>cg00627559</t>
  </si>
  <si>
    <t>cg09123760</t>
  </si>
  <si>
    <t>cg05958985</t>
  </si>
  <si>
    <t>cg07893512</t>
  </si>
  <si>
    <t>cg00039048</t>
  </si>
  <si>
    <t>cg26614014</t>
  </si>
  <si>
    <t>cg11630384</t>
  </si>
  <si>
    <t>cg19384379</t>
  </si>
  <si>
    <t>cg07504763</t>
  </si>
  <si>
    <t>cg08421689</t>
  </si>
  <si>
    <t>cg03635774</t>
  </si>
  <si>
    <t>cg00857282</t>
  </si>
  <si>
    <t>cg27540367</t>
  </si>
  <si>
    <t>cg04332442</t>
  </si>
  <si>
    <t>cg10457768</t>
  </si>
  <si>
    <t>cg09842685</t>
  </si>
  <si>
    <t>cg03836615</t>
  </si>
  <si>
    <t>cg05348436</t>
  </si>
  <si>
    <t>cg15579927</t>
  </si>
  <si>
    <t>cg26574777</t>
  </si>
  <si>
    <t>cg00447947</t>
  </si>
  <si>
    <t>cg14873515</t>
  </si>
  <si>
    <t>cg21815306</t>
  </si>
  <si>
    <t>cg16782494</t>
  </si>
  <si>
    <t>cg12115800</t>
  </si>
  <si>
    <t>cg08995087</t>
  </si>
  <si>
    <t>cg11095324</t>
  </si>
  <si>
    <t>cg08150816</t>
  </si>
  <si>
    <t>cg10587886</t>
  </si>
  <si>
    <t>cg09279029</t>
  </si>
  <si>
    <t>cg04094640</t>
  </si>
  <si>
    <t>cg10585278</t>
  </si>
  <si>
    <t>cg00630090</t>
  </si>
  <si>
    <t>cg15831217</t>
  </si>
  <si>
    <t>cg15777575</t>
  </si>
  <si>
    <t>cg15827092</t>
  </si>
  <si>
    <t>cg06589222</t>
  </si>
  <si>
    <t>cg11603365</t>
  </si>
  <si>
    <t>cg19501902</t>
  </si>
  <si>
    <t>cg27123273</t>
  </si>
  <si>
    <t>cg20509726</t>
  </si>
  <si>
    <t>cg19443198</t>
  </si>
  <si>
    <t>cg20733303</t>
  </si>
  <si>
    <t>cg12620076</t>
  </si>
  <si>
    <t>cg03527802</t>
  </si>
  <si>
    <t>cg17815177</t>
  </si>
  <si>
    <t>cg07386722</t>
  </si>
  <si>
    <t>cg22759265</t>
  </si>
  <si>
    <t>cg12428797</t>
  </si>
  <si>
    <t>cg03722322</t>
  </si>
  <si>
    <t>cg10317380</t>
  </si>
  <si>
    <t>cg20467658</t>
  </si>
  <si>
    <t>cg21595802</t>
  </si>
  <si>
    <t>cg17118239</t>
  </si>
  <si>
    <t>cg15308786</t>
  </si>
  <si>
    <t>cg00853714</t>
  </si>
  <si>
    <t>cg16533613</t>
  </si>
  <si>
    <t>cg24600366</t>
  </si>
  <si>
    <t>cg19145995</t>
  </si>
  <si>
    <t>cg13405423</t>
  </si>
  <si>
    <t>cg17498239</t>
  </si>
  <si>
    <t>cg02375166</t>
  </si>
  <si>
    <t>cg22143352</t>
  </si>
  <si>
    <t>cg15998609</t>
  </si>
  <si>
    <t>cg27617715</t>
  </si>
  <si>
    <t>cg06243866</t>
  </si>
  <si>
    <t>cg25318870</t>
  </si>
  <si>
    <t>cg02203067</t>
  </si>
  <si>
    <t>cg08815968</t>
  </si>
  <si>
    <t>cg11399589</t>
  </si>
  <si>
    <t>cg23670631</t>
  </si>
  <si>
    <t>cg06795340</t>
  </si>
  <si>
    <t>cg22694749</t>
  </si>
  <si>
    <t>cg17827770</t>
  </si>
  <si>
    <t>cg25371503</t>
  </si>
  <si>
    <t>cg01149275</t>
  </si>
  <si>
    <t>cg11998004</t>
  </si>
  <si>
    <t>cg08973191</t>
  </si>
  <si>
    <t>cg02679375</t>
  </si>
  <si>
    <t>cg12554634</t>
  </si>
  <si>
    <t>cg27064949</t>
  </si>
  <si>
    <t>cg22143387</t>
  </si>
  <si>
    <t>cg05453242</t>
  </si>
  <si>
    <t>cg21574629</t>
  </si>
  <si>
    <t>cg17466151</t>
  </si>
  <si>
    <t>cg06062640</t>
  </si>
  <si>
    <t>cg15848479</t>
  </si>
  <si>
    <t>cg00199799</t>
  </si>
  <si>
    <t>cg27121095</t>
  </si>
  <si>
    <t>cg19004565</t>
  </si>
  <si>
    <t>cg25950638</t>
  </si>
  <si>
    <t>cg09448652</t>
  </si>
  <si>
    <t>cg09217258</t>
  </si>
  <si>
    <t>cg16461996</t>
  </si>
  <si>
    <t>cg05358181</t>
  </si>
  <si>
    <t>cg24386849</t>
  </si>
  <si>
    <t>cg16177250</t>
  </si>
  <si>
    <t>cg16352321</t>
  </si>
  <si>
    <t>cg05487748</t>
  </si>
  <si>
    <t>cg05786554</t>
  </si>
  <si>
    <t>cg22661501</t>
  </si>
  <si>
    <t>cg11784631</t>
  </si>
  <si>
    <t>cg07432164</t>
  </si>
  <si>
    <t>cg11378067</t>
  </si>
  <si>
    <t>cg09641642</t>
  </si>
  <si>
    <t>cg09638286</t>
  </si>
  <si>
    <t>cg05125838</t>
  </si>
  <si>
    <t>cg05004640</t>
  </si>
  <si>
    <t>cg05603985</t>
  </si>
  <si>
    <t>cg02876760</t>
  </si>
  <si>
    <t>cg24491028</t>
  </si>
  <si>
    <t>cg16422816</t>
  </si>
  <si>
    <t>cg07023764</t>
  </si>
  <si>
    <t>cg04961225</t>
  </si>
  <si>
    <t>cg21635197</t>
  </si>
  <si>
    <t>cg14930341</t>
  </si>
  <si>
    <t>cg27372654</t>
  </si>
  <si>
    <t>cg11911919</t>
  </si>
  <si>
    <t>cg23168456</t>
  </si>
  <si>
    <t>cg20750889</t>
  </si>
  <si>
    <t>cg14686533</t>
  </si>
  <si>
    <t>cg24123792</t>
  </si>
  <si>
    <t>cg04119529</t>
  </si>
  <si>
    <t>cg12004614</t>
  </si>
  <si>
    <t>cg19371711</t>
  </si>
  <si>
    <t>cg00721951</t>
  </si>
  <si>
    <t>cg16878641</t>
  </si>
  <si>
    <t>cg23372375</t>
  </si>
  <si>
    <t>cg21337881</t>
  </si>
  <si>
    <t>cg09144769</t>
  </si>
  <si>
    <t>cg11537849</t>
  </si>
  <si>
    <t>cg12603236</t>
  </si>
  <si>
    <t>cg26100149</t>
  </si>
  <si>
    <t>cg09820525</t>
  </si>
  <si>
    <t>cg05136179</t>
  </si>
  <si>
    <t>cg10777481</t>
  </si>
  <si>
    <t>cg12758082</t>
  </si>
  <si>
    <t>cg02749265</t>
  </si>
  <si>
    <t>cg20544516</t>
  </si>
  <si>
    <t>cg00575896</t>
  </si>
  <si>
    <t>cg01869657</t>
  </si>
  <si>
    <t>cg08668662</t>
  </si>
  <si>
    <t>cg20423384</t>
  </si>
  <si>
    <t>cg03580247</t>
  </si>
  <si>
    <t>cg02531939</t>
  </si>
  <si>
    <t>cg24227782</t>
  </si>
  <si>
    <t>cg02220284</t>
  </si>
  <si>
    <t>cg07517549</t>
  </si>
  <si>
    <t>cg22664560</t>
  </si>
  <si>
    <t>cg16525157</t>
  </si>
  <si>
    <t>cg02948444</t>
  </si>
  <si>
    <t>cg03482883</t>
  </si>
  <si>
    <t>cg20019410</t>
  </si>
  <si>
    <t>cg27179353</t>
  </si>
  <si>
    <t>cg08574423</t>
  </si>
  <si>
    <t>cg24821680</t>
  </si>
  <si>
    <t>cg00227093</t>
  </si>
  <si>
    <t>cg03954453</t>
  </si>
  <si>
    <t>cg00457494</t>
  </si>
  <si>
    <t>cg03782943</t>
  </si>
  <si>
    <t>cg05254511</t>
  </si>
  <si>
    <t>cg26689341</t>
  </si>
  <si>
    <t>cg15380836</t>
  </si>
  <si>
    <t>cg14973055</t>
  </si>
  <si>
    <t>cg10192877</t>
  </si>
  <si>
    <t>cg19916943</t>
  </si>
  <si>
    <t>cg05215546</t>
  </si>
  <si>
    <t>cg16460669</t>
  </si>
  <si>
    <t>cg25773695</t>
  </si>
  <si>
    <t>cg22214659</t>
  </si>
  <si>
    <t>cg11523799</t>
  </si>
  <si>
    <t>cg24408488</t>
  </si>
  <si>
    <t>cg06206136</t>
  </si>
  <si>
    <t>cg09956442</t>
  </si>
  <si>
    <t>cg20056593</t>
  </si>
  <si>
    <t>cg26554385</t>
  </si>
  <si>
    <t>cg11640529</t>
  </si>
  <si>
    <t>cg15197657</t>
  </si>
  <si>
    <t>cg23880946</t>
  </si>
  <si>
    <t>cg21947426</t>
  </si>
  <si>
    <t>cg13416193</t>
  </si>
  <si>
    <t>cg04014328</t>
  </si>
  <si>
    <t>cg13138441</t>
  </si>
  <si>
    <t>cg09655822</t>
  </si>
  <si>
    <t>cg03739378</t>
  </si>
  <si>
    <t>cg14347274</t>
  </si>
  <si>
    <t>cg16962933</t>
  </si>
  <si>
    <t>cg10174146</t>
  </si>
  <si>
    <t>cg26894302</t>
  </si>
  <si>
    <t>cg19321776</t>
  </si>
  <si>
    <t>cg20924634</t>
  </si>
  <si>
    <t>cg03442477</t>
  </si>
  <si>
    <t>cg27229484</t>
  </si>
  <si>
    <t>cg06072231</t>
  </si>
  <si>
    <t>cg14934396</t>
  </si>
  <si>
    <t>cg20607331</t>
  </si>
  <si>
    <t>cg14512932</t>
  </si>
  <si>
    <t>cg14688299</t>
  </si>
  <si>
    <t>cg09744887</t>
  </si>
  <si>
    <t>cg05136804</t>
  </si>
  <si>
    <t>cg27517116</t>
  </si>
  <si>
    <t>cg01881828</t>
  </si>
  <si>
    <t>cg21924073</t>
  </si>
  <si>
    <t>cg02453046</t>
  </si>
  <si>
    <t>cg22516162</t>
  </si>
  <si>
    <t>cg15954235</t>
  </si>
  <si>
    <t>cg26585845</t>
  </si>
  <si>
    <t>cg13487575</t>
  </si>
  <si>
    <t>cg09244312</t>
  </si>
  <si>
    <t>cg06407284</t>
  </si>
  <si>
    <t>cg05724995</t>
  </si>
  <si>
    <t>cg06178887</t>
  </si>
  <si>
    <t>cg11082684</t>
  </si>
  <si>
    <t>cg02973930</t>
  </si>
  <si>
    <t>cg16156954</t>
  </si>
  <si>
    <t>cg04074254</t>
  </si>
  <si>
    <t>cg05869491</t>
  </si>
  <si>
    <t>cg14613901</t>
  </si>
  <si>
    <t>cg13617964</t>
  </si>
  <si>
    <t>cg11078828</t>
  </si>
  <si>
    <t>cg10461390</t>
  </si>
  <si>
    <t>cg14667838</t>
  </si>
  <si>
    <t>cg18121426</t>
  </si>
  <si>
    <t>cg09201221</t>
  </si>
  <si>
    <t>cg13571606</t>
  </si>
  <si>
    <t>cg09745633</t>
  </si>
  <si>
    <t>cg26769493</t>
  </si>
  <si>
    <t>cg05501148</t>
  </si>
  <si>
    <t>cg17341313</t>
  </si>
  <si>
    <t>cg12470768</t>
  </si>
  <si>
    <t>cg12362977</t>
  </si>
  <si>
    <t>cg03146079</t>
  </si>
  <si>
    <t>cg20493075</t>
  </si>
  <si>
    <t>cg00688311</t>
  </si>
  <si>
    <t>cg20503109</t>
  </si>
  <si>
    <t>cg09246964</t>
  </si>
  <si>
    <t>cg25773262</t>
  </si>
  <si>
    <t>cg15733111</t>
  </si>
  <si>
    <t>cg21453938</t>
  </si>
  <si>
    <t>cg15418935</t>
  </si>
  <si>
    <t>cg10608465</t>
  </si>
  <si>
    <t>cg17416793</t>
  </si>
  <si>
    <t>cg24940001</t>
  </si>
  <si>
    <t>cg07176692</t>
  </si>
  <si>
    <t>cg11732178</t>
  </si>
  <si>
    <t>cg25343280</t>
  </si>
  <si>
    <t>cg03899612</t>
  </si>
  <si>
    <t>cg15194019</t>
  </si>
  <si>
    <t>cg05194346</t>
  </si>
  <si>
    <t>cg07872558</t>
  </si>
  <si>
    <t>cg27627570</t>
  </si>
  <si>
    <t>cg00771685</t>
  </si>
  <si>
    <t>cg11893101</t>
  </si>
  <si>
    <t>cg09382966</t>
  </si>
  <si>
    <t>cg20915212</t>
  </si>
  <si>
    <t>cg25289106</t>
  </si>
  <si>
    <t>cg18657140</t>
  </si>
  <si>
    <t>cg12989718</t>
  </si>
  <si>
    <t>cg23064202</t>
  </si>
  <si>
    <t>cg16942327</t>
  </si>
  <si>
    <t>cg26249510</t>
  </si>
  <si>
    <t>cg16317421</t>
  </si>
  <si>
    <t>cg19211222</t>
  </si>
  <si>
    <t>cg26432350</t>
  </si>
  <si>
    <t>cg14139311</t>
  </si>
  <si>
    <t>cg16324121</t>
  </si>
  <si>
    <t>cg04003836</t>
  </si>
  <si>
    <t>cg12005819</t>
  </si>
  <si>
    <t>cg16190857</t>
  </si>
  <si>
    <t>cg23732080</t>
  </si>
  <si>
    <t>cg13397491</t>
  </si>
  <si>
    <t>cg21016666</t>
  </si>
  <si>
    <t>cg06314739</t>
  </si>
  <si>
    <t>cg13876222</t>
  </si>
  <si>
    <t>cg07738306</t>
  </si>
  <si>
    <t>cg15490565</t>
  </si>
  <si>
    <t>cg02631286</t>
  </si>
  <si>
    <t>cg14827056</t>
  </si>
  <si>
    <t>cg10488013</t>
  </si>
  <si>
    <t>cg13640390</t>
  </si>
  <si>
    <t>cg00765114</t>
  </si>
  <si>
    <t>cg16100392</t>
  </si>
  <si>
    <t>cg15113351</t>
  </si>
  <si>
    <t>cg26337010</t>
  </si>
  <si>
    <t>cg09363143</t>
  </si>
  <si>
    <t>cg10474004</t>
  </si>
  <si>
    <t>cg09796270</t>
  </si>
  <si>
    <t>cg07467618</t>
  </si>
  <si>
    <t>cg07934731</t>
  </si>
  <si>
    <t>cg16987984</t>
  </si>
  <si>
    <t>cg00995327</t>
  </si>
  <si>
    <t>cg26250129</t>
  </si>
  <si>
    <t>cg13473880</t>
  </si>
  <si>
    <t>cg06854048</t>
  </si>
  <si>
    <t>cg20344372</t>
  </si>
  <si>
    <t>cg24077080</t>
  </si>
  <si>
    <t>cg13112407</t>
  </si>
  <si>
    <t>cg06151625</t>
  </si>
  <si>
    <t>cg21292152</t>
  </si>
  <si>
    <t>cg07243147</t>
  </si>
  <si>
    <t>cg03510223</t>
  </si>
  <si>
    <t>cg17370665</t>
  </si>
  <si>
    <t>cg02919794</t>
  </si>
  <si>
    <t>cg21901156</t>
  </si>
  <si>
    <t>cg14175802</t>
  </si>
  <si>
    <t>cg04947258</t>
  </si>
  <si>
    <t>cg23484778</t>
  </si>
  <si>
    <t>cg12152651</t>
  </si>
  <si>
    <t>cg24725146</t>
  </si>
  <si>
    <t>cg21651867</t>
  </si>
  <si>
    <t>cg15868302</t>
  </si>
  <si>
    <t>cg24199203</t>
  </si>
  <si>
    <t>cg21983245</t>
  </si>
  <si>
    <t>cg03828691</t>
  </si>
  <si>
    <t>cg05993525</t>
  </si>
  <si>
    <t>cg19665163</t>
  </si>
  <si>
    <t>cg14114835</t>
  </si>
  <si>
    <t>cg05432083</t>
  </si>
  <si>
    <t>cg03172058</t>
  </si>
  <si>
    <t>cg04241189</t>
  </si>
  <si>
    <t>cg27128467</t>
  </si>
  <si>
    <t>cg12690401</t>
  </si>
  <si>
    <t>cg20197989</t>
  </si>
  <si>
    <t>cg23133335</t>
  </si>
  <si>
    <t>cg16311415</t>
  </si>
  <si>
    <t>cg14576521</t>
  </si>
  <si>
    <t>cg18123043</t>
  </si>
  <si>
    <t>cg08873300</t>
  </si>
  <si>
    <t>cg26875478</t>
  </si>
  <si>
    <t>cg05868158</t>
  </si>
  <si>
    <t>cg05396392</t>
  </si>
  <si>
    <t>cg00370047</t>
  </si>
  <si>
    <t>cg04977602</t>
  </si>
  <si>
    <t>cg11176595</t>
  </si>
  <si>
    <t>cg19174634</t>
  </si>
  <si>
    <t>cg09286367</t>
  </si>
  <si>
    <t>cg20921854</t>
  </si>
  <si>
    <t>cg20140933</t>
  </si>
  <si>
    <t>cg13308080</t>
  </si>
  <si>
    <t>cg21632014</t>
  </si>
  <si>
    <t>cg07631435</t>
  </si>
  <si>
    <t>cg17314566</t>
  </si>
  <si>
    <t>cg24555816</t>
  </si>
  <si>
    <t>cg03996539</t>
  </si>
  <si>
    <t>cg02665929</t>
  </si>
  <si>
    <t>cg23460275</t>
  </si>
  <si>
    <t>cg01881899</t>
  </si>
  <si>
    <t>cg14483391</t>
  </si>
  <si>
    <t>cg04104329</t>
  </si>
  <si>
    <t>cg02456062</t>
  </si>
  <si>
    <t>cg14507533</t>
  </si>
  <si>
    <t>cg05612654</t>
  </si>
  <si>
    <t>cg20797905</t>
  </si>
  <si>
    <t>cg23448820</t>
  </si>
  <si>
    <t>cg03831862</t>
  </si>
  <si>
    <t>cg12281249</t>
  </si>
  <si>
    <t>cg06678608</t>
  </si>
  <si>
    <t>cg12903001</t>
  </si>
  <si>
    <t>cg01349024</t>
  </si>
  <si>
    <t>cg01117339</t>
  </si>
  <si>
    <t>cg06672051</t>
  </si>
  <si>
    <t>cg11775528</t>
  </si>
  <si>
    <t>cg25361106</t>
  </si>
  <si>
    <t>cg06825457</t>
  </si>
  <si>
    <t>cg21650436</t>
  </si>
  <si>
    <t>cg24723744</t>
  </si>
  <si>
    <t>cg27508960</t>
  </si>
  <si>
    <t>cg01971393</t>
  </si>
  <si>
    <t>cg11489945</t>
  </si>
  <si>
    <t>cg07211239</t>
  </si>
  <si>
    <t>cg08324758</t>
  </si>
  <si>
    <t>cg10733692</t>
  </si>
  <si>
    <t>cg01906801</t>
  </si>
  <si>
    <t>cg15488912</t>
  </si>
  <si>
    <t>cg04157865</t>
  </si>
  <si>
    <t>cg25792439</t>
  </si>
  <si>
    <t>cg13724812</t>
  </si>
  <si>
    <t>cg21322513</t>
  </si>
  <si>
    <t>cg10410419</t>
  </si>
  <si>
    <t>cg04541799</t>
  </si>
  <si>
    <t>cg07905908</t>
  </si>
  <si>
    <t>cg23204810</t>
  </si>
  <si>
    <t>cg06502149</t>
  </si>
  <si>
    <t>cg08251636</t>
  </si>
  <si>
    <t>cg16673514</t>
  </si>
  <si>
    <t>cg01318557</t>
  </si>
  <si>
    <t>cg21522988</t>
  </si>
  <si>
    <t>cg10874314</t>
  </si>
  <si>
    <t>cg04977760</t>
  </si>
  <si>
    <t>cg19346815</t>
  </si>
  <si>
    <t>cg09065742</t>
  </si>
  <si>
    <t>cg03197253</t>
  </si>
  <si>
    <t>cg05295015</t>
  </si>
  <si>
    <t>cg25043021</t>
  </si>
  <si>
    <t>cg13279457</t>
  </si>
  <si>
    <t>cg25757697</t>
  </si>
  <si>
    <t>cg05395817</t>
  </si>
  <si>
    <t>cg14606328</t>
  </si>
  <si>
    <t>cg06222917</t>
  </si>
  <si>
    <t>cg22196855</t>
  </si>
  <si>
    <t>cg24937000</t>
  </si>
  <si>
    <t>cg23503101</t>
  </si>
  <si>
    <t>cg12077460</t>
  </si>
  <si>
    <t>cg16051275</t>
  </si>
  <si>
    <t>cg14115749</t>
  </si>
  <si>
    <t>cg08564235</t>
  </si>
  <si>
    <t>cg00093930</t>
  </si>
  <si>
    <t>cg14199661</t>
  </si>
  <si>
    <t>cg05074554</t>
  </si>
  <si>
    <t>cg05368971</t>
  </si>
  <si>
    <t>cg10256405</t>
  </si>
  <si>
    <t>cg10024100</t>
  </si>
  <si>
    <t>cg09046994</t>
  </si>
  <si>
    <t>cg17860566</t>
  </si>
  <si>
    <t>cg07466788</t>
  </si>
  <si>
    <t>cg06623625</t>
  </si>
  <si>
    <t>cg25856474</t>
  </si>
  <si>
    <t>cg02630770</t>
  </si>
  <si>
    <t>cg17312004</t>
  </si>
  <si>
    <t>cg06532212</t>
  </si>
  <si>
    <t>cg00541293</t>
  </si>
  <si>
    <t>cg01561259</t>
  </si>
  <si>
    <t>cg07484739</t>
  </si>
  <si>
    <t>cg04779720</t>
  </si>
  <si>
    <t>cg11885433</t>
  </si>
  <si>
    <t>cg00771161</t>
  </si>
  <si>
    <t>cg22082462</t>
  </si>
  <si>
    <t>cg05725703</t>
  </si>
  <si>
    <t>cg23829395</t>
  </si>
  <si>
    <t>cg12731993</t>
  </si>
  <si>
    <t>cg01891124</t>
  </si>
  <si>
    <t>cg18555173</t>
  </si>
  <si>
    <t>cg02185182</t>
  </si>
  <si>
    <t>cg26413501</t>
  </si>
  <si>
    <t>cg18124777</t>
  </si>
  <si>
    <t>cg20726907</t>
  </si>
  <si>
    <t>cg08908659</t>
  </si>
  <si>
    <t>cg19264957</t>
  </si>
  <si>
    <t>cg13224161</t>
  </si>
  <si>
    <t>cg09741846</t>
  </si>
  <si>
    <t>cg02233071</t>
  </si>
  <si>
    <t>cg03171142</t>
  </si>
  <si>
    <t>cg12350474</t>
  </si>
  <si>
    <t>cg00331081</t>
  </si>
  <si>
    <t>cg01101332</t>
  </si>
  <si>
    <t>cg05420640</t>
  </si>
  <si>
    <t>cg25998745</t>
  </si>
  <si>
    <t>cg01365708</t>
  </si>
  <si>
    <t>cg11672879</t>
  </si>
  <si>
    <t>cg04755966</t>
  </si>
  <si>
    <t>cg06373648</t>
  </si>
  <si>
    <t>cg25734726</t>
  </si>
  <si>
    <t>cg21730926</t>
  </si>
  <si>
    <t>cg03348792</t>
  </si>
  <si>
    <t>cg22123554</t>
  </si>
  <si>
    <t>cg06938558</t>
  </si>
  <si>
    <t>cg05149231</t>
  </si>
  <si>
    <t>cg16302233</t>
  </si>
  <si>
    <t>cg21461927</t>
  </si>
  <si>
    <t>cg15783691</t>
  </si>
  <si>
    <t>cg26039480</t>
  </si>
  <si>
    <t>cg20233834</t>
  </si>
  <si>
    <t>cg16560579</t>
  </si>
  <si>
    <t>cg24315629</t>
  </si>
  <si>
    <t>cg06145903</t>
  </si>
  <si>
    <t>cg00082332</t>
  </si>
  <si>
    <t>cg08110950</t>
  </si>
  <si>
    <t>cg24431966</t>
  </si>
  <si>
    <t>cg20364838</t>
  </si>
  <si>
    <t>cg05074328</t>
  </si>
  <si>
    <t>cg20154932</t>
  </si>
  <si>
    <t>cg18774692</t>
  </si>
  <si>
    <t>cg18895476</t>
  </si>
  <si>
    <t>cg08009534</t>
  </si>
  <si>
    <t>cg16955166</t>
  </si>
  <si>
    <t>cg25035908</t>
  </si>
  <si>
    <t>cg10251229</t>
  </si>
  <si>
    <t>cg19346873</t>
  </si>
  <si>
    <t>cg00172614</t>
  </si>
  <si>
    <t>cg06577850</t>
  </si>
  <si>
    <t>cg13443284</t>
  </si>
  <si>
    <t>cg00886465</t>
  </si>
  <si>
    <t>cg18431951</t>
  </si>
  <si>
    <t>cg09708200</t>
  </si>
  <si>
    <t>cg01871688</t>
  </si>
  <si>
    <t>cg07611488</t>
  </si>
  <si>
    <t>cg21864755</t>
  </si>
  <si>
    <t>cg22222502</t>
  </si>
  <si>
    <t>cg20717792</t>
  </si>
  <si>
    <t>cg07185006</t>
  </si>
  <si>
    <t>cg24524786</t>
  </si>
  <si>
    <t>cg20674424</t>
  </si>
  <si>
    <t>cg08657424</t>
  </si>
  <si>
    <t>cg07512206</t>
  </si>
  <si>
    <t>cg18739367</t>
  </si>
  <si>
    <t>cg17041051</t>
  </si>
  <si>
    <t>cg16589843</t>
  </si>
  <si>
    <t>cg02311073</t>
  </si>
  <si>
    <t>cg05498649</t>
  </si>
  <si>
    <t>cg12685962</t>
  </si>
  <si>
    <t>cg09078948</t>
  </si>
  <si>
    <t>cg04253185</t>
  </si>
  <si>
    <t>cg26385283</t>
  </si>
  <si>
    <t>cg00805193</t>
  </si>
  <si>
    <t>cg22479226</t>
  </si>
  <si>
    <t>cg24409666</t>
  </si>
  <si>
    <t>cg22831526</t>
  </si>
  <si>
    <t>cg23720406</t>
  </si>
  <si>
    <t>cg02752076</t>
  </si>
  <si>
    <t>cg15804598</t>
  </si>
  <si>
    <t>cg27161954</t>
  </si>
  <si>
    <t>cg00944808</t>
  </si>
  <si>
    <t>cg23588307</t>
  </si>
  <si>
    <t>cg15370260</t>
  </si>
  <si>
    <t>cg24751717</t>
  </si>
  <si>
    <t>cg15687221</t>
  </si>
  <si>
    <t>cg13258774</t>
  </si>
  <si>
    <t>cg25461369</t>
  </si>
  <si>
    <t>cg06027207</t>
  </si>
  <si>
    <t>cg20372666</t>
  </si>
  <si>
    <t>cg06360218</t>
  </si>
  <si>
    <t>cg25344017</t>
  </si>
  <si>
    <t>cg13077865</t>
  </si>
  <si>
    <t>cg06080300</t>
  </si>
  <si>
    <t>cg01740202</t>
  </si>
  <si>
    <t>cg09642075</t>
  </si>
  <si>
    <t>cg14140268</t>
  </si>
  <si>
    <t>cg25702859</t>
  </si>
  <si>
    <t>cg12267800</t>
  </si>
  <si>
    <t>cg10632566</t>
  </si>
  <si>
    <t>cg02980023</t>
  </si>
  <si>
    <t>cg13986762</t>
  </si>
  <si>
    <t>cg21730797</t>
  </si>
  <si>
    <t>cg01106572</t>
  </si>
  <si>
    <t>cg05543546</t>
  </si>
  <si>
    <t>cg05331340</t>
  </si>
  <si>
    <t>cg26070441</t>
  </si>
  <si>
    <t>cg01252496</t>
  </si>
  <si>
    <t>cg17500228</t>
  </si>
  <si>
    <t>cg27373604</t>
  </si>
  <si>
    <t>cg17245576</t>
  </si>
  <si>
    <t>cg07569906</t>
  </si>
  <si>
    <t>cg00121045</t>
  </si>
  <si>
    <t>cg22907189</t>
  </si>
  <si>
    <t>cg01892389</t>
  </si>
  <si>
    <t>cg16494977</t>
  </si>
  <si>
    <t>cg20288565</t>
  </si>
  <si>
    <t>cg16537483</t>
  </si>
  <si>
    <t>cg12471836</t>
  </si>
  <si>
    <t>cg27325404</t>
  </si>
  <si>
    <t>cg03872375</t>
  </si>
  <si>
    <t>cg18006944</t>
  </si>
  <si>
    <t>cg16776035</t>
  </si>
  <si>
    <t>cg06947286</t>
  </si>
  <si>
    <t>cg07754933</t>
  </si>
  <si>
    <t>cg15565234</t>
  </si>
  <si>
    <t>cg09286373</t>
  </si>
  <si>
    <t>cg08087541</t>
  </si>
  <si>
    <t>cg27518544</t>
  </si>
  <si>
    <t>cg15449073</t>
  </si>
  <si>
    <t>cg13667389</t>
  </si>
  <si>
    <t>cg21618481</t>
  </si>
  <si>
    <t>cg24422927</t>
  </si>
  <si>
    <t>cg15860624</t>
  </si>
  <si>
    <t>cg10992974</t>
  </si>
  <si>
    <t>cg11961947</t>
  </si>
  <si>
    <t>cg01412907</t>
  </si>
  <si>
    <t>cg21995800</t>
  </si>
  <si>
    <t>cg09465516</t>
  </si>
  <si>
    <t>cg06288316</t>
  </si>
  <si>
    <t>cg25213350</t>
  </si>
  <si>
    <t>cg20962469</t>
  </si>
  <si>
    <t>cg10270055</t>
  </si>
  <si>
    <t>cg07547492</t>
  </si>
  <si>
    <t>cg23407476</t>
  </si>
  <si>
    <t>cg14150298</t>
  </si>
  <si>
    <t>cg08596394</t>
  </si>
  <si>
    <t>cg02838895</t>
  </si>
  <si>
    <t>cg10073856</t>
  </si>
  <si>
    <t>cg07210017</t>
  </si>
  <si>
    <t>cg06515037</t>
  </si>
  <si>
    <t>cg17817613</t>
  </si>
  <si>
    <t>cg21287512</t>
  </si>
  <si>
    <t>cg12349646</t>
  </si>
  <si>
    <t>cg12598730</t>
  </si>
  <si>
    <t>cg02716826</t>
  </si>
  <si>
    <t>cg12561175</t>
  </si>
  <si>
    <t>cg06444395</t>
  </si>
  <si>
    <t>cg03549779</t>
  </si>
  <si>
    <t>cg24769846</t>
  </si>
  <si>
    <t>cg24243879</t>
  </si>
  <si>
    <t>cg12780693</t>
  </si>
  <si>
    <t>cg22340807</t>
  </si>
  <si>
    <t>cg18823710</t>
  </si>
  <si>
    <t>cg08791922</t>
  </si>
  <si>
    <t>cg18693547</t>
  </si>
  <si>
    <t>cg07190151</t>
  </si>
  <si>
    <t>cg05901787</t>
  </si>
  <si>
    <t>cg16111104</t>
  </si>
  <si>
    <t>cg10053912</t>
  </si>
  <si>
    <t>cg06343740</t>
  </si>
  <si>
    <t>cg22297704</t>
  </si>
  <si>
    <t>cg03991512</t>
  </si>
  <si>
    <t>cg16299559</t>
  </si>
  <si>
    <t>cg06436631</t>
  </si>
  <si>
    <t>cg23200873</t>
  </si>
  <si>
    <t>cg02221604</t>
  </si>
  <si>
    <t>cg26804911</t>
  </si>
  <si>
    <t>cg25433219</t>
  </si>
  <si>
    <t>cg02966969</t>
  </si>
  <si>
    <t>cg26672076</t>
  </si>
  <si>
    <t>cg07836091</t>
  </si>
  <si>
    <t>cg03995933</t>
  </si>
  <si>
    <t>cg26266934</t>
  </si>
  <si>
    <t>cg23634251</t>
  </si>
  <si>
    <t>cg00739259</t>
  </si>
  <si>
    <t>cg08878896</t>
  </si>
  <si>
    <t>cg06860600</t>
  </si>
  <si>
    <t>cg02722672</t>
  </si>
  <si>
    <t>cg10773047</t>
  </si>
  <si>
    <t>cg24856518</t>
  </si>
  <si>
    <t>cg10741934</t>
  </si>
  <si>
    <t>cg23570968</t>
  </si>
  <si>
    <t>cg12266022</t>
  </si>
  <si>
    <t>cg19723657</t>
  </si>
  <si>
    <t>cg00944304</t>
  </si>
  <si>
    <t>cg10641011</t>
  </si>
  <si>
    <t>cg11969003</t>
  </si>
  <si>
    <t>cg21574064</t>
  </si>
  <si>
    <t>cg01228174</t>
  </si>
  <si>
    <t>cg04819580</t>
  </si>
  <si>
    <t>cg17978262</t>
  </si>
  <si>
    <t>cg22110282</t>
  </si>
  <si>
    <t>cg00084577</t>
  </si>
  <si>
    <t>cg20702870</t>
  </si>
  <si>
    <t>cg20971610</t>
  </si>
  <si>
    <t>cg05538508</t>
  </si>
  <si>
    <t>cg25043129</t>
  </si>
  <si>
    <t>cg17739764</t>
  </si>
  <si>
    <t>cg09877334</t>
  </si>
  <si>
    <t>cg16116203</t>
  </si>
  <si>
    <t>cg02435472</t>
  </si>
  <si>
    <t>cg04394707</t>
  </si>
  <si>
    <t>cg10440877</t>
  </si>
  <si>
    <t>cg03217411</t>
  </si>
  <si>
    <t>cg08462367</t>
  </si>
  <si>
    <t>cg07516789</t>
  </si>
  <si>
    <t>cg10675988</t>
  </si>
  <si>
    <t>cg13030582</t>
  </si>
  <si>
    <t>cg07781445</t>
  </si>
  <si>
    <t>cg03904891</t>
  </si>
  <si>
    <t>cg12336290</t>
  </si>
  <si>
    <t>cg10170269</t>
  </si>
  <si>
    <t>cg10388525</t>
  </si>
  <si>
    <t>cg12264322</t>
  </si>
  <si>
    <t>cg24379085</t>
  </si>
  <si>
    <t>cg00940514</t>
  </si>
  <si>
    <t>cg14141710</t>
  </si>
  <si>
    <t>cg02387455</t>
  </si>
  <si>
    <t>cg18815779</t>
  </si>
  <si>
    <t>cg13429095</t>
  </si>
  <si>
    <t>cg02343439</t>
  </si>
  <si>
    <t>cg26605427</t>
  </si>
  <si>
    <t>cg08687540</t>
  </si>
  <si>
    <t>cg13016664</t>
  </si>
  <si>
    <t>cg14260083</t>
  </si>
  <si>
    <t>cg01899620</t>
  </si>
  <si>
    <t>cg00666295</t>
  </si>
  <si>
    <t>cg26976064</t>
  </si>
  <si>
    <t>cg09361094</t>
  </si>
  <si>
    <t>cg11414633</t>
  </si>
  <si>
    <t>cg23712594</t>
  </si>
  <si>
    <t>cg09101721</t>
  </si>
  <si>
    <t>cg09929238</t>
  </si>
  <si>
    <t>cg13300231</t>
  </si>
  <si>
    <t>cg13269555</t>
  </si>
  <si>
    <t>cg26987083</t>
  </si>
  <si>
    <t>cg14760861</t>
  </si>
  <si>
    <t>cg01792368</t>
  </si>
  <si>
    <t>cg21002674</t>
  </si>
  <si>
    <t>cg14856996</t>
  </si>
  <si>
    <t>cg17220152</t>
  </si>
  <si>
    <t>cg22886575</t>
  </si>
  <si>
    <t>cg13049960</t>
  </si>
  <si>
    <t>cg21852712</t>
  </si>
  <si>
    <t>cg05333368</t>
  </si>
  <si>
    <t>cg01990216</t>
  </si>
  <si>
    <t>cg10896446</t>
  </si>
  <si>
    <t>cg16436225</t>
  </si>
  <si>
    <t>cg06305933</t>
  </si>
  <si>
    <t>cg15199542</t>
  </si>
  <si>
    <t>cg16992860</t>
  </si>
  <si>
    <t>cg19178585</t>
  </si>
  <si>
    <t>cg21103992</t>
  </si>
  <si>
    <t>cg07309904</t>
  </si>
  <si>
    <t>cg07330114</t>
  </si>
  <si>
    <t>cg12470493</t>
  </si>
  <si>
    <t>ch.10.295680R</t>
  </si>
  <si>
    <t>cg11973302</t>
  </si>
  <si>
    <t>cg18190310</t>
  </si>
  <si>
    <t>cg27181142</t>
  </si>
  <si>
    <t>cg04635671</t>
  </si>
  <si>
    <t>cg26343183</t>
  </si>
  <si>
    <t>cg14744772</t>
  </si>
  <si>
    <t>cg19645861</t>
  </si>
  <si>
    <t>cg19906122</t>
  </si>
  <si>
    <t>cg23719207</t>
  </si>
  <si>
    <t>cg04337403</t>
  </si>
  <si>
    <t>cg17716039</t>
  </si>
  <si>
    <t>cg25689728</t>
  </si>
  <si>
    <t>cg25317210</t>
  </si>
  <si>
    <t>cg00470351</t>
  </si>
  <si>
    <t>cg21277192</t>
  </si>
  <si>
    <t>cg06093703</t>
  </si>
  <si>
    <t>cg17488500</t>
  </si>
  <si>
    <t>cg12361262</t>
  </si>
  <si>
    <t>cg06316211</t>
  </si>
  <si>
    <t>cg14896076</t>
  </si>
  <si>
    <t>cg02266624</t>
  </si>
  <si>
    <t>cg10223198</t>
  </si>
  <si>
    <t>cg06316056</t>
  </si>
  <si>
    <t>cg09789697</t>
  </si>
  <si>
    <t>cg02810967</t>
  </si>
  <si>
    <t>cg18611360</t>
  </si>
  <si>
    <t>cg08752433</t>
  </si>
  <si>
    <t>cg00859866</t>
  </si>
  <si>
    <t>cg13740187</t>
  </si>
  <si>
    <t>cg17649443</t>
  </si>
  <si>
    <t>cg20823803</t>
  </si>
  <si>
    <t>cg14968732</t>
  </si>
  <si>
    <t>cg18575406</t>
  </si>
  <si>
    <t>cg26781524</t>
  </si>
  <si>
    <t>cg08006734</t>
  </si>
  <si>
    <t>cg09086326</t>
  </si>
  <si>
    <t>cg05081546</t>
  </si>
  <si>
    <t>cg15652790</t>
  </si>
  <si>
    <t>cg05800564</t>
  </si>
  <si>
    <t>cg04218812</t>
  </si>
  <si>
    <t>cg15079934</t>
  </si>
  <si>
    <t>cg05475649</t>
  </si>
  <si>
    <t>cg14395761</t>
  </si>
  <si>
    <t>cg06550100</t>
  </si>
  <si>
    <t>cg25727825</t>
  </si>
  <si>
    <t>cg08349425</t>
  </si>
  <si>
    <t>cg02453726</t>
  </si>
  <si>
    <t>cg04465255</t>
  </si>
  <si>
    <t>cg06148480</t>
  </si>
  <si>
    <t>cg16921772</t>
  </si>
  <si>
    <t>cg15043342</t>
  </si>
  <si>
    <t>cg00584370</t>
  </si>
  <si>
    <t>cg17820448</t>
  </si>
  <si>
    <t>cg20822254</t>
  </si>
  <si>
    <t>cg24802351</t>
  </si>
  <si>
    <t>cg16993186</t>
  </si>
  <si>
    <t>cg07201822</t>
  </si>
  <si>
    <t>cg18077307</t>
  </si>
  <si>
    <t>cg05299572</t>
  </si>
  <si>
    <t>cg08722675</t>
  </si>
  <si>
    <t>cg16607349</t>
  </si>
  <si>
    <t>cg05194102</t>
  </si>
  <si>
    <t>cg16802137</t>
  </si>
  <si>
    <t>cg05479376</t>
  </si>
  <si>
    <t>cg19110943</t>
  </si>
  <si>
    <t>cg03583601</t>
  </si>
  <si>
    <t>cg02687169</t>
  </si>
  <si>
    <t>cg00684075</t>
  </si>
  <si>
    <t>cg11704068</t>
  </si>
  <si>
    <t>cg09450200</t>
  </si>
  <si>
    <t>cg02511440</t>
  </si>
  <si>
    <t>cg08545632</t>
  </si>
  <si>
    <t>cg00096267</t>
  </si>
  <si>
    <t>cg21587837</t>
  </si>
  <si>
    <t>cg21496408</t>
  </si>
  <si>
    <t>cg09194657</t>
  </si>
  <si>
    <t>cg25613180</t>
  </si>
  <si>
    <t>cg14217107</t>
  </si>
  <si>
    <t>cg22207584</t>
  </si>
  <si>
    <t>cg03190891</t>
  </si>
  <si>
    <t>cg20061371</t>
  </si>
  <si>
    <t>cg21141410</t>
  </si>
  <si>
    <t>cg04689607</t>
  </si>
  <si>
    <t>cg02165978</t>
  </si>
  <si>
    <t>cg27618792</t>
  </si>
  <si>
    <t>cg10547260</t>
  </si>
  <si>
    <t>cg08271577</t>
  </si>
  <si>
    <t>cg02641339</t>
  </si>
  <si>
    <t>cg08708194</t>
  </si>
  <si>
    <t>cg04745574</t>
  </si>
  <si>
    <t>cg21434376</t>
  </si>
  <si>
    <t>cg10044470</t>
  </si>
  <si>
    <t>cg20301340</t>
  </si>
  <si>
    <t>cg16686158</t>
  </si>
  <si>
    <t>cg09736922</t>
  </si>
  <si>
    <t>cg00432023</t>
  </si>
  <si>
    <t>cg09911316</t>
  </si>
  <si>
    <t>cg24841879</t>
  </si>
  <si>
    <t>cg26842596</t>
  </si>
  <si>
    <t>cg07288921</t>
  </si>
  <si>
    <t>cg20510770</t>
  </si>
  <si>
    <t>cg11806181</t>
  </si>
  <si>
    <t>cg13009854</t>
  </si>
  <si>
    <t>cg14333394</t>
  </si>
  <si>
    <t>cg24885082</t>
  </si>
  <si>
    <t>cg08583650</t>
  </si>
  <si>
    <t>cg27298324</t>
  </si>
  <si>
    <t>cg24808921</t>
  </si>
  <si>
    <t>cg01024504</t>
  </si>
  <si>
    <t>cg27463749</t>
  </si>
  <si>
    <t>cg12642473</t>
  </si>
  <si>
    <t>cg25318579</t>
  </si>
  <si>
    <t>cg08532898</t>
  </si>
  <si>
    <t>cg10829227</t>
  </si>
  <si>
    <t>cg22891601</t>
  </si>
  <si>
    <t>cg07647459</t>
  </si>
  <si>
    <t>cg09662329</t>
  </si>
  <si>
    <t>cg09317774</t>
  </si>
  <si>
    <t>cg16647682</t>
  </si>
  <si>
    <t>cg22825202</t>
  </si>
  <si>
    <t>cg05975710</t>
  </si>
  <si>
    <t>cg02184226</t>
  </si>
  <si>
    <t>cg19071976</t>
  </si>
  <si>
    <t>cg27560039</t>
  </si>
  <si>
    <t>cg10139947</t>
  </si>
  <si>
    <t>cg02476270</t>
  </si>
  <si>
    <t>cg14411154</t>
  </si>
  <si>
    <t>cg23510026</t>
  </si>
  <si>
    <t>cg24904788</t>
  </si>
  <si>
    <t>cg04760602</t>
  </si>
  <si>
    <t>cg19106932</t>
  </si>
  <si>
    <t>cg13577937</t>
  </si>
  <si>
    <t>cg10601939</t>
  </si>
  <si>
    <t>cg16235226</t>
  </si>
  <si>
    <t>cg04327143</t>
  </si>
  <si>
    <t>cg01401957</t>
  </si>
  <si>
    <t>cg16639173</t>
  </si>
  <si>
    <t>cg07399520</t>
  </si>
  <si>
    <t>cg07324110</t>
  </si>
  <si>
    <t>cg01026661</t>
  </si>
  <si>
    <t>cg04670802</t>
  </si>
  <si>
    <t>cg11752894</t>
  </si>
  <si>
    <t>cg23828766</t>
  </si>
  <si>
    <t>cg20266961</t>
  </si>
  <si>
    <t>cg10653694</t>
  </si>
  <si>
    <t>cg01266368</t>
  </si>
  <si>
    <t>cg07333223</t>
  </si>
  <si>
    <t>cg14800136</t>
  </si>
  <si>
    <t>cg21403806</t>
  </si>
  <si>
    <t>cg07012702</t>
  </si>
  <si>
    <t>cg22716262</t>
  </si>
  <si>
    <t>cg15797341</t>
  </si>
  <si>
    <t>cg03235759</t>
  </si>
  <si>
    <t>cg05422948</t>
  </si>
  <si>
    <t>cg10936163</t>
  </si>
  <si>
    <t>cg16934969</t>
  </si>
  <si>
    <t>cg14055004</t>
  </si>
  <si>
    <t>cg06225967</t>
  </si>
  <si>
    <t>cg19496005</t>
  </si>
  <si>
    <t>cg16791767</t>
  </si>
  <si>
    <t>cg09217797</t>
  </si>
  <si>
    <t>cg15022400</t>
  </si>
  <si>
    <t>cg19032328</t>
  </si>
  <si>
    <t>cg17214502</t>
  </si>
  <si>
    <t>cg23003220</t>
  </si>
  <si>
    <t>cg06555056</t>
  </si>
  <si>
    <t>cg12152867</t>
  </si>
  <si>
    <t>cg13904214</t>
  </si>
  <si>
    <t>cg25483530</t>
  </si>
  <si>
    <t>cg17543239</t>
  </si>
  <si>
    <t>cg03479209</t>
  </si>
  <si>
    <t>cg19035405</t>
  </si>
  <si>
    <t>cg21331367</t>
  </si>
  <si>
    <t>cg01385198</t>
  </si>
  <si>
    <t>cg06500161</t>
  </si>
  <si>
    <t>cg06429555</t>
  </si>
  <si>
    <t>cg05051876</t>
  </si>
  <si>
    <t>cg26241460</t>
  </si>
  <si>
    <t>cg05257528</t>
  </si>
  <si>
    <t>cg26066180</t>
  </si>
  <si>
    <t>cg10105623</t>
  </si>
  <si>
    <t>cg08573550</t>
  </si>
  <si>
    <t>cg16725944</t>
  </si>
  <si>
    <t>cg24922713</t>
  </si>
  <si>
    <t>cg15839673</t>
  </si>
  <si>
    <t>cg26676413</t>
  </si>
  <si>
    <t>cg18908185</t>
  </si>
  <si>
    <t>cg25483706</t>
  </si>
  <si>
    <t>cg14143907</t>
  </si>
  <si>
    <t>cg21026639</t>
  </si>
  <si>
    <t>cg08392125</t>
  </si>
  <si>
    <t>cg05046020</t>
  </si>
  <si>
    <t>cg00717259</t>
  </si>
  <si>
    <t>cg23173157</t>
  </si>
  <si>
    <t>cg05289668</t>
  </si>
  <si>
    <t>cg16358867</t>
  </si>
  <si>
    <t>cg19265370</t>
  </si>
  <si>
    <t>cg15418246</t>
  </si>
  <si>
    <t>cg23787029</t>
  </si>
  <si>
    <t>cg18167858</t>
  </si>
  <si>
    <t>cg02891728</t>
  </si>
  <si>
    <t>cg03571445</t>
  </si>
  <si>
    <t>cg08953826</t>
  </si>
  <si>
    <t>cg17085666</t>
  </si>
  <si>
    <t>cg07219303</t>
  </si>
  <si>
    <t>cg14525867</t>
  </si>
  <si>
    <t>cg17769836</t>
  </si>
  <si>
    <t>cg06713766</t>
  </si>
  <si>
    <t>cg10686502</t>
  </si>
  <si>
    <t>cg07786412</t>
  </si>
  <si>
    <t>cg04257969</t>
  </si>
  <si>
    <t>cg17185244</t>
  </si>
  <si>
    <t>cg17269430</t>
  </si>
  <si>
    <t>cg13975855</t>
  </si>
  <si>
    <t>cg06967304</t>
  </si>
  <si>
    <t>cg00582320</t>
  </si>
  <si>
    <t>cg20360286</t>
  </si>
  <si>
    <t>cg21539392</t>
  </si>
  <si>
    <t>cg03625209</t>
  </si>
  <si>
    <t>cg03014019</t>
  </si>
  <si>
    <t>cg19425525</t>
  </si>
  <si>
    <t>cg12871593</t>
  </si>
  <si>
    <t>cg09112360</t>
  </si>
  <si>
    <t>cg01811355</t>
  </si>
  <si>
    <t>cg26108469</t>
  </si>
  <si>
    <t>cg20286560</t>
  </si>
  <si>
    <t>cg14722588</t>
  </si>
  <si>
    <t>cg05365824</t>
  </si>
  <si>
    <t>cg13812164</t>
  </si>
  <si>
    <t>cg23538590</t>
  </si>
  <si>
    <t>cg26106707</t>
  </si>
  <si>
    <t>cg19211880</t>
  </si>
  <si>
    <t>cg08203845</t>
  </si>
  <si>
    <t>cg00834988</t>
  </si>
  <si>
    <t>cg03029723</t>
  </si>
  <si>
    <t>cg02517189</t>
  </si>
  <si>
    <t>cg07130826</t>
  </si>
  <si>
    <t>cg05227963</t>
  </si>
  <si>
    <t>cg08759026</t>
  </si>
  <si>
    <t>cg14152730</t>
  </si>
  <si>
    <t>cg00589699</t>
  </si>
  <si>
    <t>cg19718090</t>
  </si>
  <si>
    <t>cg03159676</t>
  </si>
  <si>
    <t>cg17569413</t>
  </si>
  <si>
    <t>cg22235877</t>
  </si>
  <si>
    <t>cg15563355</t>
  </si>
  <si>
    <t>cg00335757</t>
  </si>
  <si>
    <t>cg17278444</t>
  </si>
  <si>
    <t>cg11523085</t>
  </si>
  <si>
    <t>cg17127166</t>
  </si>
  <si>
    <t>cg27129363</t>
  </si>
  <si>
    <t>cg02521587</t>
  </si>
  <si>
    <t>cg12844912</t>
  </si>
  <si>
    <t>cg00212057</t>
  </si>
  <si>
    <t>cg16462073</t>
  </si>
  <si>
    <t>cg24543097</t>
  </si>
  <si>
    <t>cg24542852</t>
  </si>
  <si>
    <t>cg07487555</t>
  </si>
  <si>
    <t>cg07480006</t>
  </si>
  <si>
    <t>cg15571769</t>
  </si>
  <si>
    <t>cg04892765</t>
  </si>
  <si>
    <t>cg05163509</t>
  </si>
  <si>
    <t>cg12840537</t>
  </si>
  <si>
    <t>cg10155312</t>
  </si>
  <si>
    <t>cg12261052</t>
  </si>
  <si>
    <t>cg27301655</t>
  </si>
  <si>
    <t>cg19190853</t>
  </si>
  <si>
    <t>cg05778738</t>
  </si>
  <si>
    <t>cg07041616</t>
  </si>
  <si>
    <t>cg04803153</t>
  </si>
  <si>
    <t>cg03008741</t>
  </si>
  <si>
    <t>cg06560887</t>
  </si>
  <si>
    <t>cg26274299</t>
  </si>
  <si>
    <t>cg13496662</t>
  </si>
  <si>
    <t>cg06812651</t>
  </si>
  <si>
    <t>cg24052866</t>
  </si>
  <si>
    <t>cg05371159</t>
  </si>
  <si>
    <t>cg09269113</t>
  </si>
  <si>
    <t>cg10786572</t>
  </si>
  <si>
    <t>cg04284956</t>
  </si>
  <si>
    <t>cg07592507</t>
  </si>
  <si>
    <t>cg06739059</t>
  </si>
  <si>
    <t>cg22526415</t>
  </si>
  <si>
    <t>cg00753139</t>
  </si>
  <si>
    <t>cg19265232</t>
  </si>
  <si>
    <t>cg01539510</t>
  </si>
  <si>
    <t>cg20977312</t>
  </si>
  <si>
    <t>cg26353903</t>
  </si>
  <si>
    <t>cg24668155</t>
  </si>
  <si>
    <t>cg05098233</t>
  </si>
  <si>
    <t>cg15225657</t>
  </si>
  <si>
    <t>cg04603976</t>
  </si>
  <si>
    <t>cg14616353</t>
  </si>
  <si>
    <t>cg03926552</t>
  </si>
  <si>
    <t>cg19268599</t>
  </si>
  <si>
    <t>cg20622669</t>
  </si>
  <si>
    <t>cg02933362</t>
  </si>
  <si>
    <t>cg02431308</t>
  </si>
  <si>
    <t>cg02343594</t>
  </si>
  <si>
    <t>cg24310722</t>
  </si>
  <si>
    <t>cg14349855</t>
  </si>
  <si>
    <t>cg22693837</t>
  </si>
  <si>
    <t>cg22091236</t>
  </si>
  <si>
    <t>cg07810387</t>
  </si>
  <si>
    <t>cg03700462</t>
  </si>
  <si>
    <t>cg26428889</t>
  </si>
  <si>
    <t>cg12181407</t>
  </si>
  <si>
    <t>cg04725597</t>
  </si>
  <si>
    <t>cg01029617</t>
  </si>
  <si>
    <t>cg24069424</t>
  </si>
  <si>
    <t>cg12536936</t>
  </si>
  <si>
    <t>cg13920330</t>
  </si>
  <si>
    <t>cg10769036</t>
  </si>
  <si>
    <t>cg05658236</t>
  </si>
  <si>
    <t>cg13845105</t>
  </si>
  <si>
    <t>cg14608505</t>
  </si>
  <si>
    <t>cg08564019</t>
  </si>
  <si>
    <t>cg03756485</t>
  </si>
  <si>
    <t>cg03610217</t>
  </si>
  <si>
    <t>cg05751661</t>
  </si>
  <si>
    <t>cg01590338</t>
  </si>
  <si>
    <t>cg17703064</t>
  </si>
  <si>
    <t>cg22083199</t>
  </si>
  <si>
    <t>cg12439813</t>
  </si>
  <si>
    <t>cg25262528</t>
  </si>
  <si>
    <t>cg18638857</t>
  </si>
  <si>
    <t>cg21038795</t>
  </si>
  <si>
    <t>cg05734077</t>
  </si>
  <si>
    <t>cg02057343</t>
  </si>
  <si>
    <t>cg12509665</t>
  </si>
  <si>
    <t>cg20639774</t>
  </si>
  <si>
    <t>cg25338515</t>
  </si>
  <si>
    <t>cg01057000</t>
  </si>
  <si>
    <t>cg27538117</t>
  </si>
  <si>
    <t>cg01360760</t>
  </si>
  <si>
    <t>cg03668593</t>
  </si>
  <si>
    <t>cg04468671</t>
  </si>
  <si>
    <t>cg00464046</t>
  </si>
  <si>
    <t>cg05943476</t>
  </si>
  <si>
    <t>cg14314770</t>
  </si>
  <si>
    <t>cg01995927</t>
  </si>
  <si>
    <t>cg05186966</t>
  </si>
  <si>
    <t>cg09100866</t>
  </si>
  <si>
    <t>cg20198948</t>
  </si>
  <si>
    <t>cg22675767</t>
  </si>
  <si>
    <t>cg17245135</t>
  </si>
  <si>
    <t>cg07453451</t>
  </si>
  <si>
    <t>cg11266339</t>
  </si>
  <si>
    <t>cg12137033</t>
  </si>
  <si>
    <t>cg23567380</t>
  </si>
  <si>
    <t>cg11979818</t>
  </si>
  <si>
    <t>cg03935116</t>
  </si>
  <si>
    <t>cg07246713</t>
  </si>
  <si>
    <t>cg00590152</t>
  </si>
  <si>
    <t>cg07962882</t>
  </si>
  <si>
    <t>cg25463483</t>
  </si>
  <si>
    <t>cg01552919</t>
  </si>
  <si>
    <t>cg05798299</t>
  </si>
  <si>
    <t>cg00349975</t>
  </si>
  <si>
    <t>cg11601000</t>
  </si>
  <si>
    <t>cg04875007</t>
  </si>
  <si>
    <t>cg01334597</t>
  </si>
  <si>
    <t>cg04582732</t>
  </si>
  <si>
    <t>cg12489028</t>
  </si>
  <si>
    <t>cg07146578</t>
  </si>
  <si>
    <t>cg04328166</t>
  </si>
  <si>
    <t>cg22295169</t>
  </si>
  <si>
    <t>cg11148839</t>
  </si>
  <si>
    <t>cg05303901</t>
  </si>
  <si>
    <t>cg05604658</t>
  </si>
  <si>
    <t>cg15403390</t>
  </si>
  <si>
    <t>cg14495063</t>
  </si>
  <si>
    <t>cg03442235</t>
  </si>
  <si>
    <t>cg16733243</t>
  </si>
  <si>
    <t>cg16827707</t>
  </si>
  <si>
    <t>cg26282731</t>
  </si>
  <si>
    <t>cg15585021</t>
  </si>
  <si>
    <t>cg14262884</t>
  </si>
  <si>
    <t>cg26889647</t>
  </si>
  <si>
    <t>cg19619777</t>
  </si>
  <si>
    <t>cg13626711</t>
  </si>
  <si>
    <t>cg18463452</t>
  </si>
  <si>
    <t>cg18148452</t>
  </si>
  <si>
    <t>cg13575314</t>
  </si>
  <si>
    <t>cg21336938</t>
  </si>
  <si>
    <t>cg16657928</t>
  </si>
  <si>
    <t>cg06628679</t>
  </si>
  <si>
    <t>cg24363719</t>
  </si>
  <si>
    <t>cg23157190</t>
  </si>
  <si>
    <t>cg04304930</t>
  </si>
  <si>
    <t>cg09899215</t>
  </si>
  <si>
    <t>cg13422850</t>
  </si>
  <si>
    <t>cg16627786</t>
  </si>
  <si>
    <t>cg16413677</t>
  </si>
  <si>
    <t>cg23666991</t>
  </si>
  <si>
    <t>cg09288778</t>
  </si>
  <si>
    <t>cg09615680</t>
  </si>
  <si>
    <t>cg24635257</t>
  </si>
  <si>
    <t>cg03693321</t>
  </si>
  <si>
    <t>cg21881184</t>
  </si>
  <si>
    <t>cg14531093</t>
  </si>
  <si>
    <t>cg05703000</t>
  </si>
  <si>
    <t>cg20088478</t>
  </si>
  <si>
    <t>cg00262195</t>
  </si>
  <si>
    <t>cg11892200</t>
  </si>
  <si>
    <t>cg03628909</t>
  </si>
  <si>
    <t>cg10095811</t>
  </si>
  <si>
    <t>cg22113689</t>
  </si>
  <si>
    <t>cg26002370</t>
  </si>
  <si>
    <t>cg20064024</t>
  </si>
  <si>
    <t>cg17029706</t>
  </si>
  <si>
    <t>cg05655190</t>
  </si>
  <si>
    <t>cg14922895</t>
  </si>
  <si>
    <t>cg15948504</t>
  </si>
  <si>
    <t>cg04290133</t>
  </si>
  <si>
    <t>cg16581455</t>
  </si>
  <si>
    <t>cg06627526</t>
  </si>
  <si>
    <t>cg07351143</t>
  </si>
  <si>
    <t>cg07465699</t>
  </si>
  <si>
    <t>cg00233725</t>
  </si>
  <si>
    <t>cg02374934</t>
  </si>
  <si>
    <t>cg24842086</t>
  </si>
  <si>
    <t>cg03166292</t>
  </si>
  <si>
    <t>cg00689900</t>
  </si>
  <si>
    <t>cg08888539</t>
  </si>
  <si>
    <t>cg13561409</t>
  </si>
  <si>
    <t>cg03666895</t>
  </si>
  <si>
    <t>cg11207104</t>
  </si>
  <si>
    <t>cg00468380</t>
  </si>
  <si>
    <t>cg27141801</t>
  </si>
  <si>
    <t>cg14442689</t>
  </si>
  <si>
    <t>cg04045993</t>
  </si>
  <si>
    <t>cg11968571</t>
  </si>
  <si>
    <t>cg17627466</t>
  </si>
  <si>
    <t>cg03952885</t>
  </si>
  <si>
    <t>cg12631550</t>
  </si>
  <si>
    <t>cg14326739</t>
  </si>
  <si>
    <t>cg23143632</t>
  </si>
  <si>
    <t>cg00742668</t>
  </si>
  <si>
    <t>cg22253036</t>
  </si>
  <si>
    <t>cg00008647</t>
  </si>
  <si>
    <t>cg10974980</t>
  </si>
  <si>
    <t>cg18744828</t>
  </si>
  <si>
    <t>cg04658221</t>
  </si>
  <si>
    <t>cg03288429</t>
  </si>
  <si>
    <t>cg21806732</t>
  </si>
  <si>
    <t>cg17728503</t>
  </si>
  <si>
    <t>cg04474257</t>
  </si>
  <si>
    <t>cg01920129</t>
  </si>
  <si>
    <t>cg04311574</t>
  </si>
  <si>
    <t>cg14421288</t>
  </si>
  <si>
    <t>cg04898765</t>
  </si>
  <si>
    <t>cg08350962</t>
  </si>
  <si>
    <t>cg20712808</t>
  </si>
  <si>
    <t>cg06580800</t>
  </si>
  <si>
    <t>cg09786333</t>
  </si>
  <si>
    <t>cg06460642</t>
  </si>
  <si>
    <t>cg09614261</t>
  </si>
  <si>
    <t>cg00091263</t>
  </si>
  <si>
    <t>cg13056495</t>
  </si>
  <si>
    <t>cg13893245</t>
  </si>
  <si>
    <t>cg19197463</t>
  </si>
  <si>
    <t>cg22851557</t>
  </si>
  <si>
    <t>cg15274195</t>
  </si>
  <si>
    <t>cg22786718</t>
  </si>
  <si>
    <t>cg01060419</t>
  </si>
  <si>
    <t>cg16371518</t>
  </si>
  <si>
    <t>cg17343451</t>
  </si>
  <si>
    <t>cg25522242</t>
  </si>
  <si>
    <t>cg17958447</t>
  </si>
  <si>
    <t>cg22017213</t>
  </si>
  <si>
    <t>cg21183846</t>
  </si>
  <si>
    <t>cg20285594</t>
  </si>
  <si>
    <t>cg16284844</t>
  </si>
  <si>
    <t>cg04615509</t>
  </si>
  <si>
    <t>cg10213469</t>
  </si>
  <si>
    <t>cg07794938</t>
  </si>
  <si>
    <t>cg17500055</t>
  </si>
  <si>
    <t>cg19442415</t>
  </si>
  <si>
    <t>cg10718813</t>
  </si>
  <si>
    <t>cg14100654</t>
  </si>
  <si>
    <t>cg06704395</t>
  </si>
  <si>
    <t>cg25088707</t>
  </si>
  <si>
    <t>cg26318645</t>
  </si>
  <si>
    <t>cg00727112</t>
  </si>
  <si>
    <t>cg00791280</t>
  </si>
  <si>
    <t>cg04547554</t>
  </si>
  <si>
    <t>cg09406731</t>
  </si>
  <si>
    <t>cg13980410</t>
  </si>
  <si>
    <t>cg18415350</t>
  </si>
  <si>
    <t>cg01606057</t>
  </si>
  <si>
    <t>cg18518516</t>
  </si>
  <si>
    <t>cg10950593</t>
  </si>
  <si>
    <t>cg16494108</t>
  </si>
  <si>
    <t>cg01176339</t>
  </si>
  <si>
    <t>cg14279178</t>
  </si>
  <si>
    <t>cg27338079</t>
  </si>
  <si>
    <t>cg08062273</t>
  </si>
  <si>
    <t>cg25591720</t>
  </si>
  <si>
    <t>cg16243898</t>
  </si>
  <si>
    <t>cg16331689</t>
  </si>
  <si>
    <t>cg09152693</t>
  </si>
  <si>
    <t>cg10380680</t>
  </si>
  <si>
    <t>cg22837107</t>
  </si>
  <si>
    <t>cg24832862</t>
  </si>
  <si>
    <t>cg01949002</t>
  </si>
  <si>
    <t>cg27504302</t>
  </si>
  <si>
    <t>cg27641084</t>
  </si>
  <si>
    <t>cg13863007</t>
  </si>
  <si>
    <t>cg12134754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</si>
</sst>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B2" s="1" t="s">
        <v>5</v>
      </c>
      <c r="C2" s="2" t="str">
        <f>IFERROR(__xludf.DUMMYFUNCTION("UNIQUE(B2:B4518)"),"cg23831155")</f>
        <v>cg23831155</v>
      </c>
    </row>
    <row r="3">
      <c r="B3" s="1" t="s">
        <v>6</v>
      </c>
      <c r="C3" s="2" t="str">
        <f>IFERROR(__xludf.DUMMYFUNCTION("""COMPUTED_VALUE"""),"cg17870484")</f>
        <v>cg17870484</v>
      </c>
    </row>
    <row r="4">
      <c r="B4" s="1" t="s">
        <v>7</v>
      </c>
      <c r="C4" s="2" t="str">
        <f>IFERROR(__xludf.DUMMYFUNCTION("""COMPUTED_VALUE"""),"cg20095851")</f>
        <v>cg20095851</v>
      </c>
    </row>
    <row r="5">
      <c r="B5" s="1" t="s">
        <v>8</v>
      </c>
      <c r="C5" s="2" t="str">
        <f>IFERROR(__xludf.DUMMYFUNCTION("""COMPUTED_VALUE"""),"cg03107405")</f>
        <v>cg03107405</v>
      </c>
    </row>
    <row r="6">
      <c r="B6" s="1" t="s">
        <v>9</v>
      </c>
      <c r="C6" s="2" t="str">
        <f>IFERROR(__xludf.DUMMYFUNCTION("""COMPUTED_VALUE"""),"cg16057915")</f>
        <v>cg16057915</v>
      </c>
    </row>
    <row r="7">
      <c r="B7" s="1" t="s">
        <v>10</v>
      </c>
      <c r="C7" s="2" t="str">
        <f>IFERROR(__xludf.DUMMYFUNCTION("""COMPUTED_VALUE"""),"cg02004851")</f>
        <v>cg02004851</v>
      </c>
    </row>
    <row r="8">
      <c r="B8" s="1" t="s">
        <v>11</v>
      </c>
      <c r="C8" s="2" t="str">
        <f>IFERROR(__xludf.DUMMYFUNCTION("""COMPUTED_VALUE"""),"cg02696685")</f>
        <v>cg02696685</v>
      </c>
    </row>
    <row r="9">
      <c r="B9" s="1" t="s">
        <v>12</v>
      </c>
      <c r="C9" s="2" t="str">
        <f>IFERROR(__xludf.DUMMYFUNCTION("""COMPUTED_VALUE"""),"cg12246564")</f>
        <v>cg12246564</v>
      </c>
    </row>
    <row r="10">
      <c r="B10" s="1" t="s">
        <v>13</v>
      </c>
      <c r="C10" s="2" t="str">
        <f>IFERROR(__xludf.DUMMYFUNCTION("""COMPUTED_VALUE"""),"cg05516505")</f>
        <v>cg05516505</v>
      </c>
    </row>
    <row r="11">
      <c r="B11" s="1" t="s">
        <v>14</v>
      </c>
      <c r="C11" s="2" t="str">
        <f>IFERROR(__xludf.DUMMYFUNCTION("""COMPUTED_VALUE"""),"cg13614229")</f>
        <v>cg13614229</v>
      </c>
    </row>
    <row r="12">
      <c r="B12" s="1" t="s">
        <v>15</v>
      </c>
      <c r="C12" s="2" t="str">
        <f>IFERROR(__xludf.DUMMYFUNCTION("""COMPUTED_VALUE"""),"cg21824343")</f>
        <v>cg21824343</v>
      </c>
    </row>
    <row r="13">
      <c r="B13" s="1" t="s">
        <v>16</v>
      </c>
      <c r="C13" s="2" t="str">
        <f>IFERROR(__xludf.DUMMYFUNCTION("""COMPUTED_VALUE"""),"cg07352054")</f>
        <v>cg07352054</v>
      </c>
    </row>
    <row r="14">
      <c r="B14" s="1" t="s">
        <v>17</v>
      </c>
      <c r="C14" s="2" t="str">
        <f>IFERROR(__xludf.DUMMYFUNCTION("""COMPUTED_VALUE"""),"cg14434408")</f>
        <v>cg14434408</v>
      </c>
    </row>
    <row r="15">
      <c r="B15" s="1" t="s">
        <v>18</v>
      </c>
      <c r="C15" s="2" t="str">
        <f>IFERROR(__xludf.DUMMYFUNCTION("""COMPUTED_VALUE"""),"cg09813986")</f>
        <v>cg09813986</v>
      </c>
    </row>
    <row r="16">
      <c r="B16" s="1" t="s">
        <v>19</v>
      </c>
      <c r="C16" s="2" t="str">
        <f>IFERROR(__xludf.DUMMYFUNCTION("""COMPUTED_VALUE"""),"cg08870587")</f>
        <v>cg08870587</v>
      </c>
    </row>
    <row r="17">
      <c r="B17" s="1" t="s">
        <v>20</v>
      </c>
      <c r="C17" s="2" t="str">
        <f>IFERROR(__xludf.DUMMYFUNCTION("""COMPUTED_VALUE"""),"cg20154618")</f>
        <v>cg20154618</v>
      </c>
    </row>
    <row r="18">
      <c r="B18" s="1" t="s">
        <v>21</v>
      </c>
      <c r="C18" s="2" t="str">
        <f>IFERROR(__xludf.DUMMYFUNCTION("""COMPUTED_VALUE"""),"cg08409113")</f>
        <v>cg08409113</v>
      </c>
    </row>
    <row r="19">
      <c r="B19" s="1" t="s">
        <v>22</v>
      </c>
      <c r="C19" s="2" t="str">
        <f>IFERROR(__xludf.DUMMYFUNCTION("""COMPUTED_VALUE"""),"cg08464177")</f>
        <v>cg08464177</v>
      </c>
    </row>
    <row r="20">
      <c r="B20" s="1" t="s">
        <v>23</v>
      </c>
      <c r="C20" s="2" t="str">
        <f>IFERROR(__xludf.DUMMYFUNCTION("""COMPUTED_VALUE"""),"cg11661250")</f>
        <v>cg11661250</v>
      </c>
    </row>
    <row r="21">
      <c r="B21" s="1" t="s">
        <v>24</v>
      </c>
      <c r="C21" s="2" t="str">
        <f>IFERROR(__xludf.DUMMYFUNCTION("""COMPUTED_VALUE"""),"cg17090968")</f>
        <v>cg17090968</v>
      </c>
    </row>
    <row r="22">
      <c r="B22" s="1" t="s">
        <v>25</v>
      </c>
      <c r="C22" s="2" t="str">
        <f>IFERROR(__xludf.DUMMYFUNCTION("""COMPUTED_VALUE"""),"cg23120601")</f>
        <v>cg23120601</v>
      </c>
    </row>
    <row r="23">
      <c r="B23" s="1" t="s">
        <v>26</v>
      </c>
      <c r="C23" s="2" t="str">
        <f>IFERROR(__xludf.DUMMYFUNCTION("""COMPUTED_VALUE"""),"cg05099121")</f>
        <v>cg05099121</v>
      </c>
    </row>
    <row r="24">
      <c r="B24" s="1" t="s">
        <v>27</v>
      </c>
      <c r="C24" s="2" t="str">
        <f>IFERROR(__xludf.DUMMYFUNCTION("""COMPUTED_VALUE"""),"cg10531073")</f>
        <v>cg10531073</v>
      </c>
    </row>
    <row r="25">
      <c r="B25" s="1" t="s">
        <v>28</v>
      </c>
      <c r="C25" s="2" t="str">
        <f>IFERROR(__xludf.DUMMYFUNCTION("""COMPUTED_VALUE"""),"cg12514963")</f>
        <v>cg12514963</v>
      </c>
    </row>
    <row r="26">
      <c r="B26" s="1" t="s">
        <v>29</v>
      </c>
      <c r="C26" s="2" t="str">
        <f>IFERROR(__xludf.DUMMYFUNCTION("""COMPUTED_VALUE"""),"cg12361311")</f>
        <v>cg12361311</v>
      </c>
    </row>
    <row r="27">
      <c r="B27" s="1" t="s">
        <v>30</v>
      </c>
      <c r="C27" s="2" t="str">
        <f>IFERROR(__xludf.DUMMYFUNCTION("""COMPUTED_VALUE"""),"cg27653384")</f>
        <v>cg27653384</v>
      </c>
    </row>
    <row r="28">
      <c r="B28" s="1" t="s">
        <v>31</v>
      </c>
      <c r="C28" s="2" t="str">
        <f>IFERROR(__xludf.DUMMYFUNCTION("""COMPUTED_VALUE"""),"cg14078235")</f>
        <v>cg14078235</v>
      </c>
    </row>
    <row r="29">
      <c r="B29" s="1" t="s">
        <v>32</v>
      </c>
      <c r="C29" s="2" t="str">
        <f>IFERROR(__xludf.DUMMYFUNCTION("""COMPUTED_VALUE"""),"cg09508356")</f>
        <v>cg09508356</v>
      </c>
    </row>
    <row r="30">
      <c r="B30" s="1" t="s">
        <v>33</v>
      </c>
      <c r="C30" s="2" t="str">
        <f>IFERROR(__xludf.DUMMYFUNCTION("""COMPUTED_VALUE"""),"cg19548862")</f>
        <v>cg19548862</v>
      </c>
    </row>
    <row r="31">
      <c r="B31" s="1" t="s">
        <v>34</v>
      </c>
      <c r="C31" s="2" t="str">
        <f>IFERROR(__xludf.DUMMYFUNCTION("""COMPUTED_VALUE"""),"cg12116137")</f>
        <v>cg12116137</v>
      </c>
    </row>
    <row r="32">
      <c r="B32" s="1" t="s">
        <v>35</v>
      </c>
      <c r="C32" s="2" t="str">
        <f>IFERROR(__xludf.DUMMYFUNCTION("""COMPUTED_VALUE"""),"cg06123807")</f>
        <v>cg06123807</v>
      </c>
    </row>
    <row r="33">
      <c r="B33" s="1" t="s">
        <v>36</v>
      </c>
      <c r="C33" s="2" t="str">
        <f>IFERROR(__xludf.DUMMYFUNCTION("""COMPUTED_VALUE"""),"cg08376310")</f>
        <v>cg08376310</v>
      </c>
    </row>
    <row r="34">
      <c r="B34" s="1" t="s">
        <v>37</v>
      </c>
      <c r="C34" s="2" t="str">
        <f>IFERROR(__xludf.DUMMYFUNCTION("""COMPUTED_VALUE"""),"cg24738655")</f>
        <v>cg24738655</v>
      </c>
    </row>
    <row r="35">
      <c r="B35" s="1" t="s">
        <v>38</v>
      </c>
      <c r="C35" s="2" t="str">
        <f>IFERROR(__xludf.DUMMYFUNCTION("""COMPUTED_VALUE"""),"cg18007837")</f>
        <v>cg18007837</v>
      </c>
    </row>
    <row r="36">
      <c r="B36" s="1" t="s">
        <v>39</v>
      </c>
      <c r="C36" s="2" t="str">
        <f>IFERROR(__xludf.DUMMYFUNCTION("""COMPUTED_VALUE"""),"cg21368352")</f>
        <v>cg21368352</v>
      </c>
    </row>
    <row r="37">
      <c r="B37" s="1" t="s">
        <v>40</v>
      </c>
      <c r="C37" s="2" t="str">
        <f>IFERROR(__xludf.DUMMYFUNCTION("""COMPUTED_VALUE"""),"cg19331221")</f>
        <v>cg19331221</v>
      </c>
    </row>
    <row r="38">
      <c r="B38" s="1" t="s">
        <v>41</v>
      </c>
      <c r="C38" s="2" t="str">
        <f>IFERROR(__xludf.DUMMYFUNCTION("""COMPUTED_VALUE"""),"cg25439973")</f>
        <v>cg25439973</v>
      </c>
    </row>
    <row r="39">
      <c r="B39" s="1" t="s">
        <v>42</v>
      </c>
      <c r="C39" s="2" t="str">
        <f>IFERROR(__xludf.DUMMYFUNCTION("""COMPUTED_VALUE"""),"cg12641240")</f>
        <v>cg12641240</v>
      </c>
    </row>
    <row r="40">
      <c r="B40" s="1" t="s">
        <v>43</v>
      </c>
      <c r="C40" s="2" t="str">
        <f>IFERROR(__xludf.DUMMYFUNCTION("""COMPUTED_VALUE"""),"cg08617160")</f>
        <v>cg08617160</v>
      </c>
    </row>
    <row r="41">
      <c r="B41" s="1" t="s">
        <v>44</v>
      </c>
      <c r="C41" s="2" t="str">
        <f>IFERROR(__xludf.DUMMYFUNCTION("""COMPUTED_VALUE"""),"cg07931411")</f>
        <v>cg07931411</v>
      </c>
    </row>
    <row r="42">
      <c r="B42" s="1" t="s">
        <v>45</v>
      </c>
      <c r="C42" s="2" t="str">
        <f>IFERROR(__xludf.DUMMYFUNCTION("""COMPUTED_VALUE"""),"cg24429337")</f>
        <v>cg24429337</v>
      </c>
    </row>
    <row r="43">
      <c r="B43" s="1" t="s">
        <v>46</v>
      </c>
      <c r="C43" s="2" t="str">
        <f>IFERROR(__xludf.DUMMYFUNCTION("""COMPUTED_VALUE"""),"cg12055993")</f>
        <v>cg12055993</v>
      </c>
    </row>
    <row r="44">
      <c r="B44" s="1" t="s">
        <v>47</v>
      </c>
      <c r="C44" s="2" t="str">
        <f>IFERROR(__xludf.DUMMYFUNCTION("""COMPUTED_VALUE"""),"cg12253191")</f>
        <v>cg12253191</v>
      </c>
    </row>
    <row r="45">
      <c r="B45" s="1" t="s">
        <v>48</v>
      </c>
      <c r="C45" s="2" t="str">
        <f>IFERROR(__xludf.DUMMYFUNCTION("""COMPUTED_VALUE"""),"cg04571522")</f>
        <v>cg04571522</v>
      </c>
    </row>
    <row r="46">
      <c r="B46" s="1" t="s">
        <v>49</v>
      </c>
      <c r="C46" s="2" t="str">
        <f>IFERROR(__xludf.DUMMYFUNCTION("""COMPUTED_VALUE"""),"cg12477533")</f>
        <v>cg12477533</v>
      </c>
    </row>
    <row r="47">
      <c r="B47" s="1" t="s">
        <v>50</v>
      </c>
      <c r="C47" s="2" t="str">
        <f>IFERROR(__xludf.DUMMYFUNCTION("""COMPUTED_VALUE"""),"cg16998150")</f>
        <v>cg16998150</v>
      </c>
    </row>
    <row r="48">
      <c r="B48" s="1" t="s">
        <v>51</v>
      </c>
      <c r="C48" s="2" t="str">
        <f>IFERROR(__xludf.DUMMYFUNCTION("""COMPUTED_VALUE"""),"cg14780466")</f>
        <v>cg14780466</v>
      </c>
    </row>
    <row r="49">
      <c r="B49" s="1" t="s">
        <v>52</v>
      </c>
      <c r="C49" s="2" t="str">
        <f>IFERROR(__xludf.DUMMYFUNCTION("""COMPUTED_VALUE"""),"cg00153934")</f>
        <v>cg00153934</v>
      </c>
    </row>
    <row r="50">
      <c r="B50" s="1" t="s">
        <v>53</v>
      </c>
      <c r="C50" s="2" t="str">
        <f>IFERROR(__xludf.DUMMYFUNCTION("""COMPUTED_VALUE"""),"cg10008970")</f>
        <v>cg10008970</v>
      </c>
    </row>
    <row r="51">
      <c r="B51" s="1" t="s">
        <v>54</v>
      </c>
      <c r="C51" s="2" t="str">
        <f>IFERROR(__xludf.DUMMYFUNCTION("""COMPUTED_VALUE"""),"cg25929664")</f>
        <v>cg25929664</v>
      </c>
    </row>
    <row r="52">
      <c r="B52" s="1" t="s">
        <v>55</v>
      </c>
      <c r="C52" s="2" t="str">
        <f>IFERROR(__xludf.DUMMYFUNCTION("""COMPUTED_VALUE"""),"cg14880348")</f>
        <v>cg14880348</v>
      </c>
    </row>
    <row r="53">
      <c r="B53" s="1" t="s">
        <v>56</v>
      </c>
      <c r="C53" s="2" t="str">
        <f>IFERROR(__xludf.DUMMYFUNCTION("""COMPUTED_VALUE"""),"cg04661001")</f>
        <v>cg04661001</v>
      </c>
    </row>
    <row r="54">
      <c r="B54" s="1" t="s">
        <v>57</v>
      </c>
      <c r="C54" s="2" t="str">
        <f>IFERROR(__xludf.DUMMYFUNCTION("""COMPUTED_VALUE"""),"cg25534226")</f>
        <v>cg25534226</v>
      </c>
    </row>
    <row r="55">
      <c r="B55" s="1" t="s">
        <v>58</v>
      </c>
      <c r="C55" s="2" t="str">
        <f>IFERROR(__xludf.DUMMYFUNCTION("""COMPUTED_VALUE"""),"cg15058956")</f>
        <v>cg15058956</v>
      </c>
    </row>
    <row r="56">
      <c r="B56" s="1" t="s">
        <v>59</v>
      </c>
      <c r="C56" s="2" t="str">
        <f>IFERROR(__xludf.DUMMYFUNCTION("""COMPUTED_VALUE"""),"cg26203136")</f>
        <v>cg26203136</v>
      </c>
    </row>
    <row r="57">
      <c r="B57" s="1" t="s">
        <v>60</v>
      </c>
      <c r="C57" s="2" t="str">
        <f>IFERROR(__xludf.DUMMYFUNCTION("""COMPUTED_VALUE"""),"cg18548797")</f>
        <v>cg18548797</v>
      </c>
    </row>
    <row r="58">
      <c r="B58" s="1" t="s">
        <v>61</v>
      </c>
      <c r="C58" s="2" t="str">
        <f>IFERROR(__xludf.DUMMYFUNCTION("""COMPUTED_VALUE"""),"cg24695071")</f>
        <v>cg24695071</v>
      </c>
    </row>
    <row r="59">
      <c r="B59" s="1" t="s">
        <v>62</v>
      </c>
      <c r="C59" s="2" t="str">
        <f>IFERROR(__xludf.DUMMYFUNCTION("""COMPUTED_VALUE"""),"cg22365240")</f>
        <v>cg22365240</v>
      </c>
    </row>
    <row r="60">
      <c r="B60" s="1" t="s">
        <v>63</v>
      </c>
      <c r="C60" s="2" t="str">
        <f>IFERROR(__xludf.DUMMYFUNCTION("""COMPUTED_VALUE"""),"cg05999287")</f>
        <v>cg05999287</v>
      </c>
    </row>
    <row r="61">
      <c r="B61" s="1" t="s">
        <v>64</v>
      </c>
      <c r="C61" s="2" t="str">
        <f>IFERROR(__xludf.DUMMYFUNCTION("""COMPUTED_VALUE"""),"cg26476755")</f>
        <v>cg26476755</v>
      </c>
    </row>
    <row r="62">
      <c r="B62" s="1" t="s">
        <v>65</v>
      </c>
      <c r="C62" s="2" t="str">
        <f>IFERROR(__xludf.DUMMYFUNCTION("""COMPUTED_VALUE"""),"cg01369278")</f>
        <v>cg01369278</v>
      </c>
    </row>
    <row r="63">
      <c r="B63" s="1" t="s">
        <v>66</v>
      </c>
      <c r="C63" s="2" t="str">
        <f>IFERROR(__xludf.DUMMYFUNCTION("""COMPUTED_VALUE"""),"cg03833046")</f>
        <v>cg03833046</v>
      </c>
    </row>
    <row r="64">
      <c r="B64" s="1" t="s">
        <v>67</v>
      </c>
      <c r="C64" s="2" t="str">
        <f>IFERROR(__xludf.DUMMYFUNCTION("""COMPUTED_VALUE"""),"cg03440556")</f>
        <v>cg03440556</v>
      </c>
    </row>
    <row r="65">
      <c r="B65" s="1" t="s">
        <v>68</v>
      </c>
      <c r="C65" s="2" t="str">
        <f>IFERROR(__xludf.DUMMYFUNCTION("""COMPUTED_VALUE"""),"cg22679813")</f>
        <v>cg22679813</v>
      </c>
    </row>
    <row r="66">
      <c r="B66" s="1" t="s">
        <v>69</v>
      </c>
      <c r="C66" s="2" t="str">
        <f>IFERROR(__xludf.DUMMYFUNCTION("""COMPUTED_VALUE"""),"cg14741474")</f>
        <v>cg14741474</v>
      </c>
    </row>
    <row r="67">
      <c r="B67" s="1" t="s">
        <v>70</v>
      </c>
      <c r="C67" s="2" t="str">
        <f>IFERROR(__xludf.DUMMYFUNCTION("""COMPUTED_VALUE"""),"cg12198334")</f>
        <v>cg12198334</v>
      </c>
    </row>
    <row r="68">
      <c r="B68" s="1" t="s">
        <v>71</v>
      </c>
      <c r="C68" s="2" t="str">
        <f>IFERROR(__xludf.DUMMYFUNCTION("""COMPUTED_VALUE"""),"cg10276818")</f>
        <v>cg10276818</v>
      </c>
    </row>
    <row r="69">
      <c r="B69" s="1" t="s">
        <v>72</v>
      </c>
      <c r="C69" s="2" t="str">
        <f>IFERROR(__xludf.DUMMYFUNCTION("""COMPUTED_VALUE"""),"cg07744547")</f>
        <v>cg07744547</v>
      </c>
    </row>
    <row r="70">
      <c r="B70" s="1" t="s">
        <v>73</v>
      </c>
      <c r="C70" s="2" t="str">
        <f>IFERROR(__xludf.DUMMYFUNCTION("""COMPUTED_VALUE"""),"cg10638439")</f>
        <v>cg10638439</v>
      </c>
    </row>
    <row r="71">
      <c r="B71" s="1" t="s">
        <v>74</v>
      </c>
      <c r="C71" s="2" t="str">
        <f>IFERROR(__xludf.DUMMYFUNCTION("""COMPUTED_VALUE"""),"cg21331473")</f>
        <v>cg21331473</v>
      </c>
    </row>
    <row r="72">
      <c r="B72" s="1" t="s">
        <v>75</v>
      </c>
      <c r="C72" s="2" t="str">
        <f>IFERROR(__xludf.DUMMYFUNCTION("""COMPUTED_VALUE"""),"cg21692846")</f>
        <v>cg21692846</v>
      </c>
    </row>
    <row r="73">
      <c r="B73" s="1" t="s">
        <v>76</v>
      </c>
      <c r="C73" s="2" t="str">
        <f>IFERROR(__xludf.DUMMYFUNCTION("""COMPUTED_VALUE"""),"cg04635735")</f>
        <v>cg04635735</v>
      </c>
    </row>
    <row r="74">
      <c r="B74" s="1" t="s">
        <v>77</v>
      </c>
      <c r="C74" s="2" t="str">
        <f>IFERROR(__xludf.DUMMYFUNCTION("""COMPUTED_VALUE"""),"cg27661460")</f>
        <v>cg27661460</v>
      </c>
    </row>
    <row r="75">
      <c r="B75" s="1" t="s">
        <v>78</v>
      </c>
      <c r="C75" s="2" t="str">
        <f>IFERROR(__xludf.DUMMYFUNCTION("""COMPUTED_VALUE"""),"cg06565975")</f>
        <v>cg06565975</v>
      </c>
    </row>
    <row r="76">
      <c r="B76" s="1" t="s">
        <v>79</v>
      </c>
      <c r="C76" s="2" t="str">
        <f>IFERROR(__xludf.DUMMYFUNCTION("""COMPUTED_VALUE"""),"cg26314868")</f>
        <v>cg26314868</v>
      </c>
    </row>
    <row r="77">
      <c r="B77" s="1" t="s">
        <v>80</v>
      </c>
      <c r="C77" s="2" t="str">
        <f>IFERROR(__xludf.DUMMYFUNCTION("""COMPUTED_VALUE"""),"cg26986681")</f>
        <v>cg26986681</v>
      </c>
    </row>
    <row r="78">
      <c r="B78" s="1" t="s">
        <v>81</v>
      </c>
      <c r="C78" s="2" t="str">
        <f>IFERROR(__xludf.DUMMYFUNCTION("""COMPUTED_VALUE"""),"cg13891539")</f>
        <v>cg13891539</v>
      </c>
    </row>
    <row r="79">
      <c r="B79" s="1" t="s">
        <v>82</v>
      </c>
      <c r="C79" s="2" t="str">
        <f>IFERROR(__xludf.DUMMYFUNCTION("""COMPUTED_VALUE"""),"cg25683535")</f>
        <v>cg25683535</v>
      </c>
    </row>
    <row r="80">
      <c r="B80" s="1" t="s">
        <v>83</v>
      </c>
      <c r="C80" s="2" t="str">
        <f>IFERROR(__xludf.DUMMYFUNCTION("""COMPUTED_VALUE"""),"cg21251385")</f>
        <v>cg21251385</v>
      </c>
    </row>
    <row r="81">
      <c r="B81" s="1" t="s">
        <v>84</v>
      </c>
      <c r="C81" s="2" t="str">
        <f>IFERROR(__xludf.DUMMYFUNCTION("""COMPUTED_VALUE"""),"cg13221899")</f>
        <v>cg13221899</v>
      </c>
    </row>
    <row r="82">
      <c r="B82" s="1" t="s">
        <v>85</v>
      </c>
      <c r="C82" s="2" t="str">
        <f>IFERROR(__xludf.DUMMYFUNCTION("""COMPUTED_VALUE"""),"cg15151929")</f>
        <v>cg15151929</v>
      </c>
    </row>
    <row r="83">
      <c r="B83" s="1" t="s">
        <v>86</v>
      </c>
      <c r="C83" s="2" t="str">
        <f>IFERROR(__xludf.DUMMYFUNCTION("""COMPUTED_VALUE"""),"cg14709691")</f>
        <v>cg14709691</v>
      </c>
    </row>
    <row r="84">
      <c r="B84" s="1" t="s">
        <v>87</v>
      </c>
      <c r="C84" s="2" t="str">
        <f>IFERROR(__xludf.DUMMYFUNCTION("""COMPUTED_VALUE"""),"cg13250745")</f>
        <v>cg13250745</v>
      </c>
    </row>
    <row r="85">
      <c r="B85" s="1" t="s">
        <v>88</v>
      </c>
      <c r="C85" s="2" t="str">
        <f>IFERROR(__xludf.DUMMYFUNCTION("""COMPUTED_VALUE"""),"cg05635218")</f>
        <v>cg05635218</v>
      </c>
    </row>
    <row r="86">
      <c r="B86" s="1" t="s">
        <v>89</v>
      </c>
      <c r="C86" s="2" t="str">
        <f>IFERROR(__xludf.DUMMYFUNCTION("""COMPUTED_VALUE"""),"cg13498289")</f>
        <v>cg13498289</v>
      </c>
    </row>
    <row r="87">
      <c r="B87" s="1" t="s">
        <v>90</v>
      </c>
      <c r="C87" s="2" t="str">
        <f>IFERROR(__xludf.DUMMYFUNCTION("""COMPUTED_VALUE"""),"cg01651570")</f>
        <v>cg01651570</v>
      </c>
    </row>
    <row r="88">
      <c r="B88" s="1" t="s">
        <v>91</v>
      </c>
      <c r="C88" s="2" t="str">
        <f>IFERROR(__xludf.DUMMYFUNCTION("""COMPUTED_VALUE"""),"cg02518691")</f>
        <v>cg02518691</v>
      </c>
    </row>
    <row r="89">
      <c r="B89" s="1" t="s">
        <v>92</v>
      </c>
      <c r="C89" s="2" t="str">
        <f>IFERROR(__xludf.DUMMYFUNCTION("""COMPUTED_VALUE"""),"cg02231404")</f>
        <v>cg02231404</v>
      </c>
    </row>
    <row r="90">
      <c r="B90" s="1" t="s">
        <v>93</v>
      </c>
      <c r="C90" s="2" t="str">
        <f>IFERROR(__xludf.DUMMYFUNCTION("""COMPUTED_VALUE"""),"cg10474597")</f>
        <v>cg10474597</v>
      </c>
    </row>
    <row r="91">
      <c r="B91" s="1" t="s">
        <v>94</v>
      </c>
      <c r="C91" s="2" t="str">
        <f>IFERROR(__xludf.DUMMYFUNCTION("""COMPUTED_VALUE"""),"cg02734891")</f>
        <v>cg02734891</v>
      </c>
    </row>
    <row r="92">
      <c r="B92" s="1" t="s">
        <v>95</v>
      </c>
      <c r="C92" s="2" t="str">
        <f>IFERROR(__xludf.DUMMYFUNCTION("""COMPUTED_VALUE"""),"cg20003494")</f>
        <v>cg20003494</v>
      </c>
    </row>
    <row r="93">
      <c r="B93" s="1" t="s">
        <v>96</v>
      </c>
      <c r="C93" s="2" t="str">
        <f>IFERROR(__xludf.DUMMYFUNCTION("""COMPUTED_VALUE"""),"cg15491131")</f>
        <v>cg15491131</v>
      </c>
    </row>
    <row r="94">
      <c r="B94" s="1" t="s">
        <v>97</v>
      </c>
      <c r="C94" s="2" t="str">
        <f>IFERROR(__xludf.DUMMYFUNCTION("""COMPUTED_VALUE"""),"cg19033444")</f>
        <v>cg19033444</v>
      </c>
    </row>
    <row r="95">
      <c r="B95" s="1" t="s">
        <v>98</v>
      </c>
      <c r="C95" s="2" t="str">
        <f>IFERROR(__xludf.DUMMYFUNCTION("""COMPUTED_VALUE"""),"cg11416095")</f>
        <v>cg11416095</v>
      </c>
    </row>
    <row r="96">
      <c r="B96" s="1" t="s">
        <v>99</v>
      </c>
      <c r="C96" s="2" t="str">
        <f>IFERROR(__xludf.DUMMYFUNCTION("""COMPUTED_VALUE"""),"cg03234813")</f>
        <v>cg03234813</v>
      </c>
    </row>
    <row r="97">
      <c r="B97" s="1" t="s">
        <v>100</v>
      </c>
      <c r="C97" s="2" t="str">
        <f>IFERROR(__xludf.DUMMYFUNCTION("""COMPUTED_VALUE"""),"cg02018277")</f>
        <v>cg02018277</v>
      </c>
    </row>
    <row r="98">
      <c r="B98" s="1" t="s">
        <v>101</v>
      </c>
      <c r="C98" s="2" t="str">
        <f>IFERROR(__xludf.DUMMYFUNCTION("""COMPUTED_VALUE"""),"cg09691340")</f>
        <v>cg09691340</v>
      </c>
    </row>
    <row r="99">
      <c r="B99" s="1" t="s">
        <v>102</v>
      </c>
      <c r="C99" s="2" t="str">
        <f>IFERROR(__xludf.DUMMYFUNCTION("""COMPUTED_VALUE"""),"cg05181941")</f>
        <v>cg05181941</v>
      </c>
    </row>
    <row r="100">
      <c r="B100" s="1" t="s">
        <v>103</v>
      </c>
      <c r="C100" s="2" t="str">
        <f>IFERROR(__xludf.DUMMYFUNCTION("""COMPUTED_VALUE"""),"cg16340422")</f>
        <v>cg16340422</v>
      </c>
    </row>
    <row r="101">
      <c r="B101" s="1" t="s">
        <v>104</v>
      </c>
      <c r="C101" s="2" t="str">
        <f>IFERROR(__xludf.DUMMYFUNCTION("""COMPUTED_VALUE"""),"cg07599786")</f>
        <v>cg07599786</v>
      </c>
    </row>
    <row r="102">
      <c r="B102" s="1" t="s">
        <v>105</v>
      </c>
      <c r="C102" s="2" t="str">
        <f>IFERROR(__xludf.DUMMYFUNCTION("""COMPUTED_VALUE"""),"cg24996930")</f>
        <v>cg24996930</v>
      </c>
    </row>
    <row r="103">
      <c r="B103" s="1" t="s">
        <v>106</v>
      </c>
      <c r="C103" s="2" t="str">
        <f>IFERROR(__xludf.DUMMYFUNCTION("""COMPUTED_VALUE"""),"cg03128167")</f>
        <v>cg03128167</v>
      </c>
    </row>
    <row r="104">
      <c r="B104" s="1" t="s">
        <v>107</v>
      </c>
      <c r="C104" s="2" t="str">
        <f>IFERROR(__xludf.DUMMYFUNCTION("""COMPUTED_VALUE"""),"cg11613559")</f>
        <v>cg11613559</v>
      </c>
    </row>
    <row r="105">
      <c r="B105" s="1" t="s">
        <v>108</v>
      </c>
      <c r="C105" s="2" t="str">
        <f>IFERROR(__xludf.DUMMYFUNCTION("""COMPUTED_VALUE"""),"cg16111924")</f>
        <v>cg16111924</v>
      </c>
    </row>
    <row r="106">
      <c r="B106" s="1" t="s">
        <v>109</v>
      </c>
      <c r="C106" s="2" t="str">
        <f>IFERROR(__xludf.DUMMYFUNCTION("""COMPUTED_VALUE"""),"cg12294361")</f>
        <v>cg12294361</v>
      </c>
    </row>
    <row r="107">
      <c r="B107" s="1" t="s">
        <v>110</v>
      </c>
      <c r="C107" s="2" t="str">
        <f>IFERROR(__xludf.DUMMYFUNCTION("""COMPUTED_VALUE"""),"cg14944647")</f>
        <v>cg14944647</v>
      </c>
    </row>
    <row r="108">
      <c r="B108" s="1" t="s">
        <v>111</v>
      </c>
      <c r="C108" s="2" t="str">
        <f>IFERROR(__xludf.DUMMYFUNCTION("""COMPUTED_VALUE"""),"cg13808936")</f>
        <v>cg13808936</v>
      </c>
    </row>
    <row r="109">
      <c r="B109" s="1" t="s">
        <v>112</v>
      </c>
      <c r="C109" s="2" t="str">
        <f>IFERROR(__xludf.DUMMYFUNCTION("""COMPUTED_VALUE"""),"cg06186727")</f>
        <v>cg06186727</v>
      </c>
    </row>
    <row r="110">
      <c r="B110" s="1" t="s">
        <v>113</v>
      </c>
      <c r="C110" s="2" t="str">
        <f>IFERROR(__xludf.DUMMYFUNCTION("""COMPUTED_VALUE"""),"cg02750954")</f>
        <v>cg02750954</v>
      </c>
    </row>
    <row r="111">
      <c r="B111" s="1" t="s">
        <v>114</v>
      </c>
      <c r="C111" s="2" t="str">
        <f>IFERROR(__xludf.DUMMYFUNCTION("""COMPUTED_VALUE"""),"cg17035899")</f>
        <v>cg17035899</v>
      </c>
    </row>
    <row r="112">
      <c r="B112" s="1" t="s">
        <v>115</v>
      </c>
      <c r="C112" s="2" t="str">
        <f>IFERROR(__xludf.DUMMYFUNCTION("""COMPUTED_VALUE"""),"cg11652668")</f>
        <v>cg11652668</v>
      </c>
    </row>
    <row r="113">
      <c r="B113" s="1" t="s">
        <v>116</v>
      </c>
      <c r="C113" s="2" t="str">
        <f>IFERROR(__xludf.DUMMYFUNCTION("""COMPUTED_VALUE"""),"cg23014425")</f>
        <v>cg23014425</v>
      </c>
    </row>
    <row r="114">
      <c r="B114" s="1" t="s">
        <v>117</v>
      </c>
      <c r="C114" s="2" t="str">
        <f>IFERROR(__xludf.DUMMYFUNCTION("""COMPUTED_VALUE"""),"cg19828022")</f>
        <v>cg19828022</v>
      </c>
    </row>
    <row r="115">
      <c r="B115" s="1" t="s">
        <v>118</v>
      </c>
      <c r="C115" s="2" t="str">
        <f>IFERROR(__xludf.DUMMYFUNCTION("""COMPUTED_VALUE"""),"cg26861732")</f>
        <v>cg26861732</v>
      </c>
    </row>
    <row r="116">
      <c r="B116" s="1" t="s">
        <v>119</v>
      </c>
      <c r="C116" s="2" t="str">
        <f>IFERROR(__xludf.DUMMYFUNCTION("""COMPUTED_VALUE"""),"cg16917837")</f>
        <v>cg16917837</v>
      </c>
    </row>
    <row r="117">
      <c r="B117" s="1" t="s">
        <v>120</v>
      </c>
      <c r="C117" s="2" t="str">
        <f>IFERROR(__xludf.DUMMYFUNCTION("""COMPUTED_VALUE"""),"cg02542704")</f>
        <v>cg02542704</v>
      </c>
    </row>
    <row r="118">
      <c r="B118" s="1" t="s">
        <v>121</v>
      </c>
      <c r="C118" s="2" t="str">
        <f>IFERROR(__xludf.DUMMYFUNCTION("""COMPUTED_VALUE"""),"cg10140190")</f>
        <v>cg10140190</v>
      </c>
    </row>
    <row r="119">
      <c r="B119" s="1" t="s">
        <v>122</v>
      </c>
      <c r="C119" s="2" t="str">
        <f>IFERROR(__xludf.DUMMYFUNCTION("""COMPUTED_VALUE"""),"cg02524941")</f>
        <v>cg02524941</v>
      </c>
    </row>
    <row r="120">
      <c r="B120" s="1" t="s">
        <v>123</v>
      </c>
      <c r="C120" s="2" t="str">
        <f>IFERROR(__xludf.DUMMYFUNCTION("""COMPUTED_VALUE"""),"cg23347301")</f>
        <v>cg23347301</v>
      </c>
    </row>
    <row r="121">
      <c r="B121" s="1" t="s">
        <v>124</v>
      </c>
      <c r="C121" s="2" t="str">
        <f>IFERROR(__xludf.DUMMYFUNCTION("""COMPUTED_VALUE"""),"cg02687055")</f>
        <v>cg02687055</v>
      </c>
    </row>
    <row r="122">
      <c r="B122" s="1" t="s">
        <v>125</v>
      </c>
      <c r="C122" s="2" t="str">
        <f>IFERROR(__xludf.DUMMYFUNCTION("""COMPUTED_VALUE"""),"cg15043384")</f>
        <v>cg15043384</v>
      </c>
    </row>
    <row r="123">
      <c r="B123" s="1" t="s">
        <v>126</v>
      </c>
      <c r="C123" s="2" t="str">
        <f>IFERROR(__xludf.DUMMYFUNCTION("""COMPUTED_VALUE"""),"cg21261158")</f>
        <v>cg21261158</v>
      </c>
    </row>
    <row r="124">
      <c r="B124" s="1" t="s">
        <v>127</v>
      </c>
      <c r="C124" s="2" t="str">
        <f>IFERROR(__xludf.DUMMYFUNCTION("""COMPUTED_VALUE"""),"cg26416159")</f>
        <v>cg26416159</v>
      </c>
    </row>
    <row r="125">
      <c r="B125" s="1" t="s">
        <v>128</v>
      </c>
      <c r="C125" s="2" t="str">
        <f>IFERROR(__xludf.DUMMYFUNCTION("""COMPUTED_VALUE"""),"cg18877969")</f>
        <v>cg18877969</v>
      </c>
    </row>
    <row r="126">
      <c r="B126" s="1" t="s">
        <v>129</v>
      </c>
      <c r="C126" s="2" t="str">
        <f>IFERROR(__xludf.DUMMYFUNCTION("""COMPUTED_VALUE"""),"cg09757588")</f>
        <v>cg09757588</v>
      </c>
    </row>
    <row r="127">
      <c r="B127" s="1" t="s">
        <v>130</v>
      </c>
      <c r="C127" s="2" t="str">
        <f>IFERROR(__xludf.DUMMYFUNCTION("""COMPUTED_VALUE"""),"cg10723962")</f>
        <v>cg10723962</v>
      </c>
    </row>
    <row r="128">
      <c r="B128" s="1" t="s">
        <v>131</v>
      </c>
      <c r="C128" s="2" t="str">
        <f>IFERROR(__xludf.DUMMYFUNCTION("""COMPUTED_VALUE"""),"cg19973659")</f>
        <v>cg19973659</v>
      </c>
    </row>
    <row r="129">
      <c r="B129" s="1" t="s">
        <v>132</v>
      </c>
      <c r="C129" s="2" t="str">
        <f>IFERROR(__xludf.DUMMYFUNCTION("""COMPUTED_VALUE"""),"cg09965557")</f>
        <v>cg09965557</v>
      </c>
    </row>
    <row r="130">
      <c r="B130" s="1" t="s">
        <v>133</v>
      </c>
      <c r="C130" s="2" t="str">
        <f>IFERROR(__xludf.DUMMYFUNCTION("""COMPUTED_VALUE"""),"cg24673768")</f>
        <v>cg24673768</v>
      </c>
    </row>
    <row r="131">
      <c r="B131" s="1" t="s">
        <v>134</v>
      </c>
      <c r="C131" s="2" t="str">
        <f>IFERROR(__xludf.DUMMYFUNCTION("""COMPUTED_VALUE"""),"cg06447614")</f>
        <v>cg06447614</v>
      </c>
    </row>
    <row r="132">
      <c r="B132" s="1" t="s">
        <v>135</v>
      </c>
      <c r="C132" s="2" t="str">
        <f>IFERROR(__xludf.DUMMYFUNCTION("""COMPUTED_VALUE"""),"cg00309462")</f>
        <v>cg00309462</v>
      </c>
    </row>
    <row r="133">
      <c r="B133" s="1" t="s">
        <v>136</v>
      </c>
      <c r="C133" s="2" t="str">
        <f>IFERROR(__xludf.DUMMYFUNCTION("""COMPUTED_VALUE"""),"cg18349022")</f>
        <v>cg18349022</v>
      </c>
    </row>
    <row r="134">
      <c r="B134" s="1" t="s">
        <v>137</v>
      </c>
      <c r="C134" s="2" t="str">
        <f>IFERROR(__xludf.DUMMYFUNCTION("""COMPUTED_VALUE"""),"cg08920252")</f>
        <v>cg08920252</v>
      </c>
    </row>
    <row r="135">
      <c r="B135" s="1" t="s">
        <v>138</v>
      </c>
      <c r="C135" s="2" t="str">
        <f>IFERROR(__xludf.DUMMYFUNCTION("""COMPUTED_VALUE"""),"cg23635910")</f>
        <v>cg23635910</v>
      </c>
    </row>
    <row r="136">
      <c r="B136" s="1" t="s">
        <v>139</v>
      </c>
      <c r="C136" s="2" t="str">
        <f>IFERROR(__xludf.DUMMYFUNCTION("""COMPUTED_VALUE"""),"cg04873098")</f>
        <v>cg04873098</v>
      </c>
    </row>
    <row r="137">
      <c r="B137" s="1" t="s">
        <v>140</v>
      </c>
      <c r="C137" s="2" t="str">
        <f>IFERROR(__xludf.DUMMYFUNCTION("""COMPUTED_VALUE"""),"cg22451356")</f>
        <v>cg22451356</v>
      </c>
    </row>
    <row r="138">
      <c r="B138" s="1" t="s">
        <v>141</v>
      </c>
      <c r="C138" s="2" t="str">
        <f>IFERROR(__xludf.DUMMYFUNCTION("""COMPUTED_VALUE"""),"cg26988138")</f>
        <v>cg26988138</v>
      </c>
    </row>
    <row r="139">
      <c r="B139" s="1" t="s">
        <v>142</v>
      </c>
      <c r="C139" s="2" t="str">
        <f>IFERROR(__xludf.DUMMYFUNCTION("""COMPUTED_VALUE"""),"cg05121790")</f>
        <v>cg05121790</v>
      </c>
    </row>
    <row r="140">
      <c r="B140" s="1" t="s">
        <v>143</v>
      </c>
      <c r="C140" s="2" t="str">
        <f>IFERROR(__xludf.DUMMYFUNCTION("""COMPUTED_VALUE"""),"cg03497652")</f>
        <v>cg03497652</v>
      </c>
    </row>
    <row r="141">
      <c r="B141" s="1" t="s">
        <v>144</v>
      </c>
      <c r="C141" s="2" t="str">
        <f>IFERROR(__xludf.DUMMYFUNCTION("""COMPUTED_VALUE"""),"cg07315426")</f>
        <v>cg07315426</v>
      </c>
    </row>
    <row r="142">
      <c r="B142" s="1" t="s">
        <v>145</v>
      </c>
      <c r="C142" s="2" t="str">
        <f>IFERROR(__xludf.DUMMYFUNCTION("""COMPUTED_VALUE"""),"cg07126263")</f>
        <v>cg07126263</v>
      </c>
    </row>
    <row r="143">
      <c r="B143" s="1" t="s">
        <v>146</v>
      </c>
      <c r="C143" s="2" t="str">
        <f>IFERROR(__xludf.DUMMYFUNCTION("""COMPUTED_VALUE"""),"cg16139202")</f>
        <v>cg16139202</v>
      </c>
    </row>
    <row r="144">
      <c r="B144" s="1" t="s">
        <v>147</v>
      </c>
      <c r="C144" s="2" t="str">
        <f>IFERROR(__xludf.DUMMYFUNCTION("""COMPUTED_VALUE"""),"cg08860070")</f>
        <v>cg08860070</v>
      </c>
    </row>
    <row r="145">
      <c r="B145" s="1" t="s">
        <v>148</v>
      </c>
      <c r="C145" s="2" t="str">
        <f>IFERROR(__xludf.DUMMYFUNCTION("""COMPUTED_VALUE"""),"cg14067419")</f>
        <v>cg14067419</v>
      </c>
    </row>
    <row r="146">
      <c r="B146" s="1" t="s">
        <v>149</v>
      </c>
      <c r="C146" s="2" t="str">
        <f>IFERROR(__xludf.DUMMYFUNCTION("""COMPUTED_VALUE"""),"cg11966583")</f>
        <v>cg11966583</v>
      </c>
    </row>
    <row r="147">
      <c r="B147" s="1" t="s">
        <v>150</v>
      </c>
      <c r="C147" s="2" t="str">
        <f>IFERROR(__xludf.DUMMYFUNCTION("""COMPUTED_VALUE"""),"cg07021906")</f>
        <v>cg07021906</v>
      </c>
    </row>
    <row r="148">
      <c r="B148" s="1" t="s">
        <v>151</v>
      </c>
      <c r="C148" s="2" t="str">
        <f>IFERROR(__xludf.DUMMYFUNCTION("""COMPUTED_VALUE"""),"cg26490671")</f>
        <v>cg26490671</v>
      </c>
    </row>
    <row r="149">
      <c r="B149" s="1" t="s">
        <v>152</v>
      </c>
      <c r="C149" s="2" t="str">
        <f>IFERROR(__xludf.DUMMYFUNCTION("""COMPUTED_VALUE"""),"cg25011368")</f>
        <v>cg25011368</v>
      </c>
    </row>
    <row r="150">
      <c r="B150" s="1" t="s">
        <v>153</v>
      </c>
      <c r="C150" s="2" t="str">
        <f>IFERROR(__xludf.DUMMYFUNCTION("""COMPUTED_VALUE"""),"cg01495174")</f>
        <v>cg01495174</v>
      </c>
    </row>
    <row r="151">
      <c r="B151" s="1" t="s">
        <v>154</v>
      </c>
      <c r="C151" s="2" t="str">
        <f>IFERROR(__xludf.DUMMYFUNCTION("""COMPUTED_VALUE"""),"cg08036333")</f>
        <v>cg08036333</v>
      </c>
    </row>
    <row r="152">
      <c r="B152" s="1" t="s">
        <v>155</v>
      </c>
      <c r="C152" s="2" t="str">
        <f>IFERROR(__xludf.DUMMYFUNCTION("""COMPUTED_VALUE"""),"cg14950134")</f>
        <v>cg14950134</v>
      </c>
    </row>
    <row r="153">
      <c r="B153" s="1" t="s">
        <v>156</v>
      </c>
      <c r="C153" s="2" t="str">
        <f>IFERROR(__xludf.DUMMYFUNCTION("""COMPUTED_VALUE"""),"cg22651787")</f>
        <v>cg22651787</v>
      </c>
    </row>
    <row r="154">
      <c r="B154" s="1" t="s">
        <v>157</v>
      </c>
      <c r="C154" s="2" t="str">
        <f>IFERROR(__xludf.DUMMYFUNCTION("""COMPUTED_VALUE"""),"cg04546097")</f>
        <v>cg04546097</v>
      </c>
    </row>
    <row r="155">
      <c r="B155" s="1" t="s">
        <v>158</v>
      </c>
      <c r="C155" s="2" t="str">
        <f>IFERROR(__xludf.DUMMYFUNCTION("""COMPUTED_VALUE"""),"cg03513893")</f>
        <v>cg03513893</v>
      </c>
    </row>
    <row r="156">
      <c r="B156" s="1" t="s">
        <v>159</v>
      </c>
      <c r="C156" s="2" t="str">
        <f>IFERROR(__xludf.DUMMYFUNCTION("""COMPUTED_VALUE"""),"cg04021497")</f>
        <v>cg04021497</v>
      </c>
    </row>
    <row r="157">
      <c r="B157" s="1" t="s">
        <v>160</v>
      </c>
      <c r="C157" s="2" t="str">
        <f>IFERROR(__xludf.DUMMYFUNCTION("""COMPUTED_VALUE"""),"cg06898549")</f>
        <v>cg06898549</v>
      </c>
    </row>
    <row r="158">
      <c r="B158" s="1" t="s">
        <v>161</v>
      </c>
      <c r="C158" s="2" t="str">
        <f>IFERROR(__xludf.DUMMYFUNCTION("""COMPUTED_VALUE"""),"cg01760756")</f>
        <v>cg01760756</v>
      </c>
    </row>
    <row r="159">
      <c r="B159" s="1" t="s">
        <v>162</v>
      </c>
      <c r="C159" s="2" t="str">
        <f>IFERROR(__xludf.DUMMYFUNCTION("""COMPUTED_VALUE"""),"cg23117796")</f>
        <v>cg23117796</v>
      </c>
    </row>
    <row r="160">
      <c r="B160" s="1" t="s">
        <v>163</v>
      </c>
      <c r="C160" s="2" t="str">
        <f>IFERROR(__xludf.DUMMYFUNCTION("""COMPUTED_VALUE"""),"cg03339609")</f>
        <v>cg03339609</v>
      </c>
    </row>
    <row r="161">
      <c r="B161" s="1" t="s">
        <v>164</v>
      </c>
      <c r="C161" s="2" t="str">
        <f>IFERROR(__xludf.DUMMYFUNCTION("""COMPUTED_VALUE"""),"cg06894612")</f>
        <v>cg06894612</v>
      </c>
    </row>
    <row r="162">
      <c r="B162" s="1" t="s">
        <v>165</v>
      </c>
      <c r="C162" s="2" t="str">
        <f>IFERROR(__xludf.DUMMYFUNCTION("""COMPUTED_VALUE"""),"cg07226484")</f>
        <v>cg07226484</v>
      </c>
    </row>
    <row r="163">
      <c r="B163" s="1" t="s">
        <v>166</v>
      </c>
      <c r="C163" s="2" t="str">
        <f>IFERROR(__xludf.DUMMYFUNCTION("""COMPUTED_VALUE"""),"cg08625564")</f>
        <v>cg08625564</v>
      </c>
    </row>
    <row r="164">
      <c r="B164" s="1" t="s">
        <v>167</v>
      </c>
      <c r="C164" s="2" t="str">
        <f>IFERROR(__xludf.DUMMYFUNCTION("""COMPUTED_VALUE"""),"cg22659356")</f>
        <v>cg22659356</v>
      </c>
    </row>
    <row r="165">
      <c r="B165" s="1" t="s">
        <v>168</v>
      </c>
      <c r="C165" s="2" t="str">
        <f>IFERROR(__xludf.DUMMYFUNCTION("""COMPUTED_VALUE"""),"cg12605080")</f>
        <v>cg12605080</v>
      </c>
    </row>
    <row r="166">
      <c r="B166" s="1" t="s">
        <v>169</v>
      </c>
      <c r="C166" s="2" t="str">
        <f>IFERROR(__xludf.DUMMYFUNCTION("""COMPUTED_VALUE"""),"cg24935409")</f>
        <v>cg24935409</v>
      </c>
    </row>
    <row r="167">
      <c r="B167" s="1" t="s">
        <v>170</v>
      </c>
      <c r="C167" s="2" t="str">
        <f>IFERROR(__xludf.DUMMYFUNCTION("""COMPUTED_VALUE"""),"cg24451117")</f>
        <v>cg24451117</v>
      </c>
    </row>
    <row r="168">
      <c r="B168" s="1" t="s">
        <v>171</v>
      </c>
      <c r="C168" s="2" t="str">
        <f>IFERROR(__xludf.DUMMYFUNCTION("""COMPUTED_VALUE"""),"cg08898775")</f>
        <v>cg08898775</v>
      </c>
    </row>
    <row r="169">
      <c r="B169" s="1" t="s">
        <v>172</v>
      </c>
      <c r="C169" s="2" t="str">
        <f>IFERROR(__xludf.DUMMYFUNCTION("""COMPUTED_VALUE"""),"cg23998071")</f>
        <v>cg23998071</v>
      </c>
    </row>
    <row r="170">
      <c r="B170" s="1" t="s">
        <v>173</v>
      </c>
      <c r="C170" s="2" t="str">
        <f>IFERROR(__xludf.DUMMYFUNCTION("""COMPUTED_VALUE"""),"cg19905213")</f>
        <v>cg19905213</v>
      </c>
    </row>
    <row r="171">
      <c r="B171" s="1" t="s">
        <v>174</v>
      </c>
      <c r="C171" s="2" t="str">
        <f>IFERROR(__xludf.DUMMYFUNCTION("""COMPUTED_VALUE"""),"cg14986464")</f>
        <v>cg14986464</v>
      </c>
    </row>
    <row r="172">
      <c r="B172" s="1" t="s">
        <v>175</v>
      </c>
      <c r="C172" s="2" t="str">
        <f>IFERROR(__xludf.DUMMYFUNCTION("""COMPUTED_VALUE"""),"cg20625334")</f>
        <v>cg20625334</v>
      </c>
    </row>
    <row r="173">
      <c r="B173" s="1" t="s">
        <v>176</v>
      </c>
      <c r="C173" s="2" t="str">
        <f>IFERROR(__xludf.DUMMYFUNCTION("""COMPUTED_VALUE"""),"cg09835543")</f>
        <v>cg09835543</v>
      </c>
    </row>
    <row r="174">
      <c r="B174" s="1" t="s">
        <v>177</v>
      </c>
      <c r="C174" s="2" t="str">
        <f>IFERROR(__xludf.DUMMYFUNCTION("""COMPUTED_VALUE"""),"cg14057041")</f>
        <v>cg14057041</v>
      </c>
    </row>
    <row r="175">
      <c r="B175" s="1" t="s">
        <v>178</v>
      </c>
      <c r="C175" s="2" t="str">
        <f>IFERROR(__xludf.DUMMYFUNCTION("""COMPUTED_VALUE"""),"cg26856289")</f>
        <v>cg26856289</v>
      </c>
    </row>
    <row r="176">
      <c r="B176" s="1" t="s">
        <v>179</v>
      </c>
      <c r="C176" s="2" t="str">
        <f>IFERROR(__xludf.DUMMYFUNCTION("""COMPUTED_VALUE"""),"cg16834011")</f>
        <v>cg16834011</v>
      </c>
    </row>
    <row r="177">
      <c r="B177" s="1" t="s">
        <v>180</v>
      </c>
      <c r="C177" s="2" t="str">
        <f>IFERROR(__xludf.DUMMYFUNCTION("""COMPUTED_VALUE"""),"cg23510764")</f>
        <v>cg23510764</v>
      </c>
    </row>
    <row r="178">
      <c r="B178" s="1" t="s">
        <v>181</v>
      </c>
      <c r="C178" s="2" t="str">
        <f>IFERROR(__xludf.DUMMYFUNCTION("""COMPUTED_VALUE"""),"cg15705813")</f>
        <v>cg15705813</v>
      </c>
    </row>
    <row r="179">
      <c r="B179" s="1" t="s">
        <v>182</v>
      </c>
      <c r="C179" s="2" t="str">
        <f>IFERROR(__xludf.DUMMYFUNCTION("""COMPUTED_VALUE"""),"cg20485607")</f>
        <v>cg20485607</v>
      </c>
    </row>
    <row r="180">
      <c r="B180" s="1" t="s">
        <v>183</v>
      </c>
      <c r="C180" s="2" t="str">
        <f>IFERROR(__xludf.DUMMYFUNCTION("""COMPUTED_VALUE"""),"cg00083206")</f>
        <v>cg00083206</v>
      </c>
    </row>
    <row r="181">
      <c r="B181" s="1" t="s">
        <v>184</v>
      </c>
      <c r="C181" s="2" t="str">
        <f>IFERROR(__xludf.DUMMYFUNCTION("""COMPUTED_VALUE"""),"cg23559053")</f>
        <v>cg23559053</v>
      </c>
    </row>
    <row r="182">
      <c r="B182" s="1" t="s">
        <v>185</v>
      </c>
      <c r="C182" s="2" t="str">
        <f>IFERROR(__xludf.DUMMYFUNCTION("""COMPUTED_VALUE"""),"cg13310971")</f>
        <v>cg13310971</v>
      </c>
    </row>
    <row r="183">
      <c r="B183" s="1" t="s">
        <v>186</v>
      </c>
      <c r="C183" s="2" t="str">
        <f>IFERROR(__xludf.DUMMYFUNCTION("""COMPUTED_VALUE"""),"cg11290998")</f>
        <v>cg11290998</v>
      </c>
    </row>
    <row r="184">
      <c r="B184" s="1" t="s">
        <v>187</v>
      </c>
      <c r="C184" s="2" t="str">
        <f>IFERROR(__xludf.DUMMYFUNCTION("""COMPUTED_VALUE"""),"cg15221739")</f>
        <v>cg15221739</v>
      </c>
    </row>
    <row r="185">
      <c r="B185" s="1" t="s">
        <v>188</v>
      </c>
      <c r="C185" s="2" t="str">
        <f>IFERROR(__xludf.DUMMYFUNCTION("""COMPUTED_VALUE"""),"cg02795334")</f>
        <v>cg02795334</v>
      </c>
    </row>
    <row r="186">
      <c r="B186" s="1" t="s">
        <v>189</v>
      </c>
      <c r="C186" s="2" t="str">
        <f>IFERROR(__xludf.DUMMYFUNCTION("""COMPUTED_VALUE"""),"cg17312632")</f>
        <v>cg17312632</v>
      </c>
    </row>
    <row r="187">
      <c r="B187" s="1" t="s">
        <v>190</v>
      </c>
      <c r="C187" s="2" t="str">
        <f>IFERROR(__xludf.DUMMYFUNCTION("""COMPUTED_VALUE"""),"cg18687085")</f>
        <v>cg18687085</v>
      </c>
    </row>
    <row r="188">
      <c r="B188" s="1" t="s">
        <v>191</v>
      </c>
      <c r="C188" s="2" t="str">
        <f>IFERROR(__xludf.DUMMYFUNCTION("""COMPUTED_VALUE"""),"cg02058483")</f>
        <v>cg02058483</v>
      </c>
    </row>
    <row r="189">
      <c r="B189" s="1" t="s">
        <v>192</v>
      </c>
      <c r="C189" s="2" t="str">
        <f>IFERROR(__xludf.DUMMYFUNCTION("""COMPUTED_VALUE"""),"cg00250430")</f>
        <v>cg00250430</v>
      </c>
    </row>
    <row r="190">
      <c r="B190" s="1" t="s">
        <v>193</v>
      </c>
      <c r="C190" s="2" t="str">
        <f>IFERROR(__xludf.DUMMYFUNCTION("""COMPUTED_VALUE"""),"cg07714319")</f>
        <v>cg07714319</v>
      </c>
    </row>
    <row r="191">
      <c r="B191" s="1" t="s">
        <v>194</v>
      </c>
      <c r="C191" s="2" t="str">
        <f>IFERROR(__xludf.DUMMYFUNCTION("""COMPUTED_VALUE"""),"cg22345519")</f>
        <v>cg22345519</v>
      </c>
    </row>
    <row r="192">
      <c r="B192" s="1" t="s">
        <v>195</v>
      </c>
      <c r="C192" s="2" t="str">
        <f>IFERROR(__xludf.DUMMYFUNCTION("""COMPUTED_VALUE"""),"cg25661884")</f>
        <v>cg25661884</v>
      </c>
    </row>
    <row r="193">
      <c r="B193" s="1" t="s">
        <v>196</v>
      </c>
      <c r="C193" s="2" t="str">
        <f>IFERROR(__xludf.DUMMYFUNCTION("""COMPUTED_VALUE"""),"cg24751538")</f>
        <v>cg24751538</v>
      </c>
    </row>
    <row r="194">
      <c r="B194" s="1" t="s">
        <v>197</v>
      </c>
      <c r="C194" s="2" t="str">
        <f>IFERROR(__xludf.DUMMYFUNCTION("""COMPUTED_VALUE"""),"cg11927233")</f>
        <v>cg11927233</v>
      </c>
    </row>
    <row r="195">
      <c r="B195" s="1" t="s">
        <v>198</v>
      </c>
      <c r="C195" s="2" t="str">
        <f>IFERROR(__xludf.DUMMYFUNCTION("""COMPUTED_VALUE"""),"cg05363081")</f>
        <v>cg05363081</v>
      </c>
    </row>
    <row r="196">
      <c r="B196" s="1" t="s">
        <v>199</v>
      </c>
      <c r="C196" s="2" t="str">
        <f>IFERROR(__xludf.DUMMYFUNCTION("""COMPUTED_VALUE"""),"cg00237825")</f>
        <v>cg00237825</v>
      </c>
    </row>
    <row r="197">
      <c r="B197" s="1" t="s">
        <v>200</v>
      </c>
      <c r="C197" s="2" t="str">
        <f>IFERROR(__xludf.DUMMYFUNCTION("""COMPUTED_VALUE"""),"cg15537269")</f>
        <v>cg15537269</v>
      </c>
    </row>
    <row r="198">
      <c r="B198" s="1" t="s">
        <v>201</v>
      </c>
      <c r="C198" s="2" t="str">
        <f>IFERROR(__xludf.DUMMYFUNCTION("""COMPUTED_VALUE"""),"cg18147098")</f>
        <v>cg18147098</v>
      </c>
    </row>
    <row r="199">
      <c r="B199" s="1" t="s">
        <v>202</v>
      </c>
      <c r="C199" s="2" t="str">
        <f>IFERROR(__xludf.DUMMYFUNCTION("""COMPUTED_VALUE"""),"cg20668221")</f>
        <v>cg20668221</v>
      </c>
    </row>
    <row r="200">
      <c r="B200" s="1" t="s">
        <v>203</v>
      </c>
      <c r="C200" s="2" t="str">
        <f>IFERROR(__xludf.DUMMYFUNCTION("""COMPUTED_VALUE"""),"cg22850925")</f>
        <v>cg22850925</v>
      </c>
    </row>
    <row r="201">
      <c r="B201" s="1" t="s">
        <v>204</v>
      </c>
      <c r="C201" s="2" t="str">
        <f>IFERROR(__xludf.DUMMYFUNCTION("""COMPUTED_VALUE"""),"cg09249494")</f>
        <v>cg09249494</v>
      </c>
    </row>
    <row r="202">
      <c r="B202" s="1" t="s">
        <v>205</v>
      </c>
      <c r="C202" s="2" t="str">
        <f>IFERROR(__xludf.DUMMYFUNCTION("""COMPUTED_VALUE"""),"cg10236261")</f>
        <v>cg10236261</v>
      </c>
    </row>
    <row r="203">
      <c r="B203" s="1" t="s">
        <v>206</v>
      </c>
      <c r="C203" s="2" t="str">
        <f>IFERROR(__xludf.DUMMYFUNCTION("""COMPUTED_VALUE"""),"cg12678695")</f>
        <v>cg12678695</v>
      </c>
    </row>
    <row r="204">
      <c r="B204" s="1" t="s">
        <v>207</v>
      </c>
      <c r="C204" s="2" t="str">
        <f>IFERROR(__xludf.DUMMYFUNCTION("""COMPUTED_VALUE"""),"cg27526518")</f>
        <v>cg27526518</v>
      </c>
    </row>
    <row r="205">
      <c r="B205" s="1" t="s">
        <v>208</v>
      </c>
      <c r="C205" s="2" t="str">
        <f>IFERROR(__xludf.DUMMYFUNCTION("""COMPUTED_VALUE"""),"cg00369376")</f>
        <v>cg00369376</v>
      </c>
    </row>
    <row r="206">
      <c r="B206" s="1" t="s">
        <v>209</v>
      </c>
      <c r="C206" s="2" t="str">
        <f>IFERROR(__xludf.DUMMYFUNCTION("""COMPUTED_VALUE"""),"cg11374227")</f>
        <v>cg11374227</v>
      </c>
    </row>
    <row r="207">
      <c r="B207" s="1" t="s">
        <v>210</v>
      </c>
      <c r="C207" s="2" t="str">
        <f>IFERROR(__xludf.DUMMYFUNCTION("""COMPUTED_VALUE"""),"cg05864010")</f>
        <v>cg05864010</v>
      </c>
    </row>
    <row r="208">
      <c r="B208" s="1" t="s">
        <v>211</v>
      </c>
      <c r="C208" s="2" t="str">
        <f>IFERROR(__xludf.DUMMYFUNCTION("""COMPUTED_VALUE"""),"cg19090437")</f>
        <v>cg19090437</v>
      </c>
    </row>
    <row r="209">
      <c r="B209" s="1" t="s">
        <v>212</v>
      </c>
      <c r="C209" s="2" t="str">
        <f>IFERROR(__xludf.DUMMYFUNCTION("""COMPUTED_VALUE"""),"cg08995061")</f>
        <v>cg08995061</v>
      </c>
    </row>
    <row r="210">
      <c r="B210" s="1" t="s">
        <v>213</v>
      </c>
      <c r="C210" s="2" t="str">
        <f>IFERROR(__xludf.DUMMYFUNCTION("""COMPUTED_VALUE"""),"cg11596239")</f>
        <v>cg11596239</v>
      </c>
    </row>
    <row r="211">
      <c r="B211" s="1" t="s">
        <v>214</v>
      </c>
      <c r="C211" s="2" t="str">
        <f>IFERROR(__xludf.DUMMYFUNCTION("""COMPUTED_VALUE"""),"cg12185873")</f>
        <v>cg12185873</v>
      </c>
    </row>
    <row r="212">
      <c r="B212" s="1" t="s">
        <v>215</v>
      </c>
      <c r="C212" s="2" t="str">
        <f>IFERROR(__xludf.DUMMYFUNCTION("""COMPUTED_VALUE"""),"cg05955210")</f>
        <v>cg05955210</v>
      </c>
    </row>
    <row r="213">
      <c r="B213" s="1" t="s">
        <v>216</v>
      </c>
      <c r="C213" s="2" t="str">
        <f>IFERROR(__xludf.DUMMYFUNCTION("""COMPUTED_VALUE"""),"cg11363234")</f>
        <v>cg11363234</v>
      </c>
    </row>
    <row r="214">
      <c r="B214" s="1" t="s">
        <v>217</v>
      </c>
      <c r="C214" s="2" t="str">
        <f>IFERROR(__xludf.DUMMYFUNCTION("""COMPUTED_VALUE"""),"cg00883689")</f>
        <v>cg00883689</v>
      </c>
    </row>
    <row r="215">
      <c r="B215" s="1" t="s">
        <v>218</v>
      </c>
      <c r="C215" s="2" t="str">
        <f>IFERROR(__xludf.DUMMYFUNCTION("""COMPUTED_VALUE"""),"cg05339727")</f>
        <v>cg05339727</v>
      </c>
    </row>
    <row r="216">
      <c r="B216" s="1" t="s">
        <v>219</v>
      </c>
      <c r="C216" s="2" t="str">
        <f>IFERROR(__xludf.DUMMYFUNCTION("""COMPUTED_VALUE"""),"cg14685849")</f>
        <v>cg14685849</v>
      </c>
    </row>
    <row r="217">
      <c r="B217" s="1" t="s">
        <v>220</v>
      </c>
      <c r="C217" s="2" t="str">
        <f>IFERROR(__xludf.DUMMYFUNCTION("""COMPUTED_VALUE"""),"cg08874888")</f>
        <v>cg08874888</v>
      </c>
    </row>
    <row r="218">
      <c r="B218" s="1" t="s">
        <v>221</v>
      </c>
      <c r="C218" s="2" t="str">
        <f>IFERROR(__xludf.DUMMYFUNCTION("""COMPUTED_VALUE"""),"cg07002832")</f>
        <v>cg07002832</v>
      </c>
    </row>
    <row r="219">
      <c r="B219" s="1" t="s">
        <v>222</v>
      </c>
      <c r="C219" s="2" t="str">
        <f>IFERROR(__xludf.DUMMYFUNCTION("""COMPUTED_VALUE"""),"cg22197830")</f>
        <v>cg22197830</v>
      </c>
    </row>
    <row r="220">
      <c r="B220" s="1" t="s">
        <v>223</v>
      </c>
      <c r="C220" s="2" t="str">
        <f>IFERROR(__xludf.DUMMYFUNCTION("""COMPUTED_VALUE"""),"cg13110283")</f>
        <v>cg13110283</v>
      </c>
    </row>
    <row r="221">
      <c r="B221" s="1" t="s">
        <v>224</v>
      </c>
      <c r="C221" s="2" t="str">
        <f>IFERROR(__xludf.DUMMYFUNCTION("""COMPUTED_VALUE"""),"cg22370920")</f>
        <v>cg22370920</v>
      </c>
    </row>
    <row r="222">
      <c r="B222" s="1" t="s">
        <v>225</v>
      </c>
      <c r="C222" s="2" t="str">
        <f>IFERROR(__xludf.DUMMYFUNCTION("""COMPUTED_VALUE"""),"cg03037620")</f>
        <v>cg03037620</v>
      </c>
    </row>
    <row r="223">
      <c r="B223" s="1" t="s">
        <v>226</v>
      </c>
      <c r="C223" s="2" t="str">
        <f>IFERROR(__xludf.DUMMYFUNCTION("""COMPUTED_VALUE"""),"cg16163535")</f>
        <v>cg16163535</v>
      </c>
    </row>
    <row r="224">
      <c r="B224" s="1" t="s">
        <v>227</v>
      </c>
      <c r="C224" s="2" t="str">
        <f>IFERROR(__xludf.DUMMYFUNCTION("""COMPUTED_VALUE"""),"cg25381253")</f>
        <v>cg25381253</v>
      </c>
    </row>
    <row r="225">
      <c r="B225" s="1" t="s">
        <v>228</v>
      </c>
      <c r="C225" s="2" t="str">
        <f>IFERROR(__xludf.DUMMYFUNCTION("""COMPUTED_VALUE"""),"cg06181187")</f>
        <v>cg06181187</v>
      </c>
    </row>
    <row r="226">
      <c r="B226" s="1" t="s">
        <v>229</v>
      </c>
      <c r="C226" s="2" t="str">
        <f>IFERROR(__xludf.DUMMYFUNCTION("""COMPUTED_VALUE"""),"cg27227797")</f>
        <v>cg27227797</v>
      </c>
    </row>
    <row r="227">
      <c r="B227" s="1" t="s">
        <v>230</v>
      </c>
      <c r="C227" s="2" t="str">
        <f>IFERROR(__xludf.DUMMYFUNCTION("""COMPUTED_VALUE"""),"cg23574427")</f>
        <v>cg23574427</v>
      </c>
    </row>
    <row r="228">
      <c r="B228" s="1" t="s">
        <v>231</v>
      </c>
      <c r="C228" s="2" t="str">
        <f>IFERROR(__xludf.DUMMYFUNCTION("""COMPUTED_VALUE"""),"cg10084554")</f>
        <v>cg10084554</v>
      </c>
    </row>
    <row r="229">
      <c r="B229" s="1" t="s">
        <v>232</v>
      </c>
      <c r="C229" s="2" t="str">
        <f>IFERROR(__xludf.DUMMYFUNCTION("""COMPUTED_VALUE"""),"cg01965462")</f>
        <v>cg01965462</v>
      </c>
    </row>
    <row r="230">
      <c r="B230" s="1" t="s">
        <v>233</v>
      </c>
      <c r="C230" s="2" t="str">
        <f>IFERROR(__xludf.DUMMYFUNCTION("""COMPUTED_VALUE"""),"cg20589883")</f>
        <v>cg20589883</v>
      </c>
    </row>
    <row r="231">
      <c r="B231" s="1" t="s">
        <v>234</v>
      </c>
      <c r="C231" s="2" t="str">
        <f>IFERROR(__xludf.DUMMYFUNCTION("""COMPUTED_VALUE"""),"cg06781608")</f>
        <v>cg06781608</v>
      </c>
    </row>
    <row r="232">
      <c r="B232" s="1" t="s">
        <v>235</v>
      </c>
      <c r="C232" s="2" t="str">
        <f>IFERROR(__xludf.DUMMYFUNCTION("""COMPUTED_VALUE"""),"cg02462396")</f>
        <v>cg02462396</v>
      </c>
    </row>
    <row r="233">
      <c r="B233" s="1" t="s">
        <v>236</v>
      </c>
      <c r="C233" s="2" t="str">
        <f>IFERROR(__xludf.DUMMYFUNCTION("""COMPUTED_VALUE"""),"cg27656459")</f>
        <v>cg27656459</v>
      </c>
    </row>
    <row r="234">
      <c r="B234" s="1" t="s">
        <v>237</v>
      </c>
      <c r="C234" s="2" t="str">
        <f>IFERROR(__xludf.DUMMYFUNCTION("""COMPUTED_VALUE"""),"cg16700555")</f>
        <v>cg16700555</v>
      </c>
    </row>
    <row r="235">
      <c r="B235" s="1" t="s">
        <v>238</v>
      </c>
      <c r="C235" s="2" t="str">
        <f>IFERROR(__xludf.DUMMYFUNCTION("""COMPUTED_VALUE"""),"cg23873448")</f>
        <v>cg23873448</v>
      </c>
    </row>
    <row r="236">
      <c r="B236" s="1" t="s">
        <v>239</v>
      </c>
      <c r="C236" s="2" t="str">
        <f>IFERROR(__xludf.DUMMYFUNCTION("""COMPUTED_VALUE"""),"cg11007110")</f>
        <v>cg11007110</v>
      </c>
    </row>
    <row r="237">
      <c r="B237" s="1" t="s">
        <v>240</v>
      </c>
      <c r="C237" s="2" t="str">
        <f>IFERROR(__xludf.DUMMYFUNCTION("""COMPUTED_VALUE"""),"cg21668832")</f>
        <v>cg21668832</v>
      </c>
    </row>
    <row r="238">
      <c r="B238" s="1" t="s">
        <v>241</v>
      </c>
      <c r="C238" s="2" t="str">
        <f>IFERROR(__xludf.DUMMYFUNCTION("""COMPUTED_VALUE"""),"cg03517837")</f>
        <v>cg03517837</v>
      </c>
    </row>
    <row r="239">
      <c r="B239" s="1" t="s">
        <v>242</v>
      </c>
      <c r="C239" s="2" t="str">
        <f>IFERROR(__xludf.DUMMYFUNCTION("""COMPUTED_VALUE"""),"cg13162690")</f>
        <v>cg13162690</v>
      </c>
    </row>
    <row r="240">
      <c r="B240" s="1" t="s">
        <v>243</v>
      </c>
      <c r="C240" s="2" t="str">
        <f>IFERROR(__xludf.DUMMYFUNCTION("""COMPUTED_VALUE"""),"cg18483487")</f>
        <v>cg18483487</v>
      </c>
    </row>
    <row r="241">
      <c r="B241" s="1" t="s">
        <v>244</v>
      </c>
      <c r="C241" s="2" t="str">
        <f>IFERROR(__xludf.DUMMYFUNCTION("""COMPUTED_VALUE"""),"cg04685570")</f>
        <v>cg04685570</v>
      </c>
    </row>
    <row r="242">
      <c r="B242" s="1" t="s">
        <v>245</v>
      </c>
      <c r="C242" s="2" t="str">
        <f>IFERROR(__xludf.DUMMYFUNCTION("""COMPUTED_VALUE"""),"cg11237406")</f>
        <v>cg11237406</v>
      </c>
    </row>
    <row r="243">
      <c r="B243" s="1" t="s">
        <v>246</v>
      </c>
      <c r="C243" s="2" t="str">
        <f>IFERROR(__xludf.DUMMYFUNCTION("""COMPUTED_VALUE"""),"cg20522675")</f>
        <v>cg20522675</v>
      </c>
    </row>
    <row r="244">
      <c r="B244" s="1" t="s">
        <v>247</v>
      </c>
      <c r="C244" s="2" t="str">
        <f>IFERROR(__xludf.DUMMYFUNCTION("""COMPUTED_VALUE"""),"cg05131488")</f>
        <v>cg05131488</v>
      </c>
    </row>
    <row r="245">
      <c r="B245" s="1" t="s">
        <v>248</v>
      </c>
      <c r="C245" s="2" t="str">
        <f>IFERROR(__xludf.DUMMYFUNCTION("""COMPUTED_VALUE"""),"cg22629375")</f>
        <v>cg22629375</v>
      </c>
    </row>
    <row r="246">
      <c r="B246" s="1" t="s">
        <v>249</v>
      </c>
      <c r="C246" s="2" t="str">
        <f>IFERROR(__xludf.DUMMYFUNCTION("""COMPUTED_VALUE"""),"cg06808585")</f>
        <v>cg06808585</v>
      </c>
    </row>
    <row r="247">
      <c r="B247" s="1" t="s">
        <v>250</v>
      </c>
      <c r="C247" s="2" t="str">
        <f>IFERROR(__xludf.DUMMYFUNCTION("""COMPUTED_VALUE"""),"cg12754982")</f>
        <v>cg12754982</v>
      </c>
    </row>
    <row r="248">
      <c r="B248" s="1" t="s">
        <v>251</v>
      </c>
      <c r="C248" s="2" t="str">
        <f>IFERROR(__xludf.DUMMYFUNCTION("""COMPUTED_VALUE"""),"cg18817318")</f>
        <v>cg18817318</v>
      </c>
    </row>
    <row r="249">
      <c r="B249" s="1" t="s">
        <v>252</v>
      </c>
      <c r="C249" s="2" t="str">
        <f>IFERROR(__xludf.DUMMYFUNCTION("""COMPUTED_VALUE"""),"cg10680180")</f>
        <v>cg10680180</v>
      </c>
    </row>
    <row r="250">
      <c r="B250" s="1" t="s">
        <v>253</v>
      </c>
      <c r="C250" s="2" t="str">
        <f>IFERROR(__xludf.DUMMYFUNCTION("""COMPUTED_VALUE"""),"cg03019986")</f>
        <v>cg03019986</v>
      </c>
    </row>
    <row r="251">
      <c r="B251" s="1" t="s">
        <v>254</v>
      </c>
      <c r="C251" s="2" t="str">
        <f>IFERROR(__xludf.DUMMYFUNCTION("""COMPUTED_VALUE"""),"cg09981830")</f>
        <v>cg09981830</v>
      </c>
    </row>
    <row r="252">
      <c r="B252" s="1" t="s">
        <v>255</v>
      </c>
      <c r="C252" s="2" t="str">
        <f>IFERROR(__xludf.DUMMYFUNCTION("""COMPUTED_VALUE"""),"cg11868634")</f>
        <v>cg11868634</v>
      </c>
    </row>
    <row r="253">
      <c r="B253" s="1" t="s">
        <v>256</v>
      </c>
      <c r="C253" s="2" t="str">
        <f>IFERROR(__xludf.DUMMYFUNCTION("""COMPUTED_VALUE"""),"cg04654118")</f>
        <v>cg04654118</v>
      </c>
    </row>
    <row r="254">
      <c r="B254" s="1" t="s">
        <v>257</v>
      </c>
      <c r="C254" s="2" t="str">
        <f>IFERROR(__xludf.DUMMYFUNCTION("""COMPUTED_VALUE"""),"cg10589848")</f>
        <v>cg10589848</v>
      </c>
    </row>
    <row r="255">
      <c r="B255" s="1" t="s">
        <v>258</v>
      </c>
      <c r="C255" s="2" t="str">
        <f>IFERROR(__xludf.DUMMYFUNCTION("""COMPUTED_VALUE"""),"cg24389034")</f>
        <v>cg24389034</v>
      </c>
    </row>
    <row r="256">
      <c r="B256" s="1" t="s">
        <v>259</v>
      </c>
      <c r="C256" s="2" t="str">
        <f>IFERROR(__xludf.DUMMYFUNCTION("""COMPUTED_VALUE"""),"cg04450003")</f>
        <v>cg04450003</v>
      </c>
    </row>
    <row r="257">
      <c r="B257" s="1" t="s">
        <v>260</v>
      </c>
      <c r="C257" s="2" t="str">
        <f>IFERROR(__xludf.DUMMYFUNCTION("""COMPUTED_VALUE"""),"cg03392571")</f>
        <v>cg03392571</v>
      </c>
    </row>
    <row r="258">
      <c r="B258" s="1" t="s">
        <v>261</v>
      </c>
      <c r="C258" s="2" t="str">
        <f>IFERROR(__xludf.DUMMYFUNCTION("""COMPUTED_VALUE"""),"cg04803944")</f>
        <v>cg04803944</v>
      </c>
    </row>
    <row r="259">
      <c r="B259" s="1" t="s">
        <v>262</v>
      </c>
      <c r="C259" s="2" t="str">
        <f>IFERROR(__xludf.DUMMYFUNCTION("""COMPUTED_VALUE"""),"cg08930413")</f>
        <v>cg08930413</v>
      </c>
    </row>
    <row r="260">
      <c r="B260" s="1" t="s">
        <v>263</v>
      </c>
      <c r="C260" s="2" t="str">
        <f>IFERROR(__xludf.DUMMYFUNCTION("""COMPUTED_VALUE"""),"cg13139542")</f>
        <v>cg13139542</v>
      </c>
    </row>
    <row r="261">
      <c r="B261" s="1" t="s">
        <v>264</v>
      </c>
      <c r="C261" s="2" t="str">
        <f>IFERROR(__xludf.DUMMYFUNCTION("""COMPUTED_VALUE"""),"cg22796265")</f>
        <v>cg22796265</v>
      </c>
    </row>
    <row r="262">
      <c r="B262" s="1" t="s">
        <v>265</v>
      </c>
      <c r="C262" s="2" t="str">
        <f>IFERROR(__xludf.DUMMYFUNCTION("""COMPUTED_VALUE"""),"cg12825509")</f>
        <v>cg12825509</v>
      </c>
    </row>
    <row r="263">
      <c r="B263" s="1" t="s">
        <v>266</v>
      </c>
      <c r="C263" s="2" t="str">
        <f>IFERROR(__xludf.DUMMYFUNCTION("""COMPUTED_VALUE"""),"cg10439456")</f>
        <v>cg10439456</v>
      </c>
    </row>
    <row r="264">
      <c r="B264" s="1" t="s">
        <v>267</v>
      </c>
      <c r="C264" s="2" t="str">
        <f>IFERROR(__xludf.DUMMYFUNCTION("""COMPUTED_VALUE"""),"cg08003956")</f>
        <v>cg08003956</v>
      </c>
    </row>
    <row r="265">
      <c r="B265" s="1" t="s">
        <v>268</v>
      </c>
      <c r="C265" s="2" t="str">
        <f>IFERROR(__xludf.DUMMYFUNCTION("""COMPUTED_VALUE"""),"cg04011173")</f>
        <v>cg04011173</v>
      </c>
    </row>
    <row r="266">
      <c r="B266" s="1" t="s">
        <v>269</v>
      </c>
      <c r="C266" s="2" t="str">
        <f>IFERROR(__xludf.DUMMYFUNCTION("""COMPUTED_VALUE"""),"cg08173263")</f>
        <v>cg08173263</v>
      </c>
    </row>
    <row r="267">
      <c r="B267" s="1" t="s">
        <v>270</v>
      </c>
      <c r="C267" s="2" t="str">
        <f>IFERROR(__xludf.DUMMYFUNCTION("""COMPUTED_VALUE"""),"cg27118231")</f>
        <v>cg27118231</v>
      </c>
    </row>
    <row r="268">
      <c r="B268" s="1" t="s">
        <v>271</v>
      </c>
      <c r="C268" s="2" t="str">
        <f>IFERROR(__xludf.DUMMYFUNCTION("""COMPUTED_VALUE"""),"cg03759239")</f>
        <v>cg03759239</v>
      </c>
    </row>
    <row r="269">
      <c r="B269" s="1" t="s">
        <v>272</v>
      </c>
      <c r="C269" s="2" t="str">
        <f>IFERROR(__xludf.DUMMYFUNCTION("""COMPUTED_VALUE"""),"cg02014217")</f>
        <v>cg02014217</v>
      </c>
    </row>
    <row r="270">
      <c r="B270" s="1" t="s">
        <v>273</v>
      </c>
      <c r="C270" s="2" t="str">
        <f>IFERROR(__xludf.DUMMYFUNCTION("""COMPUTED_VALUE"""),"cg18854004")</f>
        <v>cg18854004</v>
      </c>
    </row>
    <row r="271">
      <c r="B271" s="1" t="s">
        <v>274</v>
      </c>
      <c r="C271" s="2" t="str">
        <f>IFERROR(__xludf.DUMMYFUNCTION("""COMPUTED_VALUE"""),"cg12710152")</f>
        <v>cg12710152</v>
      </c>
    </row>
    <row r="272">
      <c r="B272" s="1" t="s">
        <v>275</v>
      </c>
      <c r="C272" s="2" t="str">
        <f>IFERROR(__xludf.DUMMYFUNCTION("""COMPUTED_VALUE"""),"cg22488164")</f>
        <v>cg22488164</v>
      </c>
    </row>
    <row r="273">
      <c r="B273" s="1" t="s">
        <v>276</v>
      </c>
      <c r="C273" s="2" t="str">
        <f>IFERROR(__xludf.DUMMYFUNCTION("""COMPUTED_VALUE"""),"cg08894761")</f>
        <v>cg08894761</v>
      </c>
    </row>
    <row r="274">
      <c r="B274" s="1" t="s">
        <v>277</v>
      </c>
      <c r="C274" s="2" t="str">
        <f>IFERROR(__xludf.DUMMYFUNCTION("""COMPUTED_VALUE"""),"cg06469895")</f>
        <v>cg06469895</v>
      </c>
    </row>
    <row r="275">
      <c r="B275" s="1" t="s">
        <v>278</v>
      </c>
      <c r="C275" s="2" t="str">
        <f>IFERROR(__xludf.DUMMYFUNCTION("""COMPUTED_VALUE"""),"cg16204414")</f>
        <v>cg16204414</v>
      </c>
    </row>
    <row r="276">
      <c r="B276" s="1" t="s">
        <v>279</v>
      </c>
      <c r="C276" s="2" t="str">
        <f>IFERROR(__xludf.DUMMYFUNCTION("""COMPUTED_VALUE"""),"cg12275868")</f>
        <v>cg12275868</v>
      </c>
    </row>
    <row r="277">
      <c r="B277" s="1" t="s">
        <v>280</v>
      </c>
      <c r="C277" s="2" t="str">
        <f>IFERROR(__xludf.DUMMYFUNCTION("""COMPUTED_VALUE"""),"cg25904183")</f>
        <v>cg25904183</v>
      </c>
    </row>
    <row r="278">
      <c r="B278" s="1" t="s">
        <v>281</v>
      </c>
      <c r="C278" s="2" t="str">
        <f>IFERROR(__xludf.DUMMYFUNCTION("""COMPUTED_VALUE"""),"cg03297042")</f>
        <v>cg03297042</v>
      </c>
    </row>
    <row r="279">
      <c r="B279" s="1" t="s">
        <v>282</v>
      </c>
      <c r="C279" s="2" t="str">
        <f>IFERROR(__xludf.DUMMYFUNCTION("""COMPUTED_VALUE"""),"cg11851174")</f>
        <v>cg11851174</v>
      </c>
    </row>
    <row r="280">
      <c r="B280" s="1" t="s">
        <v>283</v>
      </c>
      <c r="C280" s="2" t="str">
        <f>IFERROR(__xludf.DUMMYFUNCTION("""COMPUTED_VALUE"""),"cg23413278")</f>
        <v>cg23413278</v>
      </c>
    </row>
    <row r="281">
      <c r="B281" s="1" t="s">
        <v>284</v>
      </c>
      <c r="C281" s="2" t="str">
        <f>IFERROR(__xludf.DUMMYFUNCTION("""COMPUTED_VALUE"""),"cg04062510")</f>
        <v>cg04062510</v>
      </c>
    </row>
    <row r="282">
      <c r="B282" s="1" t="s">
        <v>285</v>
      </c>
      <c r="C282" s="2" t="str">
        <f>IFERROR(__xludf.DUMMYFUNCTION("""COMPUTED_VALUE"""),"cg06829584")</f>
        <v>cg06829584</v>
      </c>
    </row>
    <row r="283">
      <c r="B283" s="1" t="s">
        <v>286</v>
      </c>
      <c r="C283" s="2" t="str">
        <f>IFERROR(__xludf.DUMMYFUNCTION("""COMPUTED_VALUE"""),"cg25197194")</f>
        <v>cg25197194</v>
      </c>
    </row>
    <row r="284">
      <c r="B284" s="1" t="s">
        <v>287</v>
      </c>
      <c r="C284" s="2" t="str">
        <f>IFERROR(__xludf.DUMMYFUNCTION("""COMPUTED_VALUE"""),"cg22267770")</f>
        <v>cg22267770</v>
      </c>
    </row>
    <row r="285">
      <c r="B285" s="1" t="s">
        <v>288</v>
      </c>
      <c r="C285" s="2" t="str">
        <f>IFERROR(__xludf.DUMMYFUNCTION("""COMPUTED_VALUE"""),"cg22202121")</f>
        <v>cg22202121</v>
      </c>
    </row>
    <row r="286">
      <c r="B286" s="1" t="s">
        <v>289</v>
      </c>
      <c r="C286" s="2" t="str">
        <f>IFERROR(__xludf.DUMMYFUNCTION("""COMPUTED_VALUE"""),"cg02380750")</f>
        <v>cg02380750</v>
      </c>
    </row>
    <row r="287">
      <c r="B287" s="1" t="s">
        <v>290</v>
      </c>
      <c r="C287" s="2" t="str">
        <f>IFERROR(__xludf.DUMMYFUNCTION("""COMPUTED_VALUE"""),"cg03651292")</f>
        <v>cg03651292</v>
      </c>
    </row>
    <row r="288">
      <c r="B288" s="1" t="s">
        <v>291</v>
      </c>
      <c r="C288" s="2" t="str">
        <f>IFERROR(__xludf.DUMMYFUNCTION("""COMPUTED_VALUE"""),"cg04374006")</f>
        <v>cg04374006</v>
      </c>
    </row>
    <row r="289">
      <c r="B289" s="1" t="s">
        <v>292</v>
      </c>
      <c r="C289" s="2" t="str">
        <f>IFERROR(__xludf.DUMMYFUNCTION("""COMPUTED_VALUE"""),"cg02402946")</f>
        <v>cg02402946</v>
      </c>
    </row>
    <row r="290">
      <c r="B290" s="1" t="s">
        <v>293</v>
      </c>
      <c r="C290" s="2" t="str">
        <f>IFERROR(__xludf.DUMMYFUNCTION("""COMPUTED_VALUE"""),"cg15567340")</f>
        <v>cg15567340</v>
      </c>
    </row>
    <row r="291">
      <c r="B291" s="1" t="s">
        <v>294</v>
      </c>
      <c r="C291" s="2" t="str">
        <f>IFERROR(__xludf.DUMMYFUNCTION("""COMPUTED_VALUE"""),"cg27615582")</f>
        <v>cg27615582</v>
      </c>
    </row>
    <row r="292">
      <c r="B292" s="1" t="s">
        <v>295</v>
      </c>
      <c r="C292" s="2" t="str">
        <f>IFERROR(__xludf.DUMMYFUNCTION("""COMPUTED_VALUE"""),"cg03092399")</f>
        <v>cg03092399</v>
      </c>
    </row>
    <row r="293">
      <c r="B293" s="1" t="s">
        <v>296</v>
      </c>
      <c r="C293" s="2" t="str">
        <f>IFERROR(__xludf.DUMMYFUNCTION("""COMPUTED_VALUE"""),"cg02910793")</f>
        <v>cg02910793</v>
      </c>
    </row>
    <row r="294">
      <c r="B294" s="1" t="s">
        <v>297</v>
      </c>
      <c r="C294" s="2" t="str">
        <f>IFERROR(__xludf.DUMMYFUNCTION("""COMPUTED_VALUE"""),"cg27020362")</f>
        <v>cg27020362</v>
      </c>
    </row>
    <row r="295">
      <c r="B295" s="1" t="s">
        <v>298</v>
      </c>
      <c r="C295" s="2" t="str">
        <f>IFERROR(__xludf.DUMMYFUNCTION("""COMPUTED_VALUE"""),"cg04794662")</f>
        <v>cg04794662</v>
      </c>
    </row>
    <row r="296">
      <c r="B296" s="1" t="s">
        <v>299</v>
      </c>
      <c r="C296" s="2" t="str">
        <f>IFERROR(__xludf.DUMMYFUNCTION("""COMPUTED_VALUE"""),"cg10405604")</f>
        <v>cg10405604</v>
      </c>
    </row>
    <row r="297">
      <c r="B297" s="1" t="s">
        <v>300</v>
      </c>
      <c r="C297" s="2" t="str">
        <f>IFERROR(__xludf.DUMMYFUNCTION("""COMPUTED_VALUE"""),"cg00604410")</f>
        <v>cg00604410</v>
      </c>
    </row>
    <row r="298">
      <c r="B298" s="1" t="s">
        <v>301</v>
      </c>
      <c r="C298" s="2" t="str">
        <f>IFERROR(__xludf.DUMMYFUNCTION("""COMPUTED_VALUE"""),"cg16968514")</f>
        <v>cg16968514</v>
      </c>
    </row>
    <row r="299">
      <c r="B299" s="1" t="s">
        <v>302</v>
      </c>
      <c r="C299" s="2" t="str">
        <f>IFERROR(__xludf.DUMMYFUNCTION("""COMPUTED_VALUE"""),"cg12386646")</f>
        <v>cg12386646</v>
      </c>
    </row>
    <row r="300">
      <c r="B300" s="1" t="s">
        <v>303</v>
      </c>
      <c r="C300" s="2" t="str">
        <f>IFERROR(__xludf.DUMMYFUNCTION("""COMPUTED_VALUE"""),"cg08183577")</f>
        <v>cg08183577</v>
      </c>
    </row>
    <row r="301">
      <c r="B301" s="1" t="s">
        <v>304</v>
      </c>
      <c r="C301" s="2" t="str">
        <f>IFERROR(__xludf.DUMMYFUNCTION("""COMPUTED_VALUE"""),"cg25410785")</f>
        <v>cg25410785</v>
      </c>
    </row>
    <row r="302">
      <c r="B302" s="1" t="s">
        <v>305</v>
      </c>
      <c r="C302" s="2" t="str">
        <f>IFERROR(__xludf.DUMMYFUNCTION("""COMPUTED_VALUE"""),"cg04633683")</f>
        <v>cg04633683</v>
      </c>
    </row>
    <row r="303">
      <c r="B303" s="1" t="s">
        <v>306</v>
      </c>
      <c r="C303" s="2" t="str">
        <f>IFERROR(__xludf.DUMMYFUNCTION("""COMPUTED_VALUE"""),"cg10500283")</f>
        <v>cg10500283</v>
      </c>
    </row>
    <row r="304">
      <c r="B304" s="1" t="s">
        <v>307</v>
      </c>
      <c r="C304" s="2" t="str">
        <f>IFERROR(__xludf.DUMMYFUNCTION("""COMPUTED_VALUE"""),"cg17901584")</f>
        <v>cg17901584</v>
      </c>
    </row>
    <row r="305">
      <c r="B305" s="1" t="s">
        <v>308</v>
      </c>
      <c r="C305" s="2" t="str">
        <f>IFERROR(__xludf.DUMMYFUNCTION("""COMPUTED_VALUE"""),"cg07181754")</f>
        <v>cg07181754</v>
      </c>
    </row>
    <row r="306">
      <c r="B306" s="1" t="s">
        <v>309</v>
      </c>
      <c r="C306" s="2" t="str">
        <f>IFERROR(__xludf.DUMMYFUNCTION("""COMPUTED_VALUE"""),"cg03387723")</f>
        <v>cg03387723</v>
      </c>
    </row>
    <row r="307">
      <c r="B307" s="1" t="s">
        <v>310</v>
      </c>
      <c r="C307" s="2" t="str">
        <f>IFERROR(__xludf.DUMMYFUNCTION("""COMPUTED_VALUE"""),"cg27558387")</f>
        <v>cg27558387</v>
      </c>
    </row>
    <row r="308">
      <c r="B308" s="1" t="s">
        <v>311</v>
      </c>
      <c r="C308" s="2" t="str">
        <f>IFERROR(__xludf.DUMMYFUNCTION("""COMPUTED_VALUE"""),"cg07157834")</f>
        <v>cg07157834</v>
      </c>
    </row>
    <row r="309">
      <c r="B309" s="1" t="s">
        <v>312</v>
      </c>
      <c r="C309" s="2" t="str">
        <f>IFERROR(__xludf.DUMMYFUNCTION("""COMPUTED_VALUE"""),"cg08576184")</f>
        <v>cg08576184</v>
      </c>
    </row>
    <row r="310">
      <c r="B310" s="1" t="s">
        <v>313</v>
      </c>
      <c r="C310" s="2" t="str">
        <f>IFERROR(__xludf.DUMMYFUNCTION("""COMPUTED_VALUE"""),"cg06824394")</f>
        <v>cg06824394</v>
      </c>
    </row>
    <row r="311">
      <c r="B311" s="1" t="s">
        <v>314</v>
      </c>
      <c r="C311" s="2" t="str">
        <f>IFERROR(__xludf.DUMMYFUNCTION("""COMPUTED_VALUE"""),"cg07449753")</f>
        <v>cg07449753</v>
      </c>
    </row>
    <row r="312">
      <c r="B312" s="1" t="s">
        <v>315</v>
      </c>
      <c r="C312" s="2" t="str">
        <f>IFERROR(__xludf.DUMMYFUNCTION("""COMPUTED_VALUE"""),"cg03480935")</f>
        <v>cg03480935</v>
      </c>
    </row>
    <row r="313">
      <c r="B313" s="1" t="s">
        <v>316</v>
      </c>
      <c r="C313" s="2" t="str">
        <f>IFERROR(__xludf.DUMMYFUNCTION("""COMPUTED_VALUE"""),"cg00377924")</f>
        <v>cg00377924</v>
      </c>
    </row>
    <row r="314">
      <c r="B314" s="1" t="s">
        <v>317</v>
      </c>
      <c r="C314" s="2" t="str">
        <f>IFERROR(__xludf.DUMMYFUNCTION("""COMPUTED_VALUE"""),"cg11429044")</f>
        <v>cg11429044</v>
      </c>
    </row>
    <row r="315">
      <c r="B315" s="1" t="s">
        <v>318</v>
      </c>
      <c r="C315" s="2" t="str">
        <f>IFERROR(__xludf.DUMMYFUNCTION("""COMPUTED_VALUE"""),"cg22814961")</f>
        <v>cg22814961</v>
      </c>
    </row>
    <row r="316">
      <c r="B316" s="1" t="s">
        <v>319</v>
      </c>
      <c r="C316" s="2" t="str">
        <f>IFERROR(__xludf.DUMMYFUNCTION("""COMPUTED_VALUE"""),"cg20389635")</f>
        <v>cg20389635</v>
      </c>
    </row>
    <row r="317">
      <c r="B317" s="1" t="s">
        <v>320</v>
      </c>
      <c r="C317" s="2" t="str">
        <f>IFERROR(__xludf.DUMMYFUNCTION("""COMPUTED_VALUE"""),"cg23435915")</f>
        <v>cg23435915</v>
      </c>
    </row>
    <row r="318">
      <c r="B318" s="1" t="s">
        <v>321</v>
      </c>
      <c r="C318" s="2" t="str">
        <f>IFERROR(__xludf.DUMMYFUNCTION("""COMPUTED_VALUE"""),"cg08133755")</f>
        <v>cg08133755</v>
      </c>
    </row>
    <row r="319">
      <c r="B319" s="1" t="s">
        <v>322</v>
      </c>
      <c r="C319" s="2" t="str">
        <f>IFERROR(__xludf.DUMMYFUNCTION("""COMPUTED_VALUE"""),"cg00799539")</f>
        <v>cg00799539</v>
      </c>
    </row>
    <row r="320">
      <c r="B320" s="1" t="s">
        <v>323</v>
      </c>
      <c r="C320" s="2" t="str">
        <f>IFERROR(__xludf.DUMMYFUNCTION("""COMPUTED_VALUE"""),"cg01651378")</f>
        <v>cg01651378</v>
      </c>
    </row>
    <row r="321">
      <c r="B321" s="1" t="s">
        <v>324</v>
      </c>
      <c r="C321" s="2" t="str">
        <f>IFERROR(__xludf.DUMMYFUNCTION("""COMPUTED_VALUE"""),"cg19862899")</f>
        <v>cg19862899</v>
      </c>
    </row>
    <row r="322">
      <c r="B322" s="1" t="s">
        <v>325</v>
      </c>
      <c r="C322" s="2" t="str">
        <f>IFERROR(__xludf.DUMMYFUNCTION("""COMPUTED_VALUE"""),"cg21594961")</f>
        <v>cg21594961</v>
      </c>
    </row>
    <row r="323">
      <c r="B323" s="1" t="s">
        <v>326</v>
      </c>
      <c r="C323" s="2" t="str">
        <f>IFERROR(__xludf.DUMMYFUNCTION("""COMPUTED_VALUE"""),"cg07974833")</f>
        <v>cg07974833</v>
      </c>
    </row>
    <row r="324">
      <c r="B324" s="1" t="s">
        <v>327</v>
      </c>
      <c r="C324" s="2" t="str">
        <f>IFERROR(__xludf.DUMMYFUNCTION("""COMPUTED_VALUE"""),"cg04514998")</f>
        <v>cg04514998</v>
      </c>
    </row>
    <row r="325">
      <c r="B325" s="1" t="s">
        <v>328</v>
      </c>
      <c r="C325" s="2" t="str">
        <f>IFERROR(__xludf.DUMMYFUNCTION("""COMPUTED_VALUE"""),"cg21204965")</f>
        <v>cg21204965</v>
      </c>
    </row>
    <row r="326">
      <c r="B326" s="1" t="s">
        <v>329</v>
      </c>
      <c r="C326" s="2" t="str">
        <f>IFERROR(__xludf.DUMMYFUNCTION("""COMPUTED_VALUE"""),"cg27088726")</f>
        <v>cg27088726</v>
      </c>
    </row>
    <row r="327">
      <c r="B327" s="1" t="s">
        <v>330</v>
      </c>
      <c r="C327" s="2" t="str">
        <f>IFERROR(__xludf.DUMMYFUNCTION("""COMPUTED_VALUE"""),"cg23409699")</f>
        <v>cg23409699</v>
      </c>
    </row>
    <row r="328">
      <c r="B328" s="1" t="s">
        <v>331</v>
      </c>
      <c r="C328" s="2" t="str">
        <f>IFERROR(__xludf.DUMMYFUNCTION("""COMPUTED_VALUE"""),"cg23841608")</f>
        <v>cg23841608</v>
      </c>
    </row>
    <row r="329">
      <c r="B329" s="1" t="s">
        <v>332</v>
      </c>
      <c r="C329" s="2" t="str">
        <f>IFERROR(__xludf.DUMMYFUNCTION("""COMPUTED_VALUE"""),"cg11087128")</f>
        <v>cg11087128</v>
      </c>
    </row>
    <row r="330">
      <c r="B330" s="1" t="s">
        <v>333</v>
      </c>
      <c r="C330" s="2" t="str">
        <f>IFERROR(__xludf.DUMMYFUNCTION("""COMPUTED_VALUE"""),"cg16260349")</f>
        <v>cg16260349</v>
      </c>
    </row>
    <row r="331">
      <c r="B331" s="1" t="s">
        <v>334</v>
      </c>
      <c r="C331" s="2" t="str">
        <f>IFERROR(__xludf.DUMMYFUNCTION("""COMPUTED_VALUE"""),"cg15561453")</f>
        <v>cg15561453</v>
      </c>
    </row>
    <row r="332">
      <c r="B332" s="1" t="s">
        <v>335</v>
      </c>
      <c r="C332" s="2" t="str">
        <f>IFERROR(__xludf.DUMMYFUNCTION("""COMPUTED_VALUE"""),"cg14582100")</f>
        <v>cg14582100</v>
      </c>
    </row>
    <row r="333">
      <c r="B333" s="1" t="s">
        <v>336</v>
      </c>
      <c r="C333" s="2" t="str">
        <f>IFERROR(__xludf.DUMMYFUNCTION("""COMPUTED_VALUE"""),"cg15579696")</f>
        <v>cg15579696</v>
      </c>
    </row>
    <row r="334">
      <c r="B334" s="1" t="s">
        <v>337</v>
      </c>
      <c r="C334" s="2" t="str">
        <f>IFERROR(__xludf.DUMMYFUNCTION("""COMPUTED_VALUE"""),"cg20505728")</f>
        <v>cg20505728</v>
      </c>
    </row>
    <row r="335">
      <c r="B335" s="1" t="s">
        <v>338</v>
      </c>
      <c r="C335" s="2" t="str">
        <f>IFERROR(__xludf.DUMMYFUNCTION("""COMPUTED_VALUE"""),"cg06212224")</f>
        <v>cg06212224</v>
      </c>
    </row>
    <row r="336">
      <c r="B336" s="1" t="s">
        <v>339</v>
      </c>
      <c r="C336" s="2" t="str">
        <f>IFERROR(__xludf.DUMMYFUNCTION("""COMPUTED_VALUE"""),"cg14081226")</f>
        <v>cg14081226</v>
      </c>
    </row>
    <row r="337">
      <c r="B337" s="1" t="s">
        <v>340</v>
      </c>
      <c r="C337" s="2" t="str">
        <f>IFERROR(__xludf.DUMMYFUNCTION("""COMPUTED_VALUE"""),"cg20980271")</f>
        <v>cg20980271</v>
      </c>
    </row>
    <row r="338">
      <c r="B338" s="1" t="s">
        <v>341</v>
      </c>
      <c r="C338" s="2" t="str">
        <f>IFERROR(__xludf.DUMMYFUNCTION("""COMPUTED_VALUE"""),"cg08767627")</f>
        <v>cg08767627</v>
      </c>
    </row>
    <row r="339">
      <c r="B339" s="1" t="s">
        <v>342</v>
      </c>
      <c r="C339" s="2" t="str">
        <f>IFERROR(__xludf.DUMMYFUNCTION("""COMPUTED_VALUE"""),"cg02882504")</f>
        <v>cg02882504</v>
      </c>
    </row>
    <row r="340">
      <c r="B340" s="1" t="s">
        <v>343</v>
      </c>
      <c r="C340" s="2" t="str">
        <f>IFERROR(__xludf.DUMMYFUNCTION("""COMPUTED_VALUE"""),"cg17344813")</f>
        <v>cg17344813</v>
      </c>
    </row>
    <row r="341">
      <c r="B341" s="1" t="s">
        <v>344</v>
      </c>
      <c r="C341" s="2" t="str">
        <f>IFERROR(__xludf.DUMMYFUNCTION("""COMPUTED_VALUE"""),"cg16450677")</f>
        <v>cg16450677</v>
      </c>
    </row>
    <row r="342">
      <c r="B342" s="1" t="s">
        <v>345</v>
      </c>
      <c r="C342" s="2" t="str">
        <f>IFERROR(__xludf.DUMMYFUNCTION("""COMPUTED_VALUE"""),"cg15923350")</f>
        <v>cg15923350</v>
      </c>
    </row>
    <row r="343">
      <c r="B343" s="1" t="s">
        <v>346</v>
      </c>
      <c r="C343" s="2" t="str">
        <f>IFERROR(__xludf.DUMMYFUNCTION("""COMPUTED_VALUE"""),"cg07416344")</f>
        <v>cg07416344</v>
      </c>
    </row>
    <row r="344">
      <c r="B344" s="1" t="s">
        <v>347</v>
      </c>
      <c r="C344" s="2" t="str">
        <f>IFERROR(__xludf.DUMMYFUNCTION("""COMPUTED_VALUE"""),"cg07333545")</f>
        <v>cg07333545</v>
      </c>
    </row>
    <row r="345">
      <c r="B345" s="1" t="s">
        <v>348</v>
      </c>
      <c r="C345" s="2" t="str">
        <f>IFERROR(__xludf.DUMMYFUNCTION("""COMPUTED_VALUE"""),"cg18290190")</f>
        <v>cg18290190</v>
      </c>
    </row>
    <row r="346">
      <c r="B346" s="1" t="s">
        <v>349</v>
      </c>
      <c r="C346" s="2" t="str">
        <f>IFERROR(__xludf.DUMMYFUNCTION("""COMPUTED_VALUE"""),"cg00956987")</f>
        <v>cg00956987</v>
      </c>
    </row>
    <row r="347">
      <c r="B347" s="1" t="s">
        <v>350</v>
      </c>
      <c r="C347" s="2" t="str">
        <f>IFERROR(__xludf.DUMMYFUNCTION("""COMPUTED_VALUE"""),"cg03517919")</f>
        <v>cg03517919</v>
      </c>
    </row>
    <row r="348">
      <c r="B348" s="1" t="s">
        <v>351</v>
      </c>
      <c r="C348" s="2" t="str">
        <f>IFERROR(__xludf.DUMMYFUNCTION("""COMPUTED_VALUE"""),"cg04590384")</f>
        <v>cg04590384</v>
      </c>
    </row>
    <row r="349">
      <c r="B349" s="1" t="s">
        <v>352</v>
      </c>
      <c r="C349" s="2" t="str">
        <f>IFERROR(__xludf.DUMMYFUNCTION("""COMPUTED_VALUE"""),"cg07229212")</f>
        <v>cg07229212</v>
      </c>
    </row>
    <row r="350">
      <c r="B350" s="1" t="s">
        <v>353</v>
      </c>
      <c r="C350" s="2" t="str">
        <f>IFERROR(__xludf.DUMMYFUNCTION("""COMPUTED_VALUE"""),"cg06458086")</f>
        <v>cg06458086</v>
      </c>
    </row>
    <row r="351">
      <c r="B351" s="1" t="s">
        <v>354</v>
      </c>
      <c r="C351" s="2" t="str">
        <f>IFERROR(__xludf.DUMMYFUNCTION("""COMPUTED_VALUE"""),"cg24494617")</f>
        <v>cg24494617</v>
      </c>
    </row>
    <row r="352">
      <c r="B352" s="1" t="s">
        <v>355</v>
      </c>
      <c r="C352" s="2" t="str">
        <f>IFERROR(__xludf.DUMMYFUNCTION("""COMPUTED_VALUE"""),"cg07814318")</f>
        <v>cg07814318</v>
      </c>
    </row>
    <row r="353">
      <c r="B353" s="1" t="s">
        <v>356</v>
      </c>
      <c r="C353" s="2" t="str">
        <f>IFERROR(__xludf.DUMMYFUNCTION("""COMPUTED_VALUE"""),"cg26821196")</f>
        <v>cg26821196</v>
      </c>
    </row>
    <row r="354">
      <c r="B354" s="1" t="s">
        <v>357</v>
      </c>
      <c r="C354" s="2" t="str">
        <f>IFERROR(__xludf.DUMMYFUNCTION("""COMPUTED_VALUE"""),"cg27291231")</f>
        <v>cg27291231</v>
      </c>
    </row>
    <row r="355">
      <c r="B355" s="1" t="s">
        <v>358</v>
      </c>
      <c r="C355" s="2" t="str">
        <f>IFERROR(__xludf.DUMMYFUNCTION("""COMPUTED_VALUE"""),"cg06690548")</f>
        <v>cg06690548</v>
      </c>
    </row>
    <row r="356">
      <c r="B356" s="1" t="s">
        <v>359</v>
      </c>
      <c r="C356" s="2" t="str">
        <f>IFERROR(__xludf.DUMMYFUNCTION("""COMPUTED_VALUE"""),"cg00411413")</f>
        <v>cg00411413</v>
      </c>
    </row>
    <row r="357">
      <c r="B357" s="1" t="s">
        <v>360</v>
      </c>
      <c r="C357" s="2" t="str">
        <f>IFERROR(__xludf.DUMMYFUNCTION("""COMPUTED_VALUE"""),"cg04051152")</f>
        <v>cg04051152</v>
      </c>
    </row>
    <row r="358">
      <c r="B358" s="1" t="s">
        <v>361</v>
      </c>
      <c r="C358" s="2" t="str">
        <f>IFERROR(__xludf.DUMMYFUNCTION("""COMPUTED_VALUE"""),"cg25711963")</f>
        <v>cg25711963</v>
      </c>
    </row>
    <row r="359">
      <c r="B359" s="1" t="s">
        <v>362</v>
      </c>
      <c r="C359" s="2" t="str">
        <f>IFERROR(__xludf.DUMMYFUNCTION("""COMPUTED_VALUE"""),"cg20646782")</f>
        <v>cg20646782</v>
      </c>
    </row>
    <row r="360">
      <c r="B360" s="1" t="s">
        <v>363</v>
      </c>
      <c r="C360" s="2" t="str">
        <f>IFERROR(__xludf.DUMMYFUNCTION("""COMPUTED_VALUE"""),"cg24136700")</f>
        <v>cg24136700</v>
      </c>
    </row>
    <row r="361">
      <c r="B361" s="1" t="s">
        <v>364</v>
      </c>
      <c r="C361" s="2" t="str">
        <f>IFERROR(__xludf.DUMMYFUNCTION("""COMPUTED_VALUE"""),"cg11826008")</f>
        <v>cg11826008</v>
      </c>
    </row>
    <row r="362">
      <c r="B362" s="1" t="s">
        <v>365</v>
      </c>
      <c r="C362" s="2" t="str">
        <f>IFERROR(__xludf.DUMMYFUNCTION("""COMPUTED_VALUE"""),"cg25220979")</f>
        <v>cg25220979</v>
      </c>
    </row>
    <row r="363">
      <c r="B363" s="1" t="s">
        <v>366</v>
      </c>
      <c r="C363" s="2" t="str">
        <f>IFERROR(__xludf.DUMMYFUNCTION("""COMPUTED_VALUE"""),"cg19303125")</f>
        <v>cg19303125</v>
      </c>
    </row>
    <row r="364">
      <c r="B364" s="1" t="s">
        <v>367</v>
      </c>
      <c r="C364" s="2" t="str">
        <f>IFERROR(__xludf.DUMMYFUNCTION("""COMPUTED_VALUE"""),"cg10785793")</f>
        <v>cg10785793</v>
      </c>
    </row>
    <row r="365">
      <c r="B365" s="1" t="s">
        <v>368</v>
      </c>
      <c r="C365" s="2" t="str">
        <f>IFERROR(__xludf.DUMMYFUNCTION("""COMPUTED_VALUE"""),"cg04353106")</f>
        <v>cg04353106</v>
      </c>
    </row>
    <row r="366">
      <c r="B366" s="1" t="s">
        <v>369</v>
      </c>
      <c r="C366" s="2" t="str">
        <f>IFERROR(__xludf.DUMMYFUNCTION("""COMPUTED_VALUE"""),"cg12332524")</f>
        <v>cg12332524</v>
      </c>
    </row>
    <row r="367">
      <c r="B367" s="1" t="s">
        <v>370</v>
      </c>
      <c r="C367" s="2" t="str">
        <f>IFERROR(__xludf.DUMMYFUNCTION("""COMPUTED_VALUE"""),"cg19478079")</f>
        <v>cg19478079</v>
      </c>
    </row>
    <row r="368">
      <c r="B368" s="1" t="s">
        <v>371</v>
      </c>
      <c r="C368" s="2" t="str">
        <f>IFERROR(__xludf.DUMMYFUNCTION("""COMPUTED_VALUE"""),"cg25600472")</f>
        <v>cg25600472</v>
      </c>
    </row>
    <row r="369">
      <c r="B369" s="1" t="s">
        <v>372</v>
      </c>
      <c r="C369" s="2" t="str">
        <f>IFERROR(__xludf.DUMMYFUNCTION("""COMPUTED_VALUE"""),"cg25597117")</f>
        <v>cg25597117</v>
      </c>
    </row>
    <row r="370">
      <c r="B370" s="1" t="s">
        <v>373</v>
      </c>
      <c r="C370" s="2" t="str">
        <f>IFERROR(__xludf.DUMMYFUNCTION("""COMPUTED_VALUE"""),"cg22824895")</f>
        <v>cg22824895</v>
      </c>
    </row>
    <row r="371">
      <c r="B371" s="1" t="s">
        <v>374</v>
      </c>
      <c r="C371" s="2" t="str">
        <f>IFERROR(__xludf.DUMMYFUNCTION("""COMPUTED_VALUE"""),"cg19097500")</f>
        <v>cg19097500</v>
      </c>
    </row>
    <row r="372">
      <c r="B372" s="1" t="s">
        <v>375</v>
      </c>
      <c r="C372" s="2" t="str">
        <f>IFERROR(__xludf.DUMMYFUNCTION("""COMPUTED_VALUE"""),"cg24372256")</f>
        <v>cg24372256</v>
      </c>
    </row>
    <row r="373">
      <c r="B373" s="1" t="s">
        <v>376</v>
      </c>
      <c r="C373" s="2" t="str">
        <f>IFERROR(__xludf.DUMMYFUNCTION("""COMPUTED_VALUE"""),"cg00977696")</f>
        <v>cg00977696</v>
      </c>
    </row>
    <row r="374">
      <c r="B374" s="1" t="s">
        <v>377</v>
      </c>
      <c r="C374" s="2" t="str">
        <f>IFERROR(__xludf.DUMMYFUNCTION("""COMPUTED_VALUE"""),"cg16780603")</f>
        <v>cg16780603</v>
      </c>
    </row>
    <row r="375">
      <c r="B375" s="1" t="s">
        <v>378</v>
      </c>
      <c r="C375" s="2" t="str">
        <f>IFERROR(__xludf.DUMMYFUNCTION("""COMPUTED_VALUE"""),"cg25215890")</f>
        <v>cg25215890</v>
      </c>
    </row>
    <row r="376">
      <c r="B376" s="1" t="s">
        <v>379</v>
      </c>
      <c r="C376" s="2" t="str">
        <f>IFERROR(__xludf.DUMMYFUNCTION("""COMPUTED_VALUE"""),"cg01563465")</f>
        <v>cg01563465</v>
      </c>
    </row>
    <row r="377">
      <c r="B377" s="1" t="s">
        <v>380</v>
      </c>
      <c r="C377" s="2" t="str">
        <f>IFERROR(__xludf.DUMMYFUNCTION("""COMPUTED_VALUE"""),"cg07007382")</f>
        <v>cg07007382</v>
      </c>
    </row>
    <row r="378">
      <c r="B378" s="1" t="s">
        <v>381</v>
      </c>
      <c r="C378" s="2" t="str">
        <f>IFERROR(__xludf.DUMMYFUNCTION("""COMPUTED_VALUE"""),"cg02578470")</f>
        <v>cg02578470</v>
      </c>
    </row>
    <row r="379">
      <c r="B379" s="1" t="s">
        <v>382</v>
      </c>
      <c r="C379" s="2" t="str">
        <f>IFERROR(__xludf.DUMMYFUNCTION("""COMPUTED_VALUE"""),"cg03044573")</f>
        <v>cg03044573</v>
      </c>
    </row>
    <row r="380">
      <c r="B380" s="1" t="s">
        <v>383</v>
      </c>
      <c r="C380" s="2" t="str">
        <f>IFERROR(__xludf.DUMMYFUNCTION("""COMPUTED_VALUE"""),"cg01456609")</f>
        <v>cg01456609</v>
      </c>
    </row>
    <row r="381">
      <c r="B381" s="1" t="s">
        <v>384</v>
      </c>
      <c r="C381" s="2" t="str">
        <f>IFERROR(__xludf.DUMMYFUNCTION("""COMPUTED_VALUE"""),"cg09278098")</f>
        <v>cg09278098</v>
      </c>
    </row>
    <row r="382">
      <c r="B382" s="1" t="s">
        <v>385</v>
      </c>
      <c r="C382" s="2" t="str">
        <f>IFERROR(__xludf.DUMMYFUNCTION("""COMPUTED_VALUE"""),"cg11891377")</f>
        <v>cg11891377</v>
      </c>
    </row>
    <row r="383">
      <c r="B383" s="1" t="s">
        <v>386</v>
      </c>
      <c r="C383" s="2" t="str">
        <f>IFERROR(__xludf.DUMMYFUNCTION("""COMPUTED_VALUE"""),"cg04354002")</f>
        <v>cg04354002</v>
      </c>
    </row>
    <row r="384">
      <c r="B384" s="1" t="s">
        <v>387</v>
      </c>
      <c r="C384" s="2" t="str">
        <f>IFERROR(__xludf.DUMMYFUNCTION("""COMPUTED_VALUE"""),"cg10886095")</f>
        <v>cg10886095</v>
      </c>
    </row>
    <row r="385">
      <c r="B385" s="1" t="s">
        <v>388</v>
      </c>
      <c r="C385" s="2" t="str">
        <f>IFERROR(__xludf.DUMMYFUNCTION("""COMPUTED_VALUE"""),"cg07945582")</f>
        <v>cg07945582</v>
      </c>
    </row>
    <row r="386">
      <c r="B386" s="1" t="s">
        <v>389</v>
      </c>
      <c r="C386" s="2" t="str">
        <f>IFERROR(__xludf.DUMMYFUNCTION("""COMPUTED_VALUE"""),"cg00533364")</f>
        <v>cg00533364</v>
      </c>
    </row>
    <row r="387">
      <c r="B387" s="1" t="s">
        <v>390</v>
      </c>
      <c r="C387" s="2" t="str">
        <f>IFERROR(__xludf.DUMMYFUNCTION("""COMPUTED_VALUE"""),"cg23263057")</f>
        <v>cg23263057</v>
      </c>
    </row>
    <row r="388">
      <c r="B388" s="1" t="s">
        <v>391</v>
      </c>
      <c r="C388" s="2" t="str">
        <f>IFERROR(__xludf.DUMMYFUNCTION("""COMPUTED_VALUE"""),"cg18917643")</f>
        <v>cg18917643</v>
      </c>
    </row>
    <row r="389">
      <c r="B389" s="1" t="s">
        <v>392</v>
      </c>
      <c r="C389" s="2" t="str">
        <f>IFERROR(__xludf.DUMMYFUNCTION("""COMPUTED_VALUE"""),"cg02764478")</f>
        <v>cg02764478</v>
      </c>
    </row>
    <row r="390">
      <c r="B390" s="1" t="s">
        <v>393</v>
      </c>
      <c r="C390" s="2" t="str">
        <f>IFERROR(__xludf.DUMMYFUNCTION("""COMPUTED_VALUE"""),"cg16535752")</f>
        <v>cg16535752</v>
      </c>
    </row>
    <row r="391">
      <c r="B391" s="1" t="s">
        <v>394</v>
      </c>
      <c r="C391" s="2" t="str">
        <f>IFERROR(__xludf.DUMMYFUNCTION("""COMPUTED_VALUE"""),"cg06395298")</f>
        <v>cg06395298</v>
      </c>
    </row>
    <row r="392">
      <c r="B392" s="1" t="s">
        <v>395</v>
      </c>
      <c r="C392" s="2" t="str">
        <f>IFERROR(__xludf.DUMMYFUNCTION("""COMPUTED_VALUE"""),"cg07504977")</f>
        <v>cg07504977</v>
      </c>
    </row>
    <row r="393">
      <c r="B393" s="1" t="s">
        <v>396</v>
      </c>
      <c r="C393" s="2" t="str">
        <f>IFERROR(__xludf.DUMMYFUNCTION("""COMPUTED_VALUE"""),"cg00105640")</f>
        <v>cg00105640</v>
      </c>
    </row>
    <row r="394">
      <c r="B394" s="1" t="s">
        <v>397</v>
      </c>
      <c r="C394" s="2" t="str">
        <f>IFERROR(__xludf.DUMMYFUNCTION("""COMPUTED_VALUE"""),"cg20784813")</f>
        <v>cg20784813</v>
      </c>
    </row>
    <row r="395">
      <c r="B395" s="1" t="s">
        <v>398</v>
      </c>
      <c r="C395" s="2" t="str">
        <f>IFERROR(__xludf.DUMMYFUNCTION("""COMPUTED_VALUE"""),"cg14264795")</f>
        <v>cg14264795</v>
      </c>
    </row>
    <row r="396">
      <c r="B396" s="1" t="s">
        <v>399</v>
      </c>
      <c r="C396" s="2" t="str">
        <f>IFERROR(__xludf.DUMMYFUNCTION("""COMPUTED_VALUE"""),"cg10005565")</f>
        <v>cg10005565</v>
      </c>
    </row>
    <row r="397">
      <c r="B397" s="1" t="s">
        <v>400</v>
      </c>
      <c r="C397" s="2" t="str">
        <f>IFERROR(__xludf.DUMMYFUNCTION("""COMPUTED_VALUE"""),"cg21523688")</f>
        <v>cg21523688</v>
      </c>
    </row>
    <row r="398">
      <c r="B398" s="1" t="s">
        <v>401</v>
      </c>
      <c r="C398" s="2" t="str">
        <f>IFERROR(__xludf.DUMMYFUNCTION("""COMPUTED_VALUE"""),"cg18034719")</f>
        <v>cg18034719</v>
      </c>
    </row>
    <row r="399">
      <c r="B399" s="1" t="s">
        <v>402</v>
      </c>
      <c r="C399" s="2" t="str">
        <f>IFERROR(__xludf.DUMMYFUNCTION("""COMPUTED_VALUE"""),"cg26365742")</f>
        <v>cg26365742</v>
      </c>
    </row>
    <row r="400">
      <c r="B400" s="1" t="s">
        <v>403</v>
      </c>
      <c r="C400" s="2" t="str">
        <f>IFERROR(__xludf.DUMMYFUNCTION("""COMPUTED_VALUE"""),"cg09310185")</f>
        <v>cg09310185</v>
      </c>
    </row>
    <row r="401">
      <c r="B401" s="1" t="s">
        <v>404</v>
      </c>
      <c r="C401" s="2" t="str">
        <f>IFERROR(__xludf.DUMMYFUNCTION("""COMPUTED_VALUE"""),"cg16032621")</f>
        <v>cg16032621</v>
      </c>
    </row>
    <row r="402">
      <c r="B402" s="1" t="s">
        <v>405</v>
      </c>
      <c r="C402" s="2" t="str">
        <f>IFERROR(__xludf.DUMMYFUNCTION("""COMPUTED_VALUE"""),"cg01253818")</f>
        <v>cg01253818</v>
      </c>
    </row>
    <row r="403">
      <c r="B403" s="1" t="s">
        <v>406</v>
      </c>
      <c r="C403" s="2" t="str">
        <f>IFERROR(__xludf.DUMMYFUNCTION("""COMPUTED_VALUE"""),"cg15117681")</f>
        <v>cg15117681</v>
      </c>
    </row>
    <row r="404">
      <c r="B404" s="1" t="s">
        <v>407</v>
      </c>
      <c r="C404" s="2" t="str">
        <f>IFERROR(__xludf.DUMMYFUNCTION("""COMPUTED_VALUE"""),"cg01781662")</f>
        <v>cg01781662</v>
      </c>
    </row>
    <row r="405">
      <c r="B405" s="1" t="s">
        <v>408</v>
      </c>
      <c r="C405" s="2" t="str">
        <f>IFERROR(__xludf.DUMMYFUNCTION("""COMPUTED_VALUE"""),"cg14400871")</f>
        <v>cg14400871</v>
      </c>
    </row>
    <row r="406">
      <c r="B406" s="1" t="s">
        <v>409</v>
      </c>
      <c r="C406" s="2" t="str">
        <f>IFERROR(__xludf.DUMMYFUNCTION("""COMPUTED_VALUE"""),"cg08744475")</f>
        <v>cg08744475</v>
      </c>
    </row>
    <row r="407">
      <c r="B407" s="1" t="s">
        <v>410</v>
      </c>
      <c r="C407" s="2" t="str">
        <f>IFERROR(__xludf.DUMMYFUNCTION("""COMPUTED_VALUE"""),"cg08655800")</f>
        <v>cg08655800</v>
      </c>
    </row>
    <row r="408">
      <c r="B408" s="1" t="s">
        <v>411</v>
      </c>
      <c r="C408" s="2" t="str">
        <f>IFERROR(__xludf.DUMMYFUNCTION("""COMPUTED_VALUE"""),"cg06885459")</f>
        <v>cg06885459</v>
      </c>
    </row>
    <row r="409">
      <c r="B409" s="1" t="s">
        <v>412</v>
      </c>
      <c r="C409" s="2" t="str">
        <f>IFERROR(__xludf.DUMMYFUNCTION("""COMPUTED_VALUE"""),"cg13689996")</f>
        <v>cg13689996</v>
      </c>
    </row>
    <row r="410">
      <c r="B410" s="1" t="s">
        <v>413</v>
      </c>
      <c r="C410" s="2" t="str">
        <f>IFERROR(__xludf.DUMMYFUNCTION("""COMPUTED_VALUE"""),"cg05820959")</f>
        <v>cg05820959</v>
      </c>
    </row>
    <row r="411">
      <c r="B411" s="1" t="s">
        <v>414</v>
      </c>
      <c r="C411" s="2" t="str">
        <f>IFERROR(__xludf.DUMMYFUNCTION("""COMPUTED_VALUE"""),"cg25131544")</f>
        <v>cg25131544</v>
      </c>
    </row>
    <row r="412">
      <c r="B412" s="1" t="s">
        <v>415</v>
      </c>
      <c r="C412" s="2" t="str">
        <f>IFERROR(__xludf.DUMMYFUNCTION("""COMPUTED_VALUE"""),"cg14887142")</f>
        <v>cg14887142</v>
      </c>
    </row>
    <row r="413">
      <c r="B413" s="1" t="s">
        <v>416</v>
      </c>
      <c r="C413" s="2" t="str">
        <f>IFERROR(__xludf.DUMMYFUNCTION("""COMPUTED_VALUE"""),"cg11589723")</f>
        <v>cg11589723</v>
      </c>
    </row>
    <row r="414">
      <c r="B414" s="1" t="s">
        <v>417</v>
      </c>
      <c r="C414" s="2" t="str">
        <f>IFERROR(__xludf.DUMMYFUNCTION("""COMPUTED_VALUE"""),"cg11152412")</f>
        <v>cg11152412</v>
      </c>
    </row>
    <row r="415">
      <c r="B415" s="1" t="s">
        <v>418</v>
      </c>
      <c r="C415" s="2" t="str">
        <f>IFERROR(__xludf.DUMMYFUNCTION("""COMPUTED_VALUE"""),"cg23686174")</f>
        <v>cg23686174</v>
      </c>
    </row>
    <row r="416">
      <c r="B416" s="1" t="s">
        <v>419</v>
      </c>
      <c r="C416" s="2" t="str">
        <f>IFERROR(__xludf.DUMMYFUNCTION("""COMPUTED_VALUE"""),"cg24378421")</f>
        <v>cg24378421</v>
      </c>
    </row>
    <row r="417">
      <c r="B417" s="1" t="s">
        <v>420</v>
      </c>
      <c r="C417" s="2" t="str">
        <f>IFERROR(__xludf.DUMMYFUNCTION("""COMPUTED_VALUE"""),"cg24694018")</f>
        <v>cg24694018</v>
      </c>
    </row>
    <row r="418">
      <c r="B418" s="1" t="s">
        <v>421</v>
      </c>
      <c r="C418" s="2" t="str">
        <f>IFERROR(__xludf.DUMMYFUNCTION("""COMPUTED_VALUE"""),"cg17292667")</f>
        <v>cg17292667</v>
      </c>
    </row>
    <row r="419">
      <c r="B419" s="1" t="s">
        <v>422</v>
      </c>
      <c r="C419" s="2" t="str">
        <f>IFERROR(__xludf.DUMMYFUNCTION("""COMPUTED_VALUE"""),"cg09474229")</f>
        <v>cg09474229</v>
      </c>
    </row>
    <row r="420">
      <c r="B420" s="1" t="s">
        <v>423</v>
      </c>
      <c r="C420" s="2" t="str">
        <f>IFERROR(__xludf.DUMMYFUNCTION("""COMPUTED_VALUE"""),"cg14476101")</f>
        <v>cg14476101</v>
      </c>
    </row>
    <row r="421">
      <c r="B421" s="1" t="s">
        <v>424</v>
      </c>
      <c r="C421" s="2" t="str">
        <f>IFERROR(__xludf.DUMMYFUNCTION("""COMPUTED_VALUE"""),"cg12256309")</f>
        <v>cg12256309</v>
      </c>
    </row>
    <row r="422">
      <c r="B422" s="1" t="s">
        <v>425</v>
      </c>
      <c r="C422" s="2" t="str">
        <f>IFERROR(__xludf.DUMMYFUNCTION("""COMPUTED_VALUE"""),"cg00654448")</f>
        <v>cg00654448</v>
      </c>
    </row>
    <row r="423">
      <c r="B423" s="1" t="s">
        <v>426</v>
      </c>
      <c r="C423" s="2" t="str">
        <f>IFERROR(__xludf.DUMMYFUNCTION("""COMPUTED_VALUE"""),"cg12931523")</f>
        <v>cg12931523</v>
      </c>
    </row>
    <row r="424">
      <c r="B424" s="1" t="s">
        <v>427</v>
      </c>
      <c r="C424" s="2" t="str">
        <f>IFERROR(__xludf.DUMMYFUNCTION("""COMPUTED_VALUE"""),"cg06205333")</f>
        <v>cg06205333</v>
      </c>
    </row>
    <row r="425">
      <c r="B425" s="1" t="s">
        <v>428</v>
      </c>
      <c r="C425" s="2" t="str">
        <f>IFERROR(__xludf.DUMMYFUNCTION("""COMPUTED_VALUE"""),"cg23883632")</f>
        <v>cg23883632</v>
      </c>
    </row>
    <row r="426">
      <c r="B426" s="1" t="s">
        <v>429</v>
      </c>
      <c r="C426" s="2" t="str">
        <f>IFERROR(__xludf.DUMMYFUNCTION("""COMPUTED_VALUE"""),"cg10521711")</f>
        <v>cg10521711</v>
      </c>
    </row>
    <row r="427">
      <c r="B427" s="1" t="s">
        <v>430</v>
      </c>
      <c r="C427" s="2" t="str">
        <f>IFERROR(__xludf.DUMMYFUNCTION("""COMPUTED_VALUE"""),"cg07120369")</f>
        <v>cg07120369</v>
      </c>
    </row>
    <row r="428">
      <c r="B428" s="1" t="s">
        <v>431</v>
      </c>
      <c r="C428" s="2" t="str">
        <f>IFERROR(__xludf.DUMMYFUNCTION("""COMPUTED_VALUE"""),"cg07613512")</f>
        <v>cg07613512</v>
      </c>
    </row>
    <row r="429">
      <c r="B429" s="1" t="s">
        <v>432</v>
      </c>
      <c r="C429" s="2" t="str">
        <f>IFERROR(__xludf.DUMMYFUNCTION("""COMPUTED_VALUE"""),"cg03494692")</f>
        <v>cg03494692</v>
      </c>
    </row>
    <row r="430">
      <c r="B430" s="1" t="s">
        <v>433</v>
      </c>
      <c r="C430" s="2" t="str">
        <f>IFERROR(__xludf.DUMMYFUNCTION("""COMPUTED_VALUE"""),"cg06644515")</f>
        <v>cg06644515</v>
      </c>
    </row>
    <row r="431">
      <c r="B431" s="1" t="s">
        <v>434</v>
      </c>
      <c r="C431" s="2" t="str">
        <f>IFERROR(__xludf.DUMMYFUNCTION("""COMPUTED_VALUE"""),"cg01831404")</f>
        <v>cg01831404</v>
      </c>
    </row>
    <row r="432">
      <c r="B432" s="1" t="s">
        <v>435</v>
      </c>
      <c r="C432" s="2" t="str">
        <f>IFERROR(__xludf.DUMMYFUNCTION("""COMPUTED_VALUE"""),"cg18418457")</f>
        <v>cg18418457</v>
      </c>
    </row>
    <row r="433">
      <c r="B433" s="1" t="s">
        <v>436</v>
      </c>
      <c r="C433" s="2" t="str">
        <f>IFERROR(__xludf.DUMMYFUNCTION("""COMPUTED_VALUE"""),"cg07760544")</f>
        <v>cg07760544</v>
      </c>
    </row>
    <row r="434">
      <c r="B434" s="1" t="s">
        <v>437</v>
      </c>
      <c r="C434" s="2" t="str">
        <f>IFERROR(__xludf.DUMMYFUNCTION("""COMPUTED_VALUE"""),"cg18323589")</f>
        <v>cg18323589</v>
      </c>
    </row>
    <row r="435">
      <c r="B435" s="1" t="s">
        <v>438</v>
      </c>
      <c r="C435" s="2" t="str">
        <f>IFERROR(__xludf.DUMMYFUNCTION("""COMPUTED_VALUE"""),"cg00250743")</f>
        <v>cg00250743</v>
      </c>
    </row>
    <row r="436">
      <c r="B436" s="1" t="s">
        <v>439</v>
      </c>
      <c r="C436" s="2" t="str">
        <f>IFERROR(__xludf.DUMMYFUNCTION("""COMPUTED_VALUE"""),"cg04689720")</f>
        <v>cg04689720</v>
      </c>
    </row>
    <row r="437">
      <c r="B437" s="1" t="s">
        <v>440</v>
      </c>
      <c r="C437" s="2" t="str">
        <f>IFERROR(__xludf.DUMMYFUNCTION("""COMPUTED_VALUE"""),"cg14724265")</f>
        <v>cg14724265</v>
      </c>
    </row>
    <row r="438">
      <c r="B438" s="1" t="s">
        <v>441</v>
      </c>
      <c r="C438" s="2" t="str">
        <f>IFERROR(__xludf.DUMMYFUNCTION("""COMPUTED_VALUE"""),"cg00252472")</f>
        <v>cg00252472</v>
      </c>
    </row>
    <row r="439">
      <c r="B439" s="1" t="s">
        <v>442</v>
      </c>
      <c r="C439" s="2" t="str">
        <f>IFERROR(__xludf.DUMMYFUNCTION("""COMPUTED_VALUE"""),"cg02315113")</f>
        <v>cg02315113</v>
      </c>
    </row>
    <row r="440">
      <c r="B440" s="1" t="s">
        <v>443</v>
      </c>
      <c r="C440" s="2" t="str">
        <f>IFERROR(__xludf.DUMMYFUNCTION("""COMPUTED_VALUE"""),"cg05957749")</f>
        <v>cg05957749</v>
      </c>
    </row>
    <row r="441">
      <c r="B441" s="1" t="s">
        <v>444</v>
      </c>
      <c r="C441" s="2" t="str">
        <f>IFERROR(__xludf.DUMMYFUNCTION("""COMPUTED_VALUE"""),"cg13607709")</f>
        <v>cg13607709</v>
      </c>
    </row>
    <row r="442">
      <c r="B442" s="1" t="s">
        <v>445</v>
      </c>
      <c r="C442" s="2" t="str">
        <f>IFERROR(__xludf.DUMMYFUNCTION("""COMPUTED_VALUE"""),"cg00372249")</f>
        <v>cg00372249</v>
      </c>
    </row>
    <row r="443">
      <c r="B443" s="1" t="s">
        <v>446</v>
      </c>
      <c r="C443" s="2" t="str">
        <f>IFERROR(__xludf.DUMMYFUNCTION("""COMPUTED_VALUE"""),"cg25394109")</f>
        <v>cg25394109</v>
      </c>
    </row>
    <row r="444">
      <c r="B444" s="1" t="s">
        <v>447</v>
      </c>
      <c r="C444" s="2" t="str">
        <f>IFERROR(__xludf.DUMMYFUNCTION("""COMPUTED_VALUE"""),"cg07364729")</f>
        <v>cg07364729</v>
      </c>
    </row>
    <row r="445">
      <c r="B445" s="1" t="s">
        <v>448</v>
      </c>
      <c r="C445" s="2" t="str">
        <f>IFERROR(__xludf.DUMMYFUNCTION("""COMPUTED_VALUE"""),"cg05682581")</f>
        <v>cg05682581</v>
      </c>
    </row>
    <row r="446">
      <c r="B446" s="1" t="s">
        <v>449</v>
      </c>
      <c r="C446" s="2" t="str">
        <f>IFERROR(__xludf.DUMMYFUNCTION("""COMPUTED_VALUE"""),"cg05375443")</f>
        <v>cg05375443</v>
      </c>
    </row>
    <row r="447">
      <c r="B447" s="1" t="s">
        <v>450</v>
      </c>
      <c r="C447" s="2" t="str">
        <f>IFERROR(__xludf.DUMMYFUNCTION("""COMPUTED_VALUE"""),"cg08303283")</f>
        <v>cg08303283</v>
      </c>
    </row>
    <row r="448">
      <c r="B448" s="1" t="s">
        <v>451</v>
      </c>
      <c r="C448" s="2" t="str">
        <f>IFERROR(__xludf.DUMMYFUNCTION("""COMPUTED_VALUE"""),"cg02215171")</f>
        <v>cg02215171</v>
      </c>
    </row>
    <row r="449">
      <c r="B449" s="1" t="s">
        <v>452</v>
      </c>
      <c r="C449" s="2" t="str">
        <f>IFERROR(__xludf.DUMMYFUNCTION("""COMPUTED_VALUE"""),"cg15239904")</f>
        <v>cg15239904</v>
      </c>
    </row>
    <row r="450">
      <c r="B450" s="1" t="s">
        <v>453</v>
      </c>
      <c r="C450" s="2" t="str">
        <f>IFERROR(__xludf.DUMMYFUNCTION("""COMPUTED_VALUE"""),"cg14868212")</f>
        <v>cg14868212</v>
      </c>
    </row>
    <row r="451">
      <c r="B451" s="1" t="s">
        <v>454</v>
      </c>
      <c r="C451" s="2" t="str">
        <f>IFERROR(__xludf.DUMMYFUNCTION("""COMPUTED_VALUE"""),"cg15995251")</f>
        <v>cg15995251</v>
      </c>
    </row>
    <row r="452">
      <c r="B452" s="1" t="s">
        <v>455</v>
      </c>
      <c r="C452" s="2" t="str">
        <f>IFERROR(__xludf.DUMMYFUNCTION("""COMPUTED_VALUE"""),"cg06656958")</f>
        <v>cg06656958</v>
      </c>
    </row>
    <row r="453">
      <c r="B453" s="1" t="s">
        <v>456</v>
      </c>
      <c r="C453" s="2" t="str">
        <f>IFERROR(__xludf.DUMMYFUNCTION("""COMPUTED_VALUE"""),"cg16719404")</f>
        <v>cg16719404</v>
      </c>
    </row>
    <row r="454">
      <c r="B454" s="1" t="s">
        <v>457</v>
      </c>
      <c r="C454" s="2" t="str">
        <f>IFERROR(__xludf.DUMMYFUNCTION("""COMPUTED_VALUE"""),"cg21164967")</f>
        <v>cg21164967</v>
      </c>
    </row>
    <row r="455">
      <c r="B455" s="1" t="s">
        <v>458</v>
      </c>
      <c r="C455" s="2" t="str">
        <f>IFERROR(__xludf.DUMMYFUNCTION("""COMPUTED_VALUE"""),"cg20970369")</f>
        <v>cg20970369</v>
      </c>
    </row>
    <row r="456">
      <c r="B456" s="1" t="s">
        <v>459</v>
      </c>
      <c r="C456" s="2" t="str">
        <f>IFERROR(__xludf.DUMMYFUNCTION("""COMPUTED_VALUE"""),"cg12479507")</f>
        <v>cg12479507</v>
      </c>
    </row>
    <row r="457">
      <c r="B457" s="1" t="s">
        <v>460</v>
      </c>
      <c r="C457" s="2" t="str">
        <f>IFERROR(__xludf.DUMMYFUNCTION("""COMPUTED_VALUE"""),"cg19433341")</f>
        <v>cg19433341</v>
      </c>
    </row>
    <row r="458">
      <c r="B458" s="1" t="s">
        <v>461</v>
      </c>
      <c r="C458" s="2" t="str">
        <f>IFERROR(__xludf.DUMMYFUNCTION("""COMPUTED_VALUE"""),"cg19805377")</f>
        <v>cg19805377</v>
      </c>
    </row>
    <row r="459">
      <c r="B459" s="1" t="s">
        <v>462</v>
      </c>
      <c r="C459" s="2" t="str">
        <f>IFERROR(__xludf.DUMMYFUNCTION("""COMPUTED_VALUE"""),"cg13571479")</f>
        <v>cg13571479</v>
      </c>
    </row>
    <row r="460">
      <c r="B460" s="1" t="s">
        <v>463</v>
      </c>
      <c r="C460" s="2" t="str">
        <f>IFERROR(__xludf.DUMMYFUNCTION("""COMPUTED_VALUE"""),"cg06942904")</f>
        <v>cg06942904</v>
      </c>
    </row>
    <row r="461">
      <c r="B461" s="1" t="s">
        <v>464</v>
      </c>
      <c r="C461" s="2" t="str">
        <f>IFERROR(__xludf.DUMMYFUNCTION("""COMPUTED_VALUE"""),"cg05188549")</f>
        <v>cg05188549</v>
      </c>
    </row>
    <row r="462">
      <c r="B462" s="1" t="s">
        <v>465</v>
      </c>
      <c r="C462" s="2" t="str">
        <f>IFERROR(__xludf.DUMMYFUNCTION("""COMPUTED_VALUE"""),"cg06550629")</f>
        <v>cg06550629</v>
      </c>
    </row>
    <row r="463">
      <c r="B463" s="1" t="s">
        <v>466</v>
      </c>
      <c r="C463" s="2" t="str">
        <f>IFERROR(__xludf.DUMMYFUNCTION("""COMPUTED_VALUE"""),"cg04848686")</f>
        <v>cg04848686</v>
      </c>
    </row>
    <row r="464">
      <c r="B464" s="1" t="s">
        <v>467</v>
      </c>
      <c r="C464" s="2" t="str">
        <f>IFERROR(__xludf.DUMMYFUNCTION("""COMPUTED_VALUE"""),"cg21507807")</f>
        <v>cg21507807</v>
      </c>
    </row>
    <row r="465">
      <c r="B465" s="1" t="s">
        <v>468</v>
      </c>
      <c r="C465" s="2" t="str">
        <f>IFERROR(__xludf.DUMMYFUNCTION("""COMPUTED_VALUE"""),"cg00661523")</f>
        <v>cg00661523</v>
      </c>
    </row>
    <row r="466">
      <c r="B466" s="1" t="s">
        <v>469</v>
      </c>
      <c r="C466" s="2" t="str">
        <f>IFERROR(__xludf.DUMMYFUNCTION("""COMPUTED_VALUE"""),"cg10728351")</f>
        <v>cg10728351</v>
      </c>
    </row>
    <row r="467">
      <c r="B467" s="1" t="s">
        <v>470</v>
      </c>
      <c r="C467" s="2" t="str">
        <f>IFERROR(__xludf.DUMMYFUNCTION("""COMPUTED_VALUE"""),"cg03004330")</f>
        <v>cg03004330</v>
      </c>
    </row>
    <row r="468">
      <c r="B468" s="1" t="s">
        <v>471</v>
      </c>
      <c r="C468" s="2" t="str">
        <f>IFERROR(__xludf.DUMMYFUNCTION("""COMPUTED_VALUE"""),"cg14384960")</f>
        <v>cg14384960</v>
      </c>
    </row>
    <row r="469">
      <c r="B469" s="1" t="s">
        <v>472</v>
      </c>
      <c r="C469" s="2" t="str">
        <f>IFERROR(__xludf.DUMMYFUNCTION("""COMPUTED_VALUE"""),"cg00440217")</f>
        <v>cg00440217</v>
      </c>
    </row>
    <row r="470">
      <c r="B470" s="1" t="s">
        <v>473</v>
      </c>
      <c r="C470" s="2" t="str">
        <f>IFERROR(__xludf.DUMMYFUNCTION("""COMPUTED_VALUE"""),"cg02650017")</f>
        <v>cg02650017</v>
      </c>
    </row>
    <row r="471">
      <c r="B471" s="1" t="s">
        <v>474</v>
      </c>
      <c r="C471" s="2" t="str">
        <f>IFERROR(__xludf.DUMMYFUNCTION("""COMPUTED_VALUE"""),"cg04384810")</f>
        <v>cg04384810</v>
      </c>
    </row>
    <row r="472">
      <c r="B472" s="1" t="s">
        <v>475</v>
      </c>
      <c r="C472" s="2" t="str">
        <f>IFERROR(__xludf.DUMMYFUNCTION("""COMPUTED_VALUE"""),"cg18638118")</f>
        <v>cg18638118</v>
      </c>
    </row>
    <row r="473">
      <c r="B473" s="1" t="s">
        <v>476</v>
      </c>
      <c r="C473" s="2" t="str">
        <f>IFERROR(__xludf.DUMMYFUNCTION("""COMPUTED_VALUE"""),"cg01235659")</f>
        <v>cg01235659</v>
      </c>
    </row>
    <row r="474">
      <c r="B474" s="1" t="s">
        <v>477</v>
      </c>
      <c r="C474" s="2" t="str">
        <f>IFERROR(__xludf.DUMMYFUNCTION("""COMPUTED_VALUE"""),"cg14888296")</f>
        <v>cg14888296</v>
      </c>
    </row>
    <row r="475">
      <c r="B475" s="1" t="s">
        <v>478</v>
      </c>
      <c r="C475" s="2" t="str">
        <f>IFERROR(__xludf.DUMMYFUNCTION("""COMPUTED_VALUE"""),"cg00614805")</f>
        <v>cg00614805</v>
      </c>
    </row>
    <row r="476">
      <c r="B476" s="1" t="s">
        <v>479</v>
      </c>
      <c r="C476" s="2" t="str">
        <f>IFERROR(__xludf.DUMMYFUNCTION("""COMPUTED_VALUE"""),"cg17593342")</f>
        <v>cg17593342</v>
      </c>
    </row>
    <row r="477">
      <c r="B477" s="1" t="s">
        <v>480</v>
      </c>
      <c r="C477" s="2" t="str">
        <f>IFERROR(__xludf.DUMMYFUNCTION("""COMPUTED_VALUE"""),"cg03020863")</f>
        <v>cg03020863</v>
      </c>
    </row>
    <row r="478">
      <c r="B478" s="1" t="s">
        <v>481</v>
      </c>
      <c r="C478" s="2" t="str">
        <f>IFERROR(__xludf.DUMMYFUNCTION("""COMPUTED_VALUE"""),"cg13713821")</f>
        <v>cg13713821</v>
      </c>
    </row>
    <row r="479">
      <c r="B479" s="1" t="s">
        <v>482</v>
      </c>
      <c r="C479" s="2" t="str">
        <f>IFERROR(__xludf.DUMMYFUNCTION("""COMPUTED_VALUE"""),"cg04681845")</f>
        <v>cg04681845</v>
      </c>
    </row>
    <row r="480">
      <c r="B480" s="1" t="s">
        <v>483</v>
      </c>
      <c r="C480" s="2" t="str">
        <f>IFERROR(__xludf.DUMMYFUNCTION("""COMPUTED_VALUE"""),"cg20348000")</f>
        <v>cg20348000</v>
      </c>
    </row>
    <row r="481">
      <c r="B481" s="1" t="s">
        <v>484</v>
      </c>
      <c r="C481" s="2" t="str">
        <f>IFERROR(__xludf.DUMMYFUNCTION("""COMPUTED_VALUE"""),"cg13726887")</f>
        <v>cg13726887</v>
      </c>
    </row>
    <row r="482">
      <c r="B482" s="1" t="s">
        <v>485</v>
      </c>
      <c r="C482" s="2" t="str">
        <f>IFERROR(__xludf.DUMMYFUNCTION("""COMPUTED_VALUE"""),"cg01465177")</f>
        <v>cg01465177</v>
      </c>
    </row>
    <row r="483">
      <c r="B483" s="1" t="s">
        <v>486</v>
      </c>
      <c r="C483" s="2" t="str">
        <f>IFERROR(__xludf.DUMMYFUNCTION("""COMPUTED_VALUE"""),"cg25146268")</f>
        <v>cg25146268</v>
      </c>
    </row>
    <row r="484">
      <c r="B484" s="1" t="s">
        <v>487</v>
      </c>
      <c r="C484" s="2" t="str">
        <f>IFERROR(__xludf.DUMMYFUNCTION("""COMPUTED_VALUE"""),"cg19235974")</f>
        <v>cg19235974</v>
      </c>
    </row>
    <row r="485">
      <c r="B485" s="1" t="s">
        <v>488</v>
      </c>
      <c r="C485" s="2" t="str">
        <f>IFERROR(__xludf.DUMMYFUNCTION("""COMPUTED_VALUE"""),"cg04109349")</f>
        <v>cg04109349</v>
      </c>
    </row>
    <row r="486">
      <c r="B486" s="1" t="s">
        <v>489</v>
      </c>
      <c r="C486" s="2" t="str">
        <f>IFERROR(__xludf.DUMMYFUNCTION("""COMPUTED_VALUE"""),"cg00294109")</f>
        <v>cg00294109</v>
      </c>
    </row>
    <row r="487">
      <c r="B487" s="1" t="s">
        <v>490</v>
      </c>
      <c r="C487" s="2" t="str">
        <f>IFERROR(__xludf.DUMMYFUNCTION("""COMPUTED_VALUE"""),"cg08986840")</f>
        <v>cg08986840</v>
      </c>
    </row>
    <row r="488">
      <c r="B488" s="1" t="s">
        <v>491</v>
      </c>
      <c r="C488" s="2" t="str">
        <f>IFERROR(__xludf.DUMMYFUNCTION("""COMPUTED_VALUE"""),"cg02840697")</f>
        <v>cg02840697</v>
      </c>
    </row>
    <row r="489">
      <c r="B489" s="1" t="s">
        <v>492</v>
      </c>
      <c r="C489" s="2" t="str">
        <f>IFERROR(__xludf.DUMMYFUNCTION("""COMPUTED_VALUE"""),"cg21152981")</f>
        <v>cg21152981</v>
      </c>
    </row>
    <row r="490">
      <c r="B490" s="1" t="s">
        <v>493</v>
      </c>
      <c r="C490" s="2" t="str">
        <f>IFERROR(__xludf.DUMMYFUNCTION("""COMPUTED_VALUE"""),"cg02000275")</f>
        <v>cg02000275</v>
      </c>
    </row>
    <row r="491">
      <c r="B491" s="1" t="s">
        <v>494</v>
      </c>
      <c r="C491" s="2" t="str">
        <f>IFERROR(__xludf.DUMMYFUNCTION("""COMPUTED_VALUE"""),"cg13010497")</f>
        <v>cg13010497</v>
      </c>
    </row>
    <row r="492">
      <c r="B492" s="1" t="s">
        <v>495</v>
      </c>
      <c r="C492" s="2" t="str">
        <f>IFERROR(__xludf.DUMMYFUNCTION("""COMPUTED_VALUE"""),"cg16254946")</f>
        <v>cg16254946</v>
      </c>
    </row>
    <row r="493">
      <c r="B493" s="1" t="s">
        <v>496</v>
      </c>
      <c r="C493" s="2" t="str">
        <f>IFERROR(__xludf.DUMMYFUNCTION("""COMPUTED_VALUE"""),"cg11630152")</f>
        <v>cg11630152</v>
      </c>
    </row>
    <row r="494">
      <c r="B494" s="1" t="s">
        <v>497</v>
      </c>
      <c r="C494" s="2" t="str">
        <f>IFERROR(__xludf.DUMMYFUNCTION("""COMPUTED_VALUE"""),"cg11865119")</f>
        <v>cg11865119</v>
      </c>
    </row>
    <row r="495">
      <c r="B495" s="1" t="s">
        <v>498</v>
      </c>
      <c r="C495" s="2" t="str">
        <f>IFERROR(__xludf.DUMMYFUNCTION("""COMPUTED_VALUE"""),"cg10306703")</f>
        <v>cg10306703</v>
      </c>
    </row>
    <row r="496">
      <c r="B496" s="1" t="s">
        <v>499</v>
      </c>
      <c r="C496" s="2" t="str">
        <f>IFERROR(__xludf.DUMMYFUNCTION("""COMPUTED_VALUE"""),"cg18082515")</f>
        <v>cg18082515</v>
      </c>
    </row>
    <row r="497">
      <c r="B497" s="1" t="s">
        <v>500</v>
      </c>
      <c r="C497" s="2" t="str">
        <f>IFERROR(__xludf.DUMMYFUNCTION("""COMPUTED_VALUE"""),"cg01777586")</f>
        <v>cg01777586</v>
      </c>
    </row>
    <row r="498">
      <c r="B498" s="1" t="s">
        <v>501</v>
      </c>
      <c r="C498" s="2" t="str">
        <f>IFERROR(__xludf.DUMMYFUNCTION("""COMPUTED_VALUE"""),"cg15169265")</f>
        <v>cg15169265</v>
      </c>
    </row>
    <row r="499">
      <c r="B499" s="1" t="s">
        <v>502</v>
      </c>
      <c r="C499" s="2" t="str">
        <f>IFERROR(__xludf.DUMMYFUNCTION("""COMPUTED_VALUE"""),"cg22688815")</f>
        <v>cg22688815</v>
      </c>
    </row>
    <row r="500">
      <c r="B500" s="1" t="s">
        <v>503</v>
      </c>
      <c r="C500" s="2" t="str">
        <f>IFERROR(__xludf.DUMMYFUNCTION("""COMPUTED_VALUE"""),"cg20705392")</f>
        <v>cg20705392</v>
      </c>
    </row>
    <row r="501">
      <c r="B501" s="1" t="s">
        <v>504</v>
      </c>
      <c r="C501" s="2" t="str">
        <f>IFERROR(__xludf.DUMMYFUNCTION("""COMPUTED_VALUE"""),"cg27531336")</f>
        <v>cg27531336</v>
      </c>
    </row>
    <row r="502">
      <c r="B502" s="1" t="s">
        <v>505</v>
      </c>
      <c r="C502" s="2" t="str">
        <f>IFERROR(__xludf.DUMMYFUNCTION("""COMPUTED_VALUE"""),"cg05668853")</f>
        <v>cg05668853</v>
      </c>
    </row>
    <row r="503">
      <c r="B503" s="1" t="s">
        <v>506</v>
      </c>
      <c r="C503" s="2" t="str">
        <f>IFERROR(__xludf.DUMMYFUNCTION("""COMPUTED_VALUE"""),"cg05866737")</f>
        <v>cg05866737</v>
      </c>
    </row>
    <row r="504">
      <c r="B504" s="1" t="s">
        <v>507</v>
      </c>
      <c r="C504" s="2" t="str">
        <f>IFERROR(__xludf.DUMMYFUNCTION("""COMPUTED_VALUE"""),"cg08644045")</f>
        <v>cg08644045</v>
      </c>
    </row>
    <row r="505">
      <c r="B505" s="1" t="s">
        <v>508</v>
      </c>
      <c r="C505" s="2" t="str">
        <f>IFERROR(__xludf.DUMMYFUNCTION("""COMPUTED_VALUE"""),"cg23399222")</f>
        <v>cg23399222</v>
      </c>
    </row>
    <row r="506">
      <c r="B506" s="1" t="s">
        <v>509</v>
      </c>
      <c r="C506" s="2" t="str">
        <f>IFERROR(__xludf.DUMMYFUNCTION("""COMPUTED_VALUE"""),"cg04470499")</f>
        <v>cg04470499</v>
      </c>
    </row>
    <row r="507">
      <c r="B507" s="1" t="s">
        <v>510</v>
      </c>
      <c r="C507" s="2" t="str">
        <f>IFERROR(__xludf.DUMMYFUNCTION("""COMPUTED_VALUE"""),"cg15116095")</f>
        <v>cg15116095</v>
      </c>
    </row>
    <row r="508">
      <c r="B508" s="1" t="s">
        <v>511</v>
      </c>
      <c r="C508" s="2" t="str">
        <f>IFERROR(__xludf.DUMMYFUNCTION("""COMPUTED_VALUE"""),"cg11808936")</f>
        <v>cg11808936</v>
      </c>
    </row>
    <row r="509">
      <c r="B509" s="1" t="s">
        <v>512</v>
      </c>
      <c r="C509" s="2" t="str">
        <f>IFERROR(__xludf.DUMMYFUNCTION("""COMPUTED_VALUE"""),"cg20640246")</f>
        <v>cg20640246</v>
      </c>
    </row>
    <row r="510">
      <c r="B510" s="1" t="s">
        <v>513</v>
      </c>
      <c r="C510" s="2" t="str">
        <f>IFERROR(__xludf.DUMMYFUNCTION("""COMPUTED_VALUE"""),"cg11836212")</f>
        <v>cg11836212</v>
      </c>
    </row>
    <row r="511">
      <c r="B511" s="1" t="s">
        <v>514</v>
      </c>
      <c r="C511" s="2" t="str">
        <f>IFERROR(__xludf.DUMMYFUNCTION("""COMPUTED_VALUE"""),"cg00422488")</f>
        <v>cg00422488</v>
      </c>
    </row>
    <row r="512">
      <c r="B512" s="1" t="s">
        <v>515</v>
      </c>
      <c r="C512" s="2" t="str">
        <f>IFERROR(__xludf.DUMMYFUNCTION("""COMPUTED_VALUE"""),"cg09397087")</f>
        <v>cg09397087</v>
      </c>
    </row>
    <row r="513">
      <c r="B513" s="1" t="s">
        <v>516</v>
      </c>
      <c r="C513" s="2" t="str">
        <f>IFERROR(__xludf.DUMMYFUNCTION("""COMPUTED_VALUE"""),"cg22994830")</f>
        <v>cg22994830</v>
      </c>
    </row>
    <row r="514">
      <c r="B514" s="1" t="s">
        <v>517</v>
      </c>
      <c r="C514" s="2" t="str">
        <f>IFERROR(__xludf.DUMMYFUNCTION("""COMPUTED_VALUE"""),"cg16113793")</f>
        <v>cg16113793</v>
      </c>
    </row>
    <row r="515">
      <c r="B515" s="1" t="s">
        <v>518</v>
      </c>
      <c r="C515" s="2" t="str">
        <f>IFERROR(__xludf.DUMMYFUNCTION("""COMPUTED_VALUE"""),"cg27586378")</f>
        <v>cg27586378</v>
      </c>
    </row>
    <row r="516">
      <c r="B516" s="1" t="s">
        <v>519</v>
      </c>
      <c r="C516" s="2" t="str">
        <f>IFERROR(__xludf.DUMMYFUNCTION("""COMPUTED_VALUE"""),"cg10219850")</f>
        <v>cg10219850</v>
      </c>
    </row>
    <row r="517">
      <c r="B517" s="1" t="s">
        <v>520</v>
      </c>
      <c r="C517" s="2" t="str">
        <f>IFERROR(__xludf.DUMMYFUNCTION("""COMPUTED_VALUE"""),"cg20560862")</f>
        <v>cg20560862</v>
      </c>
    </row>
    <row r="518">
      <c r="B518" s="1" t="s">
        <v>521</v>
      </c>
      <c r="C518" s="2" t="str">
        <f>IFERROR(__xludf.DUMMYFUNCTION("""COMPUTED_VALUE"""),"cg07502661")</f>
        <v>cg07502661</v>
      </c>
    </row>
    <row r="519">
      <c r="B519" s="1" t="s">
        <v>522</v>
      </c>
      <c r="C519" s="2" t="str">
        <f>IFERROR(__xludf.DUMMYFUNCTION("""COMPUTED_VALUE"""),"cg13487127")</f>
        <v>cg13487127</v>
      </c>
    </row>
    <row r="520">
      <c r="B520" s="1" t="s">
        <v>523</v>
      </c>
      <c r="C520" s="2" t="str">
        <f>IFERROR(__xludf.DUMMYFUNCTION("""COMPUTED_VALUE"""),"cg26146287")</f>
        <v>cg26146287</v>
      </c>
    </row>
    <row r="521">
      <c r="B521" s="1" t="s">
        <v>517</v>
      </c>
      <c r="C521" s="2" t="str">
        <f>IFERROR(__xludf.DUMMYFUNCTION("""COMPUTED_VALUE"""),"cg15970375")</f>
        <v>cg15970375</v>
      </c>
    </row>
    <row r="522">
      <c r="B522" s="1" t="s">
        <v>524</v>
      </c>
      <c r="C522" s="2" t="str">
        <f>IFERROR(__xludf.DUMMYFUNCTION("""COMPUTED_VALUE"""),"cg01503881")</f>
        <v>cg01503881</v>
      </c>
    </row>
    <row r="523">
      <c r="B523" s="1" t="s">
        <v>9</v>
      </c>
      <c r="C523" s="2" t="str">
        <f>IFERROR(__xludf.DUMMYFUNCTION("""COMPUTED_VALUE"""),"cg08174504")</f>
        <v>cg08174504</v>
      </c>
    </row>
    <row r="524">
      <c r="B524" s="1" t="s">
        <v>525</v>
      </c>
      <c r="C524" s="2" t="str">
        <f>IFERROR(__xludf.DUMMYFUNCTION("""COMPUTED_VALUE"""),"cg19613400")</f>
        <v>cg19613400</v>
      </c>
    </row>
    <row r="525">
      <c r="B525" s="1" t="s">
        <v>473</v>
      </c>
      <c r="C525" s="2" t="str">
        <f>IFERROR(__xludf.DUMMYFUNCTION("""COMPUTED_VALUE"""),"cg08033031")</f>
        <v>cg08033031</v>
      </c>
    </row>
    <row r="526">
      <c r="B526" s="1" t="s">
        <v>526</v>
      </c>
      <c r="C526" s="2" t="str">
        <f>IFERROR(__xludf.DUMMYFUNCTION("""COMPUTED_VALUE"""),"cg27078522")</f>
        <v>cg27078522</v>
      </c>
    </row>
    <row r="527">
      <c r="B527" s="1" t="s">
        <v>527</v>
      </c>
      <c r="C527" s="2" t="str">
        <f>IFERROR(__xludf.DUMMYFUNCTION("""COMPUTED_VALUE"""),"cg15804767")</f>
        <v>cg15804767</v>
      </c>
    </row>
    <row r="528">
      <c r="B528" s="1" t="s">
        <v>200</v>
      </c>
      <c r="C528" s="2" t="str">
        <f>IFERROR(__xludf.DUMMYFUNCTION("""COMPUTED_VALUE"""),"cg27118035")</f>
        <v>cg27118035</v>
      </c>
    </row>
    <row r="529">
      <c r="B529" s="1" t="s">
        <v>528</v>
      </c>
      <c r="C529" s="2" t="str">
        <f>IFERROR(__xludf.DUMMYFUNCTION("""COMPUTED_VALUE"""),"cg05926784")</f>
        <v>cg05926784</v>
      </c>
    </row>
    <row r="530">
      <c r="B530" s="1" t="s">
        <v>529</v>
      </c>
      <c r="C530" s="2" t="str">
        <f>IFERROR(__xludf.DUMMYFUNCTION("""COMPUTED_VALUE"""),"cg24011637")</f>
        <v>cg24011637</v>
      </c>
    </row>
    <row r="531">
      <c r="B531" s="1" t="s">
        <v>530</v>
      </c>
      <c r="C531" s="2" t="str">
        <f>IFERROR(__xludf.DUMMYFUNCTION("""COMPUTED_VALUE"""),"cg16298547")</f>
        <v>cg16298547</v>
      </c>
    </row>
    <row r="532">
      <c r="B532" s="1" t="s">
        <v>531</v>
      </c>
      <c r="C532" s="2" t="str">
        <f>IFERROR(__xludf.DUMMYFUNCTION("""COMPUTED_VALUE"""),"cg05322916")</f>
        <v>cg05322916</v>
      </c>
    </row>
    <row r="533">
      <c r="B533" s="1" t="s">
        <v>67</v>
      </c>
      <c r="C533" s="2" t="str">
        <f>IFERROR(__xludf.DUMMYFUNCTION("""COMPUTED_VALUE"""),"cg15348839")</f>
        <v>cg15348839</v>
      </c>
    </row>
    <row r="534">
      <c r="B534" s="1" t="s">
        <v>532</v>
      </c>
      <c r="C534" s="2" t="str">
        <f>IFERROR(__xludf.DUMMYFUNCTION("""COMPUTED_VALUE"""),"cg20060185")</f>
        <v>cg20060185</v>
      </c>
    </row>
    <row r="535">
      <c r="B535" s="1" t="s">
        <v>533</v>
      </c>
      <c r="C535" s="2" t="str">
        <f>IFERROR(__xludf.DUMMYFUNCTION("""COMPUTED_VALUE"""),"cg10747118")</f>
        <v>cg10747118</v>
      </c>
    </row>
    <row r="536">
      <c r="B536" s="1" t="s">
        <v>378</v>
      </c>
      <c r="C536" s="2" t="str">
        <f>IFERROR(__xludf.DUMMYFUNCTION("""COMPUTED_VALUE"""),"cg00107782")</f>
        <v>cg00107782</v>
      </c>
    </row>
    <row r="537">
      <c r="B537" s="1" t="s">
        <v>534</v>
      </c>
      <c r="C537" s="2" t="str">
        <f>IFERROR(__xludf.DUMMYFUNCTION("""COMPUTED_VALUE"""),"cg17301216")</f>
        <v>cg17301216</v>
      </c>
    </row>
    <row r="538">
      <c r="B538" s="1" t="s">
        <v>535</v>
      </c>
      <c r="C538" s="2" t="str">
        <f>IFERROR(__xludf.DUMMYFUNCTION("""COMPUTED_VALUE"""),"cg22857025")</f>
        <v>cg22857025</v>
      </c>
    </row>
    <row r="539">
      <c r="B539" s="1" t="s">
        <v>367</v>
      </c>
      <c r="C539" s="2" t="str">
        <f>IFERROR(__xludf.DUMMYFUNCTION("""COMPUTED_VALUE"""),"cg26516004")</f>
        <v>cg26516004</v>
      </c>
    </row>
    <row r="540">
      <c r="B540" s="1" t="s">
        <v>536</v>
      </c>
      <c r="C540" s="2" t="str">
        <f>IFERROR(__xludf.DUMMYFUNCTION("""COMPUTED_VALUE"""),"cg21376883")</f>
        <v>cg21376883</v>
      </c>
    </row>
    <row r="541">
      <c r="B541" s="1" t="s">
        <v>537</v>
      </c>
      <c r="C541" s="2" t="str">
        <f>IFERROR(__xludf.DUMMYFUNCTION("""COMPUTED_VALUE"""),"cg13215995")</f>
        <v>cg13215995</v>
      </c>
    </row>
    <row r="542">
      <c r="B542" s="1" t="s">
        <v>538</v>
      </c>
      <c r="C542" s="2" t="str">
        <f>IFERROR(__xludf.DUMMYFUNCTION("""COMPUTED_VALUE"""),"cg11145772")</f>
        <v>cg11145772</v>
      </c>
    </row>
    <row r="543">
      <c r="B543" s="1" t="s">
        <v>292</v>
      </c>
      <c r="C543" s="2" t="str">
        <f>IFERROR(__xludf.DUMMYFUNCTION("""COMPUTED_VALUE"""),"cg15020732")</f>
        <v>cg15020732</v>
      </c>
    </row>
    <row r="544">
      <c r="B544" s="1" t="s">
        <v>539</v>
      </c>
      <c r="C544" s="2" t="str">
        <f>IFERROR(__xludf.DUMMYFUNCTION("""COMPUTED_VALUE"""),"cg11745092")</f>
        <v>cg11745092</v>
      </c>
    </row>
    <row r="545">
      <c r="B545" s="1" t="s">
        <v>540</v>
      </c>
      <c r="C545" s="2" t="str">
        <f>IFERROR(__xludf.DUMMYFUNCTION("""COMPUTED_VALUE"""),"cg04900872")</f>
        <v>cg04900872</v>
      </c>
    </row>
    <row r="546">
      <c r="B546" s="1" t="s">
        <v>541</v>
      </c>
      <c r="C546" s="2" t="str">
        <f>IFERROR(__xludf.DUMMYFUNCTION("""COMPUTED_VALUE"""),"cg17132148")</f>
        <v>cg17132148</v>
      </c>
    </row>
    <row r="547">
      <c r="B547" s="1" t="s">
        <v>297</v>
      </c>
      <c r="C547" s="2" t="str">
        <f>IFERROR(__xludf.DUMMYFUNCTION("""COMPUTED_VALUE"""),"cg13676763")</f>
        <v>cg13676763</v>
      </c>
    </row>
    <row r="548">
      <c r="B548" s="1" t="s">
        <v>542</v>
      </c>
      <c r="C548" s="2" t="str">
        <f>IFERROR(__xludf.DUMMYFUNCTION("""COMPUTED_VALUE"""),"cg07872373")</f>
        <v>cg07872373</v>
      </c>
    </row>
    <row r="549">
      <c r="B549" s="1" t="s">
        <v>543</v>
      </c>
      <c r="C549" s="2" t="str">
        <f>IFERROR(__xludf.DUMMYFUNCTION("""COMPUTED_VALUE"""),"cg27530704")</f>
        <v>cg27530704</v>
      </c>
    </row>
    <row r="550">
      <c r="B550" s="1" t="s">
        <v>544</v>
      </c>
      <c r="C550" s="2" t="str">
        <f>IFERROR(__xludf.DUMMYFUNCTION("""COMPUTED_VALUE"""),"cg08619102")</f>
        <v>cg08619102</v>
      </c>
    </row>
    <row r="551">
      <c r="B551" s="1" t="s">
        <v>545</v>
      </c>
      <c r="C551" s="2" t="str">
        <f>IFERROR(__xludf.DUMMYFUNCTION("""COMPUTED_VALUE"""),"cg13690280")</f>
        <v>cg13690280</v>
      </c>
    </row>
    <row r="552">
      <c r="B552" s="1" t="s">
        <v>546</v>
      </c>
      <c r="C552" s="2" t="str">
        <f>IFERROR(__xludf.DUMMYFUNCTION("""COMPUTED_VALUE"""),"cg22904711")</f>
        <v>cg22904711</v>
      </c>
    </row>
    <row r="553">
      <c r="B553" s="1" t="s">
        <v>547</v>
      </c>
      <c r="C553" s="2" t="str">
        <f>IFERROR(__xludf.DUMMYFUNCTION("""COMPUTED_VALUE"""),"cg16145216")</f>
        <v>cg16145216</v>
      </c>
    </row>
    <row r="554">
      <c r="B554" s="1" t="s">
        <v>548</v>
      </c>
      <c r="C554" s="2" t="str">
        <f>IFERROR(__xludf.DUMMYFUNCTION("""COMPUTED_VALUE"""),"cg01225779")</f>
        <v>cg01225779</v>
      </c>
    </row>
    <row r="555">
      <c r="B555" s="1" t="s">
        <v>549</v>
      </c>
      <c r="C555" s="2" t="str">
        <f>IFERROR(__xludf.DUMMYFUNCTION("""COMPUTED_VALUE"""),"cg18199434")</f>
        <v>cg18199434</v>
      </c>
    </row>
    <row r="556">
      <c r="B556" s="1" t="s">
        <v>390</v>
      </c>
      <c r="C556" s="2" t="str">
        <f>IFERROR(__xludf.DUMMYFUNCTION("""COMPUTED_VALUE"""),"cg24713122")</f>
        <v>cg24713122</v>
      </c>
    </row>
    <row r="557">
      <c r="B557" s="1" t="s">
        <v>550</v>
      </c>
      <c r="C557" s="2" t="str">
        <f>IFERROR(__xludf.DUMMYFUNCTION("""COMPUTED_VALUE"""),"cg22378459")</f>
        <v>cg22378459</v>
      </c>
    </row>
    <row r="558">
      <c r="B558" s="1" t="s">
        <v>551</v>
      </c>
      <c r="C558" s="2" t="str">
        <f>IFERROR(__xludf.DUMMYFUNCTION("""COMPUTED_VALUE"""),"cg24748746")</f>
        <v>cg24748746</v>
      </c>
    </row>
    <row r="559">
      <c r="B559" s="1" t="s">
        <v>552</v>
      </c>
      <c r="C559" s="2" t="str">
        <f>IFERROR(__xludf.DUMMYFUNCTION("""COMPUTED_VALUE"""),"cg00356499")</f>
        <v>cg00356499</v>
      </c>
    </row>
    <row r="560">
      <c r="B560" s="1" t="s">
        <v>553</v>
      </c>
      <c r="C560" s="2" t="str">
        <f>IFERROR(__xludf.DUMMYFUNCTION("""COMPUTED_VALUE"""),"cg10941445")</f>
        <v>cg10941445</v>
      </c>
    </row>
    <row r="561">
      <c r="B561" s="1" t="s">
        <v>554</v>
      </c>
      <c r="C561" s="2" t="str">
        <f>IFERROR(__xludf.DUMMYFUNCTION("""COMPUTED_VALUE"""),"cg20115802")</f>
        <v>cg20115802</v>
      </c>
    </row>
    <row r="562">
      <c r="B562" s="1" t="s">
        <v>555</v>
      </c>
      <c r="C562" s="2" t="str">
        <f>IFERROR(__xludf.DUMMYFUNCTION("""COMPUTED_VALUE"""),"cg06982805")</f>
        <v>cg06982805</v>
      </c>
    </row>
    <row r="563">
      <c r="B563" s="1" t="s">
        <v>556</v>
      </c>
      <c r="C563" s="2" t="str">
        <f>IFERROR(__xludf.DUMMYFUNCTION("""COMPUTED_VALUE"""),"cg07279557")</f>
        <v>cg07279557</v>
      </c>
    </row>
    <row r="564">
      <c r="B564" s="1" t="s">
        <v>557</v>
      </c>
      <c r="C564" s="2" t="str">
        <f>IFERROR(__xludf.DUMMYFUNCTION("""COMPUTED_VALUE"""),"cg05922723")</f>
        <v>cg05922723</v>
      </c>
    </row>
    <row r="565">
      <c r="B565" s="1" t="s">
        <v>558</v>
      </c>
      <c r="C565" s="2" t="str">
        <f>IFERROR(__xludf.DUMMYFUNCTION("""COMPUTED_VALUE"""),"cg24060527")</f>
        <v>cg24060527</v>
      </c>
    </row>
    <row r="566">
      <c r="B566" s="1" t="s">
        <v>559</v>
      </c>
      <c r="C566" s="2" t="str">
        <f>IFERROR(__xludf.DUMMYFUNCTION("""COMPUTED_VALUE"""),"cg25477813")</f>
        <v>cg25477813</v>
      </c>
    </row>
    <row r="567">
      <c r="B567" s="1" t="s">
        <v>560</v>
      </c>
      <c r="C567" s="2" t="str">
        <f>IFERROR(__xludf.DUMMYFUNCTION("""COMPUTED_VALUE"""),"cg16453901")</f>
        <v>cg16453901</v>
      </c>
    </row>
    <row r="568">
      <c r="B568" s="1" t="s">
        <v>561</v>
      </c>
      <c r="C568" s="2" t="str">
        <f>IFERROR(__xludf.DUMMYFUNCTION("""COMPUTED_VALUE"""),"cg14107488")</f>
        <v>cg14107488</v>
      </c>
    </row>
    <row r="569">
      <c r="B569" s="1" t="s">
        <v>562</v>
      </c>
      <c r="C569" s="2" t="str">
        <f>IFERROR(__xludf.DUMMYFUNCTION("""COMPUTED_VALUE"""),"cg23305365")</f>
        <v>cg23305365</v>
      </c>
    </row>
    <row r="570">
      <c r="B570" s="1" t="s">
        <v>563</v>
      </c>
      <c r="C570" s="2" t="str">
        <f>IFERROR(__xludf.DUMMYFUNCTION("""COMPUTED_VALUE"""),"cg15632936")</f>
        <v>cg15632936</v>
      </c>
    </row>
    <row r="571">
      <c r="B571" s="1" t="s">
        <v>103</v>
      </c>
      <c r="C571" s="2" t="str">
        <f>IFERROR(__xludf.DUMMYFUNCTION("""COMPUTED_VALUE"""),"cg12500951")</f>
        <v>cg12500951</v>
      </c>
    </row>
    <row r="572">
      <c r="B572" s="1" t="s">
        <v>564</v>
      </c>
      <c r="C572" s="2" t="str">
        <f>IFERROR(__xludf.DUMMYFUNCTION("""COMPUTED_VALUE"""),"cg18805182")</f>
        <v>cg18805182</v>
      </c>
    </row>
    <row r="573">
      <c r="B573" s="1" t="s">
        <v>565</v>
      </c>
      <c r="C573" s="2" t="str">
        <f>IFERROR(__xludf.DUMMYFUNCTION("""COMPUTED_VALUE"""),"cg00829990")</f>
        <v>cg00829990</v>
      </c>
    </row>
    <row r="574">
      <c r="B574" s="1" t="s">
        <v>566</v>
      </c>
      <c r="C574" s="2" t="str">
        <f>IFERROR(__xludf.DUMMYFUNCTION("""COMPUTED_VALUE"""),"cg14728380")</f>
        <v>cg14728380</v>
      </c>
    </row>
    <row r="575">
      <c r="B575" s="1" t="s">
        <v>567</v>
      </c>
      <c r="C575" s="2" t="str">
        <f>IFERROR(__xludf.DUMMYFUNCTION("""COMPUTED_VALUE"""),"cg04794430")</f>
        <v>cg04794430</v>
      </c>
    </row>
    <row r="576">
      <c r="B576" s="1" t="s">
        <v>568</v>
      </c>
      <c r="C576" s="2" t="str">
        <f>IFERROR(__xludf.DUMMYFUNCTION("""COMPUTED_VALUE"""),"cg07178550")</f>
        <v>cg07178550</v>
      </c>
    </row>
    <row r="577">
      <c r="B577" s="1" t="s">
        <v>569</v>
      </c>
      <c r="C577" s="2" t="str">
        <f>IFERROR(__xludf.DUMMYFUNCTION("""COMPUTED_VALUE"""),"cg00052433")</f>
        <v>cg00052433</v>
      </c>
    </row>
    <row r="578">
      <c r="B578" s="1" t="s">
        <v>136</v>
      </c>
      <c r="C578" s="2" t="str">
        <f>IFERROR(__xludf.DUMMYFUNCTION("""COMPUTED_VALUE"""),"cg06135765")</f>
        <v>cg06135765</v>
      </c>
    </row>
    <row r="579">
      <c r="B579" s="1" t="s">
        <v>570</v>
      </c>
      <c r="C579" s="2" t="str">
        <f>IFERROR(__xludf.DUMMYFUNCTION("""COMPUTED_VALUE"""),"cg27619353")</f>
        <v>cg27619353</v>
      </c>
    </row>
    <row r="580">
      <c r="B580" s="1" t="s">
        <v>126</v>
      </c>
      <c r="C580" s="2" t="str">
        <f>IFERROR(__xludf.DUMMYFUNCTION("""COMPUTED_VALUE"""),"cg18996808")</f>
        <v>cg18996808</v>
      </c>
    </row>
    <row r="581">
      <c r="B581" s="1" t="s">
        <v>108</v>
      </c>
      <c r="C581" s="2" t="str">
        <f>IFERROR(__xludf.DUMMYFUNCTION("""COMPUTED_VALUE"""),"cg14330293")</f>
        <v>cg14330293</v>
      </c>
    </row>
    <row r="582">
      <c r="B582" s="1" t="s">
        <v>571</v>
      </c>
      <c r="C582" s="2" t="str">
        <f>IFERROR(__xludf.DUMMYFUNCTION("""COMPUTED_VALUE"""),"cg08793894")</f>
        <v>cg08793894</v>
      </c>
    </row>
    <row r="583">
      <c r="B583" s="1" t="s">
        <v>572</v>
      </c>
      <c r="C583" s="2" t="str">
        <f>IFERROR(__xludf.DUMMYFUNCTION("""COMPUTED_VALUE"""),"cg01756461")</f>
        <v>cg01756461</v>
      </c>
    </row>
    <row r="584">
      <c r="B584" s="1" t="s">
        <v>573</v>
      </c>
      <c r="C584" s="2" t="str">
        <f>IFERROR(__xludf.DUMMYFUNCTION("""COMPUTED_VALUE"""),"cg19349369")</f>
        <v>cg19349369</v>
      </c>
    </row>
    <row r="585">
      <c r="B585" s="1" t="s">
        <v>207</v>
      </c>
      <c r="C585" s="2" t="str">
        <f>IFERROR(__xludf.DUMMYFUNCTION("""COMPUTED_VALUE"""),"cg18538958")</f>
        <v>cg18538958</v>
      </c>
    </row>
    <row r="586">
      <c r="B586" s="1" t="s">
        <v>574</v>
      </c>
      <c r="C586" s="2" t="str">
        <f>IFERROR(__xludf.DUMMYFUNCTION("""COMPUTED_VALUE"""),"cg10071690")</f>
        <v>cg10071690</v>
      </c>
    </row>
    <row r="587">
      <c r="B587" s="1" t="s">
        <v>143</v>
      </c>
      <c r="C587" s="2" t="str">
        <f>IFERROR(__xludf.DUMMYFUNCTION("""COMPUTED_VALUE"""),"cg07907506")</f>
        <v>cg07907506</v>
      </c>
    </row>
    <row r="588">
      <c r="B588" s="1" t="s">
        <v>575</v>
      </c>
      <c r="C588" s="2" t="str">
        <f>IFERROR(__xludf.DUMMYFUNCTION("""COMPUTED_VALUE"""),"cg00495693")</f>
        <v>cg00495693</v>
      </c>
    </row>
    <row r="589">
      <c r="B589" s="1" t="s">
        <v>576</v>
      </c>
      <c r="C589" s="2" t="str">
        <f>IFERROR(__xludf.DUMMYFUNCTION("""COMPUTED_VALUE"""),"cg16315334")</f>
        <v>cg16315334</v>
      </c>
    </row>
    <row r="590">
      <c r="B590" s="1" t="s">
        <v>577</v>
      </c>
      <c r="C590" s="2" t="str">
        <f>IFERROR(__xludf.DUMMYFUNCTION("""COMPUTED_VALUE"""),"cg00650795")</f>
        <v>cg00650795</v>
      </c>
    </row>
    <row r="591">
      <c r="B591" s="1" t="s">
        <v>578</v>
      </c>
      <c r="C591" s="2" t="str">
        <f>IFERROR(__xludf.DUMMYFUNCTION("""COMPUTED_VALUE"""),"cg24647820")</f>
        <v>cg24647820</v>
      </c>
    </row>
    <row r="592">
      <c r="B592" s="1" t="s">
        <v>579</v>
      </c>
      <c r="C592" s="2" t="str">
        <f>IFERROR(__xludf.DUMMYFUNCTION("""COMPUTED_VALUE"""),"cg02756939")</f>
        <v>cg02756939</v>
      </c>
    </row>
    <row r="593">
      <c r="B593" s="1" t="s">
        <v>580</v>
      </c>
      <c r="C593" s="2" t="str">
        <f>IFERROR(__xludf.DUMMYFUNCTION("""COMPUTED_VALUE"""),"cg24246705")</f>
        <v>cg24246705</v>
      </c>
    </row>
    <row r="594">
      <c r="B594" s="1" t="s">
        <v>581</v>
      </c>
      <c r="C594" s="2" t="str">
        <f>IFERROR(__xludf.DUMMYFUNCTION("""COMPUTED_VALUE"""),"cg23934351")</f>
        <v>cg23934351</v>
      </c>
    </row>
    <row r="595">
      <c r="B595" s="1" t="s">
        <v>582</v>
      </c>
      <c r="C595" s="2" t="str">
        <f>IFERROR(__xludf.DUMMYFUNCTION("""COMPUTED_VALUE"""),"cg06871736")</f>
        <v>cg06871736</v>
      </c>
    </row>
    <row r="596">
      <c r="B596" s="1" t="s">
        <v>583</v>
      </c>
      <c r="C596" s="2" t="str">
        <f>IFERROR(__xludf.DUMMYFUNCTION("""COMPUTED_VALUE"""),"cg18229196")</f>
        <v>cg18229196</v>
      </c>
    </row>
    <row r="597">
      <c r="B597" s="1" t="s">
        <v>584</v>
      </c>
      <c r="C597" s="2" t="str">
        <f>IFERROR(__xludf.DUMMYFUNCTION("""COMPUTED_VALUE"""),"cg07014020")</f>
        <v>cg07014020</v>
      </c>
    </row>
    <row r="598">
      <c r="B598" s="1" t="s">
        <v>503</v>
      </c>
      <c r="C598" s="2" t="str">
        <f>IFERROR(__xludf.DUMMYFUNCTION("""COMPUTED_VALUE"""),"cg17681447")</f>
        <v>cg17681447</v>
      </c>
    </row>
    <row r="599">
      <c r="B599" s="1" t="s">
        <v>585</v>
      </c>
      <c r="C599" s="2" t="str">
        <f>IFERROR(__xludf.DUMMYFUNCTION("""COMPUTED_VALUE"""),"cg21809155")</f>
        <v>cg21809155</v>
      </c>
    </row>
    <row r="600">
      <c r="B600" s="1" t="s">
        <v>586</v>
      </c>
      <c r="C600" s="2" t="str">
        <f>IFERROR(__xludf.DUMMYFUNCTION("""COMPUTED_VALUE"""),"cg07482451")</f>
        <v>cg07482451</v>
      </c>
    </row>
    <row r="601">
      <c r="B601" s="1" t="s">
        <v>587</v>
      </c>
      <c r="C601" s="2" t="str">
        <f>IFERROR(__xludf.DUMMYFUNCTION("""COMPUTED_VALUE"""),"cg13105766")</f>
        <v>cg13105766</v>
      </c>
    </row>
    <row r="602">
      <c r="B602" s="1" t="s">
        <v>451</v>
      </c>
      <c r="C602" s="2" t="str">
        <f>IFERROR(__xludf.DUMMYFUNCTION("""COMPUTED_VALUE"""),"cg18032812")</f>
        <v>cg18032812</v>
      </c>
    </row>
    <row r="603">
      <c r="B603" s="1" t="s">
        <v>356</v>
      </c>
      <c r="C603" s="2" t="str">
        <f>IFERROR(__xludf.DUMMYFUNCTION("""COMPUTED_VALUE"""),"cg20169823")</f>
        <v>cg20169823</v>
      </c>
    </row>
    <row r="604">
      <c r="B604" s="1" t="s">
        <v>588</v>
      </c>
      <c r="C604" s="2" t="str">
        <f>IFERROR(__xludf.DUMMYFUNCTION("""COMPUTED_VALUE"""),"cg25256099")</f>
        <v>cg25256099</v>
      </c>
    </row>
    <row r="605">
      <c r="B605" s="1" t="s">
        <v>589</v>
      </c>
      <c r="C605" s="2" t="str">
        <f>IFERROR(__xludf.DUMMYFUNCTION("""COMPUTED_VALUE"""),"cg24517323")</f>
        <v>cg24517323</v>
      </c>
    </row>
    <row r="606">
      <c r="B606" s="1" t="s">
        <v>590</v>
      </c>
      <c r="C606" s="2" t="str">
        <f>IFERROR(__xludf.DUMMYFUNCTION("""COMPUTED_VALUE"""),"cg17740434")</f>
        <v>cg17740434</v>
      </c>
    </row>
    <row r="607">
      <c r="B607" s="1" t="s">
        <v>591</v>
      </c>
      <c r="C607" s="2" t="str">
        <f>IFERROR(__xludf.DUMMYFUNCTION("""COMPUTED_VALUE"""),"cg23771956")</f>
        <v>cg23771956</v>
      </c>
    </row>
    <row r="608">
      <c r="B608" s="1" t="s">
        <v>592</v>
      </c>
      <c r="C608" s="2" t="str">
        <f>IFERROR(__xludf.DUMMYFUNCTION("""COMPUTED_VALUE"""),"cg17275074")</f>
        <v>cg17275074</v>
      </c>
    </row>
    <row r="609">
      <c r="B609" s="1" t="s">
        <v>593</v>
      </c>
      <c r="C609" s="2" t="str">
        <f>IFERROR(__xludf.DUMMYFUNCTION("""COMPUTED_VALUE"""),"cg23365097")</f>
        <v>cg23365097</v>
      </c>
    </row>
    <row r="610">
      <c r="B610" s="1" t="s">
        <v>594</v>
      </c>
      <c r="C610" s="2" t="str">
        <f>IFERROR(__xludf.DUMMYFUNCTION("""COMPUTED_VALUE"""),"cg06091647")</f>
        <v>cg06091647</v>
      </c>
    </row>
    <row r="611">
      <c r="B611" s="1" t="s">
        <v>595</v>
      </c>
      <c r="C611" s="2" t="str">
        <f>IFERROR(__xludf.DUMMYFUNCTION("""COMPUTED_VALUE"""),"cg12394168")</f>
        <v>cg12394168</v>
      </c>
    </row>
    <row r="612">
      <c r="B612" s="1" t="s">
        <v>596</v>
      </c>
      <c r="C612" s="2" t="str">
        <f>IFERROR(__xludf.DUMMYFUNCTION("""COMPUTED_VALUE"""),"cg00791851")</f>
        <v>cg00791851</v>
      </c>
    </row>
    <row r="613">
      <c r="B613" s="1" t="s">
        <v>597</v>
      </c>
      <c r="C613" s="2" t="str">
        <f>IFERROR(__xludf.DUMMYFUNCTION("""COMPUTED_VALUE"""),"cg18697348")</f>
        <v>cg18697348</v>
      </c>
    </row>
    <row r="614">
      <c r="B614" s="1" t="s">
        <v>598</v>
      </c>
      <c r="C614" s="2" t="str">
        <f>IFERROR(__xludf.DUMMYFUNCTION("""COMPUTED_VALUE"""),"cg09074113")</f>
        <v>cg09074113</v>
      </c>
    </row>
    <row r="615">
      <c r="B615" s="1" t="s">
        <v>599</v>
      </c>
      <c r="C615" s="2" t="str">
        <f>IFERROR(__xludf.DUMMYFUNCTION("""COMPUTED_VALUE"""),"cg11637682")</f>
        <v>cg11637682</v>
      </c>
    </row>
    <row r="616">
      <c r="B616" s="1" t="s">
        <v>600</v>
      </c>
      <c r="C616" s="2" t="str">
        <f>IFERROR(__xludf.DUMMYFUNCTION("""COMPUTED_VALUE"""),"cg25312970")</f>
        <v>cg25312970</v>
      </c>
    </row>
    <row r="617">
      <c r="B617" s="1" t="s">
        <v>601</v>
      </c>
      <c r="C617" s="2" t="str">
        <f>IFERROR(__xludf.DUMMYFUNCTION("""COMPUTED_VALUE"""),"cg02403541")</f>
        <v>cg02403541</v>
      </c>
    </row>
    <row r="618">
      <c r="B618" s="1" t="s">
        <v>602</v>
      </c>
      <c r="C618" s="2" t="str">
        <f>IFERROR(__xludf.DUMMYFUNCTION("""COMPUTED_VALUE"""),"cg24672014")</f>
        <v>cg24672014</v>
      </c>
    </row>
    <row r="619">
      <c r="B619" s="1" t="s">
        <v>603</v>
      </c>
      <c r="C619" s="2" t="str">
        <f>IFERROR(__xludf.DUMMYFUNCTION("""COMPUTED_VALUE"""),"cg16536016")</f>
        <v>cg16536016</v>
      </c>
    </row>
    <row r="620">
      <c r="B620" s="1" t="s">
        <v>504</v>
      </c>
      <c r="C620" s="2" t="str">
        <f>IFERROR(__xludf.DUMMYFUNCTION("""COMPUTED_VALUE"""),"cg21075784")</f>
        <v>cg21075784</v>
      </c>
    </row>
    <row r="621">
      <c r="B621" s="1" t="s">
        <v>604</v>
      </c>
      <c r="C621" s="2" t="str">
        <f>IFERROR(__xludf.DUMMYFUNCTION("""COMPUTED_VALUE"""),"cg19311244")</f>
        <v>cg19311244</v>
      </c>
    </row>
    <row r="622">
      <c r="B622" s="1" t="s">
        <v>605</v>
      </c>
      <c r="C622" s="2" t="str">
        <f>IFERROR(__xludf.DUMMYFUNCTION("""COMPUTED_VALUE"""),"cg27370573")</f>
        <v>cg27370573</v>
      </c>
    </row>
    <row r="623">
      <c r="B623" s="1" t="s">
        <v>606</v>
      </c>
      <c r="C623" s="2" t="str">
        <f>IFERROR(__xludf.DUMMYFUNCTION("""COMPUTED_VALUE"""),"cg15971496")</f>
        <v>cg15971496</v>
      </c>
    </row>
    <row r="624">
      <c r="B624" s="1" t="s">
        <v>607</v>
      </c>
      <c r="C624" s="2" t="str">
        <f>IFERROR(__xludf.DUMMYFUNCTION("""COMPUTED_VALUE"""),"cg00697672")</f>
        <v>cg00697672</v>
      </c>
    </row>
    <row r="625">
      <c r="B625" s="1" t="s">
        <v>608</v>
      </c>
      <c r="C625" s="2" t="str">
        <f>IFERROR(__xludf.DUMMYFUNCTION("""COMPUTED_VALUE"""),"cg00559635")</f>
        <v>cg00559635</v>
      </c>
    </row>
    <row r="626">
      <c r="B626" s="1" t="s">
        <v>609</v>
      </c>
      <c r="C626" s="2" t="str">
        <f>IFERROR(__xludf.DUMMYFUNCTION("""COMPUTED_VALUE"""),"cg11925263")</f>
        <v>cg11925263</v>
      </c>
    </row>
    <row r="627">
      <c r="B627" s="1" t="s">
        <v>610</v>
      </c>
      <c r="C627" s="2" t="str">
        <f>IFERROR(__xludf.DUMMYFUNCTION("""COMPUTED_VALUE"""),"cg10725227")</f>
        <v>cg10725227</v>
      </c>
    </row>
    <row r="628">
      <c r="B628" s="1" t="s">
        <v>611</v>
      </c>
      <c r="C628" s="2" t="str">
        <f>IFERROR(__xludf.DUMMYFUNCTION("""COMPUTED_VALUE"""),"cg26840770")</f>
        <v>cg26840770</v>
      </c>
    </row>
    <row r="629">
      <c r="B629" s="1" t="s">
        <v>612</v>
      </c>
      <c r="C629" s="2" t="str">
        <f>IFERROR(__xludf.DUMMYFUNCTION("""COMPUTED_VALUE"""),"cg16898124")</f>
        <v>cg16898124</v>
      </c>
    </row>
    <row r="630">
      <c r="B630" s="1" t="s">
        <v>613</v>
      </c>
      <c r="C630" s="2" t="str">
        <f>IFERROR(__xludf.DUMMYFUNCTION("""COMPUTED_VALUE"""),"cg21897425")</f>
        <v>cg21897425</v>
      </c>
    </row>
    <row r="631">
      <c r="B631" s="1" t="s">
        <v>614</v>
      </c>
      <c r="C631" s="2" t="str">
        <f>IFERROR(__xludf.DUMMYFUNCTION("""COMPUTED_VALUE"""),"cg18065160")</f>
        <v>cg18065160</v>
      </c>
    </row>
    <row r="632">
      <c r="B632" s="1" t="s">
        <v>615</v>
      </c>
      <c r="C632" s="2" t="str">
        <f>IFERROR(__xludf.DUMMYFUNCTION("""COMPUTED_VALUE"""),"cg07984380")</f>
        <v>cg07984380</v>
      </c>
    </row>
    <row r="633">
      <c r="B633" s="1" t="s">
        <v>616</v>
      </c>
      <c r="C633" s="2" t="str">
        <f>IFERROR(__xludf.DUMMYFUNCTION("""COMPUTED_VALUE"""),"cg24002003")</f>
        <v>cg24002003</v>
      </c>
    </row>
    <row r="634">
      <c r="B634" s="1" t="s">
        <v>140</v>
      </c>
      <c r="C634" s="2" t="str">
        <f>IFERROR(__xludf.DUMMYFUNCTION("""COMPUTED_VALUE"""),"cg03755052")</f>
        <v>cg03755052</v>
      </c>
    </row>
    <row r="635">
      <c r="B635" s="1" t="s">
        <v>617</v>
      </c>
      <c r="C635" s="2" t="str">
        <f>IFERROR(__xludf.DUMMYFUNCTION("""COMPUTED_VALUE"""),"cg18859248")</f>
        <v>cg18859248</v>
      </c>
    </row>
    <row r="636">
      <c r="B636" s="1" t="s">
        <v>210</v>
      </c>
      <c r="C636" s="2" t="str">
        <f>IFERROR(__xludf.DUMMYFUNCTION("""COMPUTED_VALUE"""),"cg17686487")</f>
        <v>cg17686487</v>
      </c>
    </row>
    <row r="637">
      <c r="B637" s="1" t="s">
        <v>618</v>
      </c>
      <c r="C637" s="2" t="str">
        <f>IFERROR(__xludf.DUMMYFUNCTION("""COMPUTED_VALUE"""),"cg18477429")</f>
        <v>cg18477429</v>
      </c>
    </row>
    <row r="638">
      <c r="B638" s="1" t="s">
        <v>619</v>
      </c>
      <c r="C638" s="2" t="str">
        <f>IFERROR(__xludf.DUMMYFUNCTION("""COMPUTED_VALUE"""),"cg03934392")</f>
        <v>cg03934392</v>
      </c>
    </row>
    <row r="639">
      <c r="B639" s="1" t="s">
        <v>620</v>
      </c>
      <c r="C639" s="2" t="str">
        <f>IFERROR(__xludf.DUMMYFUNCTION("""COMPUTED_VALUE"""),"cg10063805")</f>
        <v>cg10063805</v>
      </c>
    </row>
    <row r="640">
      <c r="B640" s="1" t="s">
        <v>621</v>
      </c>
      <c r="C640" s="2" t="str">
        <f>IFERROR(__xludf.DUMMYFUNCTION("""COMPUTED_VALUE"""),"cg00077898")</f>
        <v>cg00077898</v>
      </c>
    </row>
    <row r="641">
      <c r="B641" s="1" t="s">
        <v>622</v>
      </c>
      <c r="C641" s="2" t="str">
        <f>IFERROR(__xludf.DUMMYFUNCTION("""COMPUTED_VALUE"""),"cg26939539")</f>
        <v>cg26939539</v>
      </c>
    </row>
    <row r="642">
      <c r="B642" s="1" t="s">
        <v>623</v>
      </c>
      <c r="C642" s="2" t="str">
        <f>IFERROR(__xludf.DUMMYFUNCTION("""COMPUTED_VALUE"""),"cg08362206")</f>
        <v>cg08362206</v>
      </c>
    </row>
    <row r="643">
      <c r="B643" s="1" t="s">
        <v>624</v>
      </c>
      <c r="C643" s="2" t="str">
        <f>IFERROR(__xludf.DUMMYFUNCTION("""COMPUTED_VALUE"""),"cg00296005")</f>
        <v>cg00296005</v>
      </c>
    </row>
    <row r="644">
      <c r="B644" s="1" t="s">
        <v>329</v>
      </c>
      <c r="C644" s="2" t="str">
        <f>IFERROR(__xludf.DUMMYFUNCTION("""COMPUTED_VALUE"""),"cg25164957")</f>
        <v>cg25164957</v>
      </c>
    </row>
    <row r="645">
      <c r="B645" s="1" t="s">
        <v>625</v>
      </c>
      <c r="C645" s="2" t="str">
        <f>IFERROR(__xludf.DUMMYFUNCTION("""COMPUTED_VALUE"""),"cg23817169")</f>
        <v>cg23817169</v>
      </c>
    </row>
    <row r="646">
      <c r="B646" s="1" t="s">
        <v>626</v>
      </c>
      <c r="C646" s="2" t="str">
        <f>IFERROR(__xludf.DUMMYFUNCTION("""COMPUTED_VALUE"""),"cg04306069")</f>
        <v>cg04306069</v>
      </c>
    </row>
    <row r="647">
      <c r="B647" s="1" t="s">
        <v>440</v>
      </c>
      <c r="C647" s="2" t="str">
        <f>IFERROR(__xludf.DUMMYFUNCTION("""COMPUTED_VALUE"""),"cg04754615")</f>
        <v>cg04754615</v>
      </c>
    </row>
    <row r="648">
      <c r="B648" s="1" t="s">
        <v>627</v>
      </c>
      <c r="C648" s="2" t="str">
        <f>IFERROR(__xludf.DUMMYFUNCTION("""COMPUTED_VALUE"""),"cg07878951")</f>
        <v>cg07878951</v>
      </c>
    </row>
    <row r="649">
      <c r="B649" s="1" t="s">
        <v>628</v>
      </c>
      <c r="C649" s="2" t="str">
        <f>IFERROR(__xludf.DUMMYFUNCTION("""COMPUTED_VALUE"""),"cg22542663")</f>
        <v>cg22542663</v>
      </c>
    </row>
    <row r="650">
      <c r="B650" s="1" t="s">
        <v>629</v>
      </c>
      <c r="C650" s="2" t="str">
        <f>IFERROR(__xludf.DUMMYFUNCTION("""COMPUTED_VALUE"""),"cg24003749")</f>
        <v>cg24003749</v>
      </c>
    </row>
    <row r="651">
      <c r="B651" s="1" t="s">
        <v>630</v>
      </c>
      <c r="C651" s="2" t="str">
        <f>IFERROR(__xludf.DUMMYFUNCTION("""COMPUTED_VALUE"""),"cg20495964")</f>
        <v>cg20495964</v>
      </c>
    </row>
    <row r="652">
      <c r="B652" s="1" t="s">
        <v>631</v>
      </c>
      <c r="C652" s="2" t="str">
        <f>IFERROR(__xludf.DUMMYFUNCTION("""COMPUTED_VALUE"""),"cg01069043")</f>
        <v>cg01069043</v>
      </c>
    </row>
    <row r="653">
      <c r="B653" s="1" t="s">
        <v>252</v>
      </c>
      <c r="C653" s="2" t="str">
        <f>IFERROR(__xludf.DUMMYFUNCTION("""COMPUTED_VALUE"""),"cg00974579")</f>
        <v>cg00974579</v>
      </c>
    </row>
    <row r="654">
      <c r="B654" s="1" t="s">
        <v>632</v>
      </c>
      <c r="C654" s="2" t="str">
        <f>IFERROR(__xludf.DUMMYFUNCTION("""COMPUTED_VALUE"""),"cg07327178")</f>
        <v>cg07327178</v>
      </c>
    </row>
    <row r="655">
      <c r="B655" s="1" t="s">
        <v>633</v>
      </c>
      <c r="C655" s="2" t="str">
        <f>IFERROR(__xludf.DUMMYFUNCTION("""COMPUTED_VALUE"""),"cg07774964")</f>
        <v>cg07774964</v>
      </c>
    </row>
    <row r="656">
      <c r="B656" s="1" t="s">
        <v>634</v>
      </c>
      <c r="C656" s="2" t="str">
        <f>IFERROR(__xludf.DUMMYFUNCTION("""COMPUTED_VALUE"""),"cg22347357")</f>
        <v>cg22347357</v>
      </c>
    </row>
    <row r="657">
      <c r="B657" s="1" t="s">
        <v>635</v>
      </c>
      <c r="C657" s="2" t="str">
        <f>IFERROR(__xludf.DUMMYFUNCTION("""COMPUTED_VALUE"""),"cg27223728")</f>
        <v>cg27223728</v>
      </c>
    </row>
    <row r="658">
      <c r="B658" s="1" t="s">
        <v>636</v>
      </c>
      <c r="C658" s="2" t="str">
        <f>IFERROR(__xludf.DUMMYFUNCTION("""COMPUTED_VALUE"""),"cg26543232")</f>
        <v>cg26543232</v>
      </c>
    </row>
    <row r="659">
      <c r="B659" s="1" t="s">
        <v>233</v>
      </c>
      <c r="C659" s="2" t="str">
        <f>IFERROR(__xludf.DUMMYFUNCTION("""COMPUTED_VALUE"""),"cg11717597")</f>
        <v>cg11717597</v>
      </c>
    </row>
    <row r="660">
      <c r="B660" s="1" t="s">
        <v>637</v>
      </c>
      <c r="C660" s="2" t="str">
        <f>IFERROR(__xludf.DUMMYFUNCTION("""COMPUTED_VALUE"""),"cg23522872")</f>
        <v>cg23522872</v>
      </c>
    </row>
    <row r="661">
      <c r="B661" s="1" t="s">
        <v>638</v>
      </c>
      <c r="C661" s="2" t="str">
        <f>IFERROR(__xludf.DUMMYFUNCTION("""COMPUTED_VALUE"""),"cg12789884")</f>
        <v>cg12789884</v>
      </c>
    </row>
    <row r="662">
      <c r="B662" s="1" t="s">
        <v>639</v>
      </c>
      <c r="C662" s="2" t="str">
        <f>IFERROR(__xludf.DUMMYFUNCTION("""COMPUTED_VALUE"""),"cg04386759")</f>
        <v>cg04386759</v>
      </c>
    </row>
    <row r="663">
      <c r="B663" s="1" t="s">
        <v>640</v>
      </c>
      <c r="C663" s="2" t="str">
        <f>IFERROR(__xludf.DUMMYFUNCTION("""COMPUTED_VALUE"""),"cg23320965")</f>
        <v>cg23320965</v>
      </c>
    </row>
    <row r="664">
      <c r="B664" s="1" t="s">
        <v>641</v>
      </c>
      <c r="C664" s="2" t="str">
        <f>IFERROR(__xludf.DUMMYFUNCTION("""COMPUTED_VALUE"""),"cg00851732")</f>
        <v>cg00851732</v>
      </c>
    </row>
    <row r="665">
      <c r="B665" s="1" t="s">
        <v>642</v>
      </c>
      <c r="C665" s="2" t="str">
        <f>IFERROR(__xludf.DUMMYFUNCTION("""COMPUTED_VALUE"""),"cg11147919")</f>
        <v>cg11147919</v>
      </c>
    </row>
    <row r="666">
      <c r="B666" s="1" t="s">
        <v>643</v>
      </c>
      <c r="C666" s="2" t="str">
        <f>IFERROR(__xludf.DUMMYFUNCTION("""COMPUTED_VALUE"""),"cg14255617")</f>
        <v>cg14255617</v>
      </c>
    </row>
    <row r="667">
      <c r="B667" s="1" t="s">
        <v>644</v>
      </c>
      <c r="C667" s="2" t="str">
        <f>IFERROR(__xludf.DUMMYFUNCTION("""COMPUTED_VALUE"""),"cg11013726")</f>
        <v>cg11013726</v>
      </c>
    </row>
    <row r="668">
      <c r="B668" s="1" t="s">
        <v>645</v>
      </c>
      <c r="C668" s="2" t="str">
        <f>IFERROR(__xludf.DUMMYFUNCTION("""COMPUTED_VALUE"""),"cg05384724")</f>
        <v>cg05384724</v>
      </c>
    </row>
    <row r="669">
      <c r="B669" s="1" t="s">
        <v>646</v>
      </c>
      <c r="C669" s="2" t="str">
        <f>IFERROR(__xludf.DUMMYFUNCTION("""COMPUTED_VALUE"""),"cg14033514")</f>
        <v>cg14033514</v>
      </c>
    </row>
    <row r="670">
      <c r="B670" s="1" t="s">
        <v>647</v>
      </c>
      <c r="C670" s="2" t="str">
        <f>IFERROR(__xludf.DUMMYFUNCTION("""COMPUTED_VALUE"""),"cg14573833")</f>
        <v>cg14573833</v>
      </c>
    </row>
    <row r="671">
      <c r="B671" s="1" t="s">
        <v>269</v>
      </c>
      <c r="C671" s="2" t="str">
        <f>IFERROR(__xludf.DUMMYFUNCTION("""COMPUTED_VALUE"""),"cg06475503")</f>
        <v>cg06475503</v>
      </c>
    </row>
    <row r="672">
      <c r="B672" s="1" t="s">
        <v>648</v>
      </c>
      <c r="C672" s="2" t="str">
        <f>IFERROR(__xludf.DUMMYFUNCTION("""COMPUTED_VALUE"""),"cg27488007")</f>
        <v>cg27488007</v>
      </c>
    </row>
    <row r="673">
      <c r="B673" s="1" t="s">
        <v>649</v>
      </c>
      <c r="C673" s="2" t="str">
        <f>IFERROR(__xludf.DUMMYFUNCTION("""COMPUTED_VALUE"""),"cg18105725")</f>
        <v>cg18105725</v>
      </c>
    </row>
    <row r="674">
      <c r="B674" s="1" t="s">
        <v>650</v>
      </c>
      <c r="C674" s="2" t="str">
        <f>IFERROR(__xludf.DUMMYFUNCTION("""COMPUTED_VALUE"""),"cg10099651")</f>
        <v>cg10099651</v>
      </c>
    </row>
    <row r="675">
      <c r="B675" s="1" t="s">
        <v>651</v>
      </c>
      <c r="C675" s="2" t="str">
        <f>IFERROR(__xludf.DUMMYFUNCTION("""COMPUTED_VALUE"""),"cg01412762")</f>
        <v>cg01412762</v>
      </c>
    </row>
    <row r="676">
      <c r="B676" s="1" t="s">
        <v>500</v>
      </c>
      <c r="C676" s="2" t="str">
        <f>IFERROR(__xludf.DUMMYFUNCTION("""COMPUTED_VALUE"""),"cg12607287")</f>
        <v>cg12607287</v>
      </c>
    </row>
    <row r="677">
      <c r="B677" s="1" t="s">
        <v>652</v>
      </c>
      <c r="C677" s="2" t="str">
        <f>IFERROR(__xludf.DUMMYFUNCTION("""COMPUTED_VALUE"""),"cg05302350")</f>
        <v>cg05302350</v>
      </c>
    </row>
    <row r="678">
      <c r="B678" s="1" t="s">
        <v>653</v>
      </c>
      <c r="C678" s="2" t="str">
        <f>IFERROR(__xludf.DUMMYFUNCTION("""COMPUTED_VALUE"""),"cg09812376")</f>
        <v>cg09812376</v>
      </c>
    </row>
    <row r="679">
      <c r="B679" s="1" t="s">
        <v>654</v>
      </c>
      <c r="C679" s="2" t="str">
        <f>IFERROR(__xludf.DUMMYFUNCTION("""COMPUTED_VALUE"""),"cg14993900")</f>
        <v>cg14993900</v>
      </c>
    </row>
    <row r="680">
      <c r="B680" s="1" t="s">
        <v>655</v>
      </c>
      <c r="C680" s="2" t="str">
        <f>IFERROR(__xludf.DUMMYFUNCTION("""COMPUTED_VALUE"""),"cg05705018")</f>
        <v>cg05705018</v>
      </c>
    </row>
    <row r="681">
      <c r="B681" s="1" t="s">
        <v>656</v>
      </c>
      <c r="C681" s="2" t="str">
        <f>IFERROR(__xludf.DUMMYFUNCTION("""COMPUTED_VALUE"""),"cg11260046")</f>
        <v>cg11260046</v>
      </c>
    </row>
    <row r="682">
      <c r="B682" s="1" t="s">
        <v>657</v>
      </c>
      <c r="C682" s="2" t="str">
        <f>IFERROR(__xludf.DUMMYFUNCTION("""COMPUTED_VALUE"""),"cg01097406")</f>
        <v>cg01097406</v>
      </c>
    </row>
    <row r="683">
      <c r="B683" s="1" t="s">
        <v>658</v>
      </c>
      <c r="C683" s="2" t="str">
        <f>IFERROR(__xludf.DUMMYFUNCTION("""COMPUTED_VALUE"""),"cg10890233")</f>
        <v>cg10890233</v>
      </c>
    </row>
    <row r="684">
      <c r="B684" s="1" t="s">
        <v>659</v>
      </c>
      <c r="C684" s="2" t="str">
        <f>IFERROR(__xludf.DUMMYFUNCTION("""COMPUTED_VALUE"""),"cg06846976")</f>
        <v>cg06846976</v>
      </c>
    </row>
    <row r="685">
      <c r="B685" s="1" t="s">
        <v>660</v>
      </c>
      <c r="C685" s="2" t="str">
        <f>IFERROR(__xludf.DUMMYFUNCTION("""COMPUTED_VALUE"""),"cg08614290")</f>
        <v>cg08614290</v>
      </c>
    </row>
    <row r="686">
      <c r="B686" s="1" t="s">
        <v>661</v>
      </c>
      <c r="C686" s="2" t="str">
        <f>IFERROR(__xludf.DUMMYFUNCTION("""COMPUTED_VALUE"""),"cg17001448")</f>
        <v>cg17001448</v>
      </c>
    </row>
    <row r="687">
      <c r="B687" s="1" t="s">
        <v>662</v>
      </c>
      <c r="C687" s="2" t="str">
        <f>IFERROR(__xludf.DUMMYFUNCTION("""COMPUTED_VALUE"""),"cg07218647")</f>
        <v>cg07218647</v>
      </c>
    </row>
    <row r="688">
      <c r="B688" s="1" t="s">
        <v>663</v>
      </c>
      <c r="C688" s="2" t="str">
        <f>IFERROR(__xludf.DUMMYFUNCTION("""COMPUTED_VALUE"""),"cg22563815")</f>
        <v>cg22563815</v>
      </c>
    </row>
    <row r="689">
      <c r="B689" s="1" t="s">
        <v>248</v>
      </c>
      <c r="C689" s="2" t="str">
        <f>IFERROR(__xludf.DUMMYFUNCTION("""COMPUTED_VALUE"""),"cg16081457")</f>
        <v>cg16081457</v>
      </c>
    </row>
    <row r="690">
      <c r="B690" s="1" t="s">
        <v>664</v>
      </c>
      <c r="C690" s="2" t="str">
        <f>IFERROR(__xludf.DUMMYFUNCTION("""COMPUTED_VALUE"""),"cg26393629")</f>
        <v>cg26393629</v>
      </c>
    </row>
    <row r="691">
      <c r="B691" s="1" t="s">
        <v>665</v>
      </c>
      <c r="C691" s="2" t="str">
        <f>IFERROR(__xludf.DUMMYFUNCTION("""COMPUTED_VALUE"""),"cg07984212")</f>
        <v>cg07984212</v>
      </c>
    </row>
    <row r="692">
      <c r="B692" s="1" t="s">
        <v>666</v>
      </c>
      <c r="C692" s="2" t="str">
        <f>IFERROR(__xludf.DUMMYFUNCTION("""COMPUTED_VALUE"""),"cg25598710")</f>
        <v>cg25598710</v>
      </c>
    </row>
    <row r="693">
      <c r="B693" s="1" t="s">
        <v>667</v>
      </c>
      <c r="C693" s="2" t="str">
        <f>IFERROR(__xludf.DUMMYFUNCTION("""COMPUTED_VALUE"""),"cg23979412")</f>
        <v>cg23979412</v>
      </c>
    </row>
    <row r="694">
      <c r="B694" s="1" t="s">
        <v>668</v>
      </c>
      <c r="C694" s="2" t="str">
        <f>IFERROR(__xludf.DUMMYFUNCTION("""COMPUTED_VALUE"""),"cg07139284")</f>
        <v>cg07139284</v>
      </c>
    </row>
    <row r="695">
      <c r="B695" s="1" t="s">
        <v>669</v>
      </c>
      <c r="C695" s="2" t="str">
        <f>IFERROR(__xludf.DUMMYFUNCTION("""COMPUTED_VALUE"""),"cg22200633")</f>
        <v>cg22200633</v>
      </c>
    </row>
    <row r="696">
      <c r="B696" s="1" t="s">
        <v>670</v>
      </c>
      <c r="C696" s="2" t="str">
        <f>IFERROR(__xludf.DUMMYFUNCTION("""COMPUTED_VALUE"""),"cg26502666")</f>
        <v>cg26502666</v>
      </c>
    </row>
    <row r="697">
      <c r="B697" s="1" t="s">
        <v>671</v>
      </c>
      <c r="C697" s="2" t="str">
        <f>IFERROR(__xludf.DUMMYFUNCTION("""COMPUTED_VALUE"""),"cg16856874")</f>
        <v>cg16856874</v>
      </c>
    </row>
    <row r="698">
      <c r="B698" s="1" t="s">
        <v>672</v>
      </c>
      <c r="C698" s="2" t="str">
        <f>IFERROR(__xludf.DUMMYFUNCTION("""COMPUTED_VALUE"""),"cg05085169")</f>
        <v>cg05085169</v>
      </c>
    </row>
    <row r="699">
      <c r="B699" s="1" t="s">
        <v>673</v>
      </c>
      <c r="C699" s="2" t="str">
        <f>IFERROR(__xludf.DUMMYFUNCTION("""COMPUTED_VALUE"""),"cg06698575")</f>
        <v>cg06698575</v>
      </c>
    </row>
    <row r="700">
      <c r="B700" s="1" t="s">
        <v>674</v>
      </c>
      <c r="C700" s="2" t="str">
        <f>IFERROR(__xludf.DUMMYFUNCTION("""COMPUTED_VALUE"""),"cg22388653")</f>
        <v>cg22388653</v>
      </c>
    </row>
    <row r="701">
      <c r="B701" s="1" t="s">
        <v>675</v>
      </c>
      <c r="C701" s="2" t="str">
        <f>IFERROR(__xludf.DUMMYFUNCTION("""COMPUTED_VALUE"""),"cg06618935")</f>
        <v>cg06618935</v>
      </c>
    </row>
    <row r="702">
      <c r="B702" s="1" t="s">
        <v>676</v>
      </c>
      <c r="C702" s="2" t="str">
        <f>IFERROR(__xludf.DUMMYFUNCTION("""COMPUTED_VALUE"""),"cg25868831")</f>
        <v>cg25868831</v>
      </c>
    </row>
    <row r="703">
      <c r="B703" s="1" t="s">
        <v>677</v>
      </c>
      <c r="C703" s="2" t="str">
        <f>IFERROR(__xludf.DUMMYFUNCTION("""COMPUTED_VALUE"""),"cg09068086")</f>
        <v>cg09068086</v>
      </c>
    </row>
    <row r="704">
      <c r="B704" s="1" t="s">
        <v>678</v>
      </c>
      <c r="C704" s="2" t="str">
        <f>IFERROR(__xludf.DUMMYFUNCTION("""COMPUTED_VALUE"""),"cg09953499")</f>
        <v>cg09953499</v>
      </c>
    </row>
    <row r="705">
      <c r="B705" s="1" t="s">
        <v>679</v>
      </c>
      <c r="C705" s="2" t="str">
        <f>IFERROR(__xludf.DUMMYFUNCTION("""COMPUTED_VALUE"""),"cg13700458")</f>
        <v>cg13700458</v>
      </c>
    </row>
    <row r="706">
      <c r="B706" s="1" t="s">
        <v>680</v>
      </c>
      <c r="C706" s="2" t="str">
        <f>IFERROR(__xludf.DUMMYFUNCTION("""COMPUTED_VALUE"""),"cg23601030")</f>
        <v>cg23601030</v>
      </c>
    </row>
    <row r="707">
      <c r="B707" s="1" t="s">
        <v>681</v>
      </c>
      <c r="C707" s="2" t="str">
        <f>IFERROR(__xludf.DUMMYFUNCTION("""COMPUTED_VALUE"""),"cg01124477")</f>
        <v>cg01124477</v>
      </c>
    </row>
    <row r="708">
      <c r="B708" s="1" t="s">
        <v>682</v>
      </c>
      <c r="C708" s="2" t="str">
        <f>IFERROR(__xludf.DUMMYFUNCTION("""COMPUTED_VALUE"""),"cg10271272")</f>
        <v>cg10271272</v>
      </c>
    </row>
    <row r="709">
      <c r="B709" s="1" t="s">
        <v>683</v>
      </c>
      <c r="C709" s="2" t="str">
        <f>IFERROR(__xludf.DUMMYFUNCTION("""COMPUTED_VALUE"""),"cg04798314")</f>
        <v>cg04798314</v>
      </c>
    </row>
    <row r="710">
      <c r="B710" s="1" t="s">
        <v>89</v>
      </c>
      <c r="C710" s="2" t="str">
        <f>IFERROR(__xludf.DUMMYFUNCTION("""COMPUTED_VALUE"""),"cg12571629")</f>
        <v>cg12571629</v>
      </c>
    </row>
    <row r="711">
      <c r="B711" s="1" t="s">
        <v>684</v>
      </c>
      <c r="C711" s="2" t="str">
        <f>IFERROR(__xludf.DUMMYFUNCTION("""COMPUTED_VALUE"""),"cg04332619")</f>
        <v>cg04332619</v>
      </c>
    </row>
    <row r="712">
      <c r="B712" s="1" t="s">
        <v>685</v>
      </c>
      <c r="C712" s="2" t="str">
        <f>IFERROR(__xludf.DUMMYFUNCTION("""COMPUTED_VALUE"""),"cg17886420")</f>
        <v>cg17886420</v>
      </c>
    </row>
    <row r="713">
      <c r="B713" s="1" t="s">
        <v>273</v>
      </c>
      <c r="C713" s="2" t="str">
        <f>IFERROR(__xludf.DUMMYFUNCTION("""COMPUTED_VALUE"""),"cg22237668")</f>
        <v>cg22237668</v>
      </c>
    </row>
    <row r="714">
      <c r="B714" s="1" t="s">
        <v>686</v>
      </c>
      <c r="C714" s="2" t="str">
        <f>IFERROR(__xludf.DUMMYFUNCTION("""COMPUTED_VALUE"""),"cg06484146")</f>
        <v>cg06484146</v>
      </c>
    </row>
    <row r="715">
      <c r="B715" s="1" t="s">
        <v>687</v>
      </c>
      <c r="C715" s="2" t="str">
        <f>IFERROR(__xludf.DUMMYFUNCTION("""COMPUTED_VALUE"""),"cg19090533")</f>
        <v>cg19090533</v>
      </c>
    </row>
    <row r="716">
      <c r="B716" s="1" t="s">
        <v>688</v>
      </c>
      <c r="C716" s="2" t="str">
        <f>IFERROR(__xludf.DUMMYFUNCTION("""COMPUTED_VALUE"""),"cg24421094")</f>
        <v>cg24421094</v>
      </c>
    </row>
    <row r="717">
      <c r="B717" s="1" t="s">
        <v>689</v>
      </c>
      <c r="C717" s="2" t="str">
        <f>IFERROR(__xludf.DUMMYFUNCTION("""COMPUTED_VALUE"""),"cg03814644")</f>
        <v>cg03814644</v>
      </c>
    </row>
    <row r="718">
      <c r="B718" s="1" t="s">
        <v>690</v>
      </c>
      <c r="C718" s="2" t="str">
        <f>IFERROR(__xludf.DUMMYFUNCTION("""COMPUTED_VALUE"""),"cg14514581")</f>
        <v>cg14514581</v>
      </c>
    </row>
    <row r="719">
      <c r="B719" s="1" t="s">
        <v>691</v>
      </c>
      <c r="C719" s="2" t="str">
        <f>IFERROR(__xludf.DUMMYFUNCTION("""COMPUTED_VALUE"""),"cg16117554")</f>
        <v>cg16117554</v>
      </c>
    </row>
    <row r="720">
      <c r="B720" s="1" t="s">
        <v>692</v>
      </c>
      <c r="C720" s="2" t="str">
        <f>IFERROR(__xludf.DUMMYFUNCTION("""COMPUTED_VALUE"""),"cg03345116")</f>
        <v>cg03345116</v>
      </c>
    </row>
    <row r="721">
      <c r="B721" s="1" t="s">
        <v>693</v>
      </c>
      <c r="C721" s="2" t="str">
        <f>IFERROR(__xludf.DUMMYFUNCTION("""COMPUTED_VALUE"""),"cg16071219")</f>
        <v>cg16071219</v>
      </c>
    </row>
    <row r="722">
      <c r="B722" s="1" t="s">
        <v>694</v>
      </c>
      <c r="C722" s="2" t="str">
        <f>IFERROR(__xludf.DUMMYFUNCTION("""COMPUTED_VALUE"""),"cg04832325")</f>
        <v>cg04832325</v>
      </c>
    </row>
    <row r="723">
      <c r="B723" s="1" t="s">
        <v>695</v>
      </c>
      <c r="C723" s="2" t="str">
        <f>IFERROR(__xludf.DUMMYFUNCTION("""COMPUTED_VALUE"""),"cg07942273")</f>
        <v>cg07942273</v>
      </c>
    </row>
    <row r="724">
      <c r="B724" s="1" t="s">
        <v>696</v>
      </c>
      <c r="C724" s="2" t="str">
        <f>IFERROR(__xludf.DUMMYFUNCTION("""COMPUTED_VALUE"""),"cg02057943")</f>
        <v>cg02057943</v>
      </c>
    </row>
    <row r="725">
      <c r="B725" s="1" t="s">
        <v>697</v>
      </c>
      <c r="C725" s="2" t="str">
        <f>IFERROR(__xludf.DUMMYFUNCTION("""COMPUTED_VALUE"""),"cg13705894")</f>
        <v>cg13705894</v>
      </c>
    </row>
    <row r="726">
      <c r="B726" s="1" t="s">
        <v>698</v>
      </c>
      <c r="C726" s="2" t="str">
        <f>IFERROR(__xludf.DUMMYFUNCTION("""COMPUTED_VALUE"""),"cg01144436")</f>
        <v>cg01144436</v>
      </c>
    </row>
    <row r="727">
      <c r="B727" s="1" t="s">
        <v>150</v>
      </c>
      <c r="C727" s="2" t="str">
        <f>IFERROR(__xludf.DUMMYFUNCTION("""COMPUTED_VALUE"""),"cg20154457")</f>
        <v>cg20154457</v>
      </c>
    </row>
    <row r="728">
      <c r="B728" s="1" t="s">
        <v>699</v>
      </c>
      <c r="C728" s="2" t="str">
        <f>IFERROR(__xludf.DUMMYFUNCTION("""COMPUTED_VALUE"""),"cg08065229")</f>
        <v>cg08065229</v>
      </c>
    </row>
    <row r="729">
      <c r="B729" s="1" t="s">
        <v>700</v>
      </c>
      <c r="C729" s="2" t="str">
        <f>IFERROR(__xludf.DUMMYFUNCTION("""COMPUTED_VALUE"""),"cg03606898")</f>
        <v>cg03606898</v>
      </c>
    </row>
    <row r="730">
      <c r="B730" s="1" t="s">
        <v>701</v>
      </c>
      <c r="C730" s="2" t="str">
        <f>IFERROR(__xludf.DUMMYFUNCTION("""COMPUTED_VALUE"""),"cg26546113")</f>
        <v>cg26546113</v>
      </c>
    </row>
    <row r="731">
      <c r="B731" s="1" t="s">
        <v>702</v>
      </c>
      <c r="C731" s="2" t="str">
        <f>IFERROR(__xludf.DUMMYFUNCTION("""COMPUTED_VALUE"""),"cg14578009")</f>
        <v>cg14578009</v>
      </c>
    </row>
    <row r="732">
      <c r="B732" s="1" t="s">
        <v>703</v>
      </c>
      <c r="C732" s="2" t="str">
        <f>IFERROR(__xludf.DUMMYFUNCTION("""COMPUTED_VALUE"""),"cg12770414")</f>
        <v>cg12770414</v>
      </c>
    </row>
    <row r="733">
      <c r="B733" s="1" t="s">
        <v>704</v>
      </c>
      <c r="C733" s="2" t="str">
        <f>IFERROR(__xludf.DUMMYFUNCTION("""COMPUTED_VALUE"""),"cg19155391")</f>
        <v>cg19155391</v>
      </c>
    </row>
    <row r="734">
      <c r="B734" s="1" t="s">
        <v>705</v>
      </c>
      <c r="C734" s="2" t="str">
        <f>IFERROR(__xludf.DUMMYFUNCTION("""COMPUTED_VALUE"""),"cg14846292")</f>
        <v>cg14846292</v>
      </c>
    </row>
    <row r="735">
      <c r="B735" s="1" t="s">
        <v>706</v>
      </c>
      <c r="C735" s="2" t="str">
        <f>IFERROR(__xludf.DUMMYFUNCTION("""COMPUTED_VALUE"""),"cg01018002")</f>
        <v>cg01018002</v>
      </c>
    </row>
    <row r="736">
      <c r="B736" s="1" t="s">
        <v>707</v>
      </c>
      <c r="C736" s="2" t="str">
        <f>IFERROR(__xludf.DUMMYFUNCTION("""COMPUTED_VALUE"""),"cg04222728")</f>
        <v>cg04222728</v>
      </c>
    </row>
    <row r="737">
      <c r="B737" s="1" t="s">
        <v>708</v>
      </c>
      <c r="C737" s="2" t="str">
        <f>IFERROR(__xludf.DUMMYFUNCTION("""COMPUTED_VALUE"""),"cg10811340")</f>
        <v>cg10811340</v>
      </c>
    </row>
    <row r="738">
      <c r="B738" s="1" t="s">
        <v>709</v>
      </c>
      <c r="C738" s="2" t="str">
        <f>IFERROR(__xludf.DUMMYFUNCTION("""COMPUTED_VALUE"""),"cg15949805")</f>
        <v>cg15949805</v>
      </c>
    </row>
    <row r="739">
      <c r="B739" s="1" t="s">
        <v>710</v>
      </c>
      <c r="C739" s="2" t="str">
        <f>IFERROR(__xludf.DUMMYFUNCTION("""COMPUTED_VALUE"""),"cg16716449")</f>
        <v>cg16716449</v>
      </c>
    </row>
    <row r="740">
      <c r="B740" s="1" t="s">
        <v>711</v>
      </c>
      <c r="C740" s="2" t="str">
        <f>IFERROR(__xludf.DUMMYFUNCTION("""COMPUTED_VALUE"""),"cg16269733")</f>
        <v>cg16269733</v>
      </c>
    </row>
    <row r="741">
      <c r="B741" s="1" t="s">
        <v>712</v>
      </c>
      <c r="C741" s="2" t="str">
        <f>IFERROR(__xludf.DUMMYFUNCTION("""COMPUTED_VALUE"""),"cg05512483")</f>
        <v>cg05512483</v>
      </c>
    </row>
    <row r="742">
      <c r="B742" s="1" t="s">
        <v>713</v>
      </c>
      <c r="C742" s="2" t="str">
        <f>IFERROR(__xludf.DUMMYFUNCTION("""COMPUTED_VALUE"""),"cg10820084")</f>
        <v>cg10820084</v>
      </c>
    </row>
    <row r="743">
      <c r="B743" s="1" t="s">
        <v>714</v>
      </c>
      <c r="C743" s="2" t="str">
        <f>IFERROR(__xludf.DUMMYFUNCTION("""COMPUTED_VALUE"""),"cg11631271")</f>
        <v>cg11631271</v>
      </c>
    </row>
    <row r="744">
      <c r="B744" s="1" t="s">
        <v>715</v>
      </c>
      <c r="C744" s="2" t="str">
        <f>IFERROR(__xludf.DUMMYFUNCTION("""COMPUTED_VALUE"""),"cg18824446")</f>
        <v>cg18824446</v>
      </c>
    </row>
    <row r="745">
      <c r="B745" s="1" t="s">
        <v>59</v>
      </c>
      <c r="C745" s="2" t="str">
        <f>IFERROR(__xludf.DUMMYFUNCTION("""COMPUTED_VALUE"""),"cg01268824")</f>
        <v>cg01268824</v>
      </c>
    </row>
    <row r="746">
      <c r="B746" s="1" t="s">
        <v>716</v>
      </c>
      <c r="C746" s="2" t="str">
        <f>IFERROR(__xludf.DUMMYFUNCTION("""COMPUTED_VALUE"""),"cg07962338")</f>
        <v>cg07962338</v>
      </c>
    </row>
    <row r="747">
      <c r="B747" s="1" t="s">
        <v>717</v>
      </c>
      <c r="C747" s="2" t="str">
        <f>IFERROR(__xludf.DUMMYFUNCTION("""COMPUTED_VALUE"""),"cg23912081")</f>
        <v>cg23912081</v>
      </c>
    </row>
    <row r="748">
      <c r="B748" s="1" t="s">
        <v>718</v>
      </c>
      <c r="C748" s="2" t="str">
        <f>IFERROR(__xludf.DUMMYFUNCTION("""COMPUTED_VALUE"""),"cg09603829")</f>
        <v>cg09603829</v>
      </c>
    </row>
    <row r="749">
      <c r="B749" s="1" t="s">
        <v>719</v>
      </c>
      <c r="C749" s="2" t="str">
        <f>IFERROR(__xludf.DUMMYFUNCTION("""COMPUTED_VALUE"""),"cg24943459")</f>
        <v>cg24943459</v>
      </c>
    </row>
    <row r="750">
      <c r="B750" s="1" t="s">
        <v>720</v>
      </c>
      <c r="C750" s="2" t="str">
        <f>IFERROR(__xludf.DUMMYFUNCTION("""COMPUTED_VALUE"""),"cg03877680")</f>
        <v>cg03877680</v>
      </c>
    </row>
    <row r="751">
      <c r="B751" s="1" t="s">
        <v>721</v>
      </c>
      <c r="C751" s="2" t="str">
        <f>IFERROR(__xludf.DUMMYFUNCTION("""COMPUTED_VALUE"""),"cg06382559")</f>
        <v>cg06382559</v>
      </c>
    </row>
    <row r="752">
      <c r="B752" s="1" t="s">
        <v>722</v>
      </c>
      <c r="C752" s="2" t="str">
        <f>IFERROR(__xludf.DUMMYFUNCTION("""COMPUTED_VALUE"""),"cg07686916")</f>
        <v>cg07686916</v>
      </c>
    </row>
    <row r="753">
      <c r="B753" s="1" t="s">
        <v>723</v>
      </c>
      <c r="C753" s="2" t="str">
        <f>IFERROR(__xludf.DUMMYFUNCTION("""COMPUTED_VALUE"""),"cg18209359")</f>
        <v>cg18209359</v>
      </c>
    </row>
    <row r="754">
      <c r="B754" s="1" t="s">
        <v>724</v>
      </c>
      <c r="C754" s="2" t="str">
        <f>IFERROR(__xludf.DUMMYFUNCTION("""COMPUTED_VALUE"""),"cg18676053")</f>
        <v>cg18676053</v>
      </c>
    </row>
    <row r="755">
      <c r="B755" s="1" t="s">
        <v>725</v>
      </c>
      <c r="C755" s="2" t="str">
        <f>IFERROR(__xludf.DUMMYFUNCTION("""COMPUTED_VALUE"""),"cg07471256")</f>
        <v>cg07471256</v>
      </c>
    </row>
    <row r="756">
      <c r="B756" s="1" t="s">
        <v>726</v>
      </c>
      <c r="C756" s="2" t="str">
        <f>IFERROR(__xludf.DUMMYFUNCTION("""COMPUTED_VALUE"""),"cg09798888")</f>
        <v>cg09798888</v>
      </c>
    </row>
    <row r="757">
      <c r="B757" s="1" t="s">
        <v>727</v>
      </c>
      <c r="C757" s="2" t="str">
        <f>IFERROR(__xludf.DUMMYFUNCTION("""COMPUTED_VALUE"""),"cg08509907")</f>
        <v>cg08509907</v>
      </c>
    </row>
    <row r="758">
      <c r="B758" s="1" t="s">
        <v>104</v>
      </c>
      <c r="C758" s="2" t="str">
        <f>IFERROR(__xludf.DUMMYFUNCTION("""COMPUTED_VALUE"""),"cg12012426")</f>
        <v>cg12012426</v>
      </c>
    </row>
    <row r="759">
      <c r="B759" s="1" t="s">
        <v>728</v>
      </c>
      <c r="C759" s="2" t="str">
        <f>IFERROR(__xludf.DUMMYFUNCTION("""COMPUTED_VALUE"""),"cg18989085")</f>
        <v>cg18989085</v>
      </c>
    </row>
    <row r="760">
      <c r="B760" s="1" t="s">
        <v>729</v>
      </c>
      <c r="C760" s="2" t="str">
        <f>IFERROR(__xludf.DUMMYFUNCTION("""COMPUTED_VALUE"""),"cg23466060")</f>
        <v>cg23466060</v>
      </c>
    </row>
    <row r="761">
      <c r="B761" s="1" t="s">
        <v>730</v>
      </c>
      <c r="C761" s="2" t="str">
        <f>IFERROR(__xludf.DUMMYFUNCTION("""COMPUTED_VALUE"""),"cg08746254")</f>
        <v>cg08746254</v>
      </c>
    </row>
    <row r="762">
      <c r="B762" s="1" t="s">
        <v>731</v>
      </c>
      <c r="C762" s="2" t="str">
        <f>IFERROR(__xludf.DUMMYFUNCTION("""COMPUTED_VALUE"""),"cg17641566")</f>
        <v>cg17641566</v>
      </c>
    </row>
    <row r="763">
      <c r="B763" s="1" t="s">
        <v>732</v>
      </c>
      <c r="C763" s="2" t="str">
        <f>IFERROR(__xludf.DUMMYFUNCTION("""COMPUTED_VALUE"""),"cg22257786")</f>
        <v>cg22257786</v>
      </c>
    </row>
    <row r="764">
      <c r="B764" s="1" t="s">
        <v>733</v>
      </c>
      <c r="C764" s="2" t="str">
        <f>IFERROR(__xludf.DUMMYFUNCTION("""COMPUTED_VALUE"""),"cg27089768")</f>
        <v>cg27089768</v>
      </c>
    </row>
    <row r="765">
      <c r="B765" s="1" t="s">
        <v>160</v>
      </c>
      <c r="C765" s="2" t="str">
        <f>IFERROR(__xludf.DUMMYFUNCTION("""COMPUTED_VALUE"""),"cg08291996")</f>
        <v>cg08291996</v>
      </c>
    </row>
    <row r="766">
      <c r="B766" s="1" t="s">
        <v>734</v>
      </c>
      <c r="C766" s="2" t="str">
        <f>IFERROR(__xludf.DUMMYFUNCTION("""COMPUTED_VALUE"""),"cg19142181")</f>
        <v>cg19142181</v>
      </c>
    </row>
    <row r="767">
      <c r="B767" s="1" t="s">
        <v>735</v>
      </c>
      <c r="C767" s="2" t="str">
        <f>IFERROR(__xludf.DUMMYFUNCTION("""COMPUTED_VALUE"""),"cg05839365")</f>
        <v>cg05839365</v>
      </c>
    </row>
    <row r="768">
      <c r="B768" s="1" t="s">
        <v>514</v>
      </c>
      <c r="C768" s="2" t="str">
        <f>IFERROR(__xludf.DUMMYFUNCTION("""COMPUTED_VALUE"""),"cg12924302")</f>
        <v>cg12924302</v>
      </c>
    </row>
    <row r="769">
      <c r="B769" s="1" t="s">
        <v>736</v>
      </c>
      <c r="C769" s="2" t="str">
        <f>IFERROR(__xludf.DUMMYFUNCTION("""COMPUTED_VALUE"""),"cg02088470")</f>
        <v>cg02088470</v>
      </c>
    </row>
    <row r="770">
      <c r="B770" s="1" t="s">
        <v>737</v>
      </c>
      <c r="C770" s="2" t="str">
        <f>IFERROR(__xludf.DUMMYFUNCTION("""COMPUTED_VALUE"""),"cg13519184")</f>
        <v>cg13519184</v>
      </c>
    </row>
    <row r="771">
      <c r="B771" s="1" t="s">
        <v>738</v>
      </c>
      <c r="C771" s="2" t="str">
        <f>IFERROR(__xludf.DUMMYFUNCTION("""COMPUTED_VALUE"""),"cg05152974")</f>
        <v>cg05152974</v>
      </c>
    </row>
    <row r="772">
      <c r="B772" s="1" t="s">
        <v>739</v>
      </c>
      <c r="C772" s="2" t="str">
        <f>IFERROR(__xludf.DUMMYFUNCTION("""COMPUTED_VALUE"""),"cg25414165")</f>
        <v>cg25414165</v>
      </c>
    </row>
    <row r="773">
      <c r="B773" s="1" t="s">
        <v>325</v>
      </c>
      <c r="C773" s="2" t="str">
        <f>IFERROR(__xludf.DUMMYFUNCTION("""COMPUTED_VALUE"""),"cg09233429")</f>
        <v>cg09233429</v>
      </c>
    </row>
    <row r="774">
      <c r="B774" s="1" t="s">
        <v>740</v>
      </c>
      <c r="C774" s="2" t="str">
        <f>IFERROR(__xludf.DUMMYFUNCTION("""COMPUTED_VALUE"""),"cg24733530")</f>
        <v>cg24733530</v>
      </c>
    </row>
    <row r="775">
      <c r="B775" s="1" t="s">
        <v>741</v>
      </c>
      <c r="C775" s="2" t="str">
        <f>IFERROR(__xludf.DUMMYFUNCTION("""COMPUTED_VALUE"""),"cg22416596")</f>
        <v>cg22416596</v>
      </c>
    </row>
    <row r="776">
      <c r="B776" s="1" t="s">
        <v>742</v>
      </c>
      <c r="C776" s="2" t="str">
        <f>IFERROR(__xludf.DUMMYFUNCTION("""COMPUTED_VALUE"""),"cg15725440")</f>
        <v>cg15725440</v>
      </c>
    </row>
    <row r="777">
      <c r="B777" s="1" t="s">
        <v>743</v>
      </c>
      <c r="C777" s="2" t="str">
        <f>IFERROR(__xludf.DUMMYFUNCTION("""COMPUTED_VALUE"""),"cg20648369")</f>
        <v>cg20648369</v>
      </c>
    </row>
    <row r="778">
      <c r="B778" s="1" t="s">
        <v>744</v>
      </c>
      <c r="C778" s="2" t="str">
        <f>IFERROR(__xludf.DUMMYFUNCTION("""COMPUTED_VALUE"""),"cg21354781")</f>
        <v>cg21354781</v>
      </c>
    </row>
    <row r="779">
      <c r="B779" s="1" t="s">
        <v>745</v>
      </c>
      <c r="C779" s="2" t="str">
        <f>IFERROR(__xludf.DUMMYFUNCTION("""COMPUTED_VALUE"""),"cg10631284")</f>
        <v>cg10631284</v>
      </c>
    </row>
    <row r="780">
      <c r="B780" s="1" t="s">
        <v>746</v>
      </c>
      <c r="C780" s="2" t="str">
        <f>IFERROR(__xludf.DUMMYFUNCTION("""COMPUTED_VALUE"""),"cg23152235")</f>
        <v>cg23152235</v>
      </c>
    </row>
    <row r="781">
      <c r="B781" s="1" t="s">
        <v>201</v>
      </c>
      <c r="C781" s="2" t="str">
        <f>IFERROR(__xludf.DUMMYFUNCTION("""COMPUTED_VALUE"""),"cg16345566")</f>
        <v>cg16345566</v>
      </c>
    </row>
    <row r="782">
      <c r="B782" s="1" t="s">
        <v>747</v>
      </c>
      <c r="C782" s="2" t="str">
        <f>IFERROR(__xludf.DUMMYFUNCTION("""COMPUTED_VALUE"""),"cg13231384")</f>
        <v>cg13231384</v>
      </c>
    </row>
    <row r="783">
      <c r="B783" s="1" t="s">
        <v>748</v>
      </c>
      <c r="C783" s="2" t="str">
        <f>IFERROR(__xludf.DUMMYFUNCTION("""COMPUTED_VALUE"""),"cg10543947")</f>
        <v>cg10543947</v>
      </c>
    </row>
    <row r="784">
      <c r="B784" s="1" t="s">
        <v>749</v>
      </c>
      <c r="C784" s="2" t="str">
        <f>IFERROR(__xludf.DUMMYFUNCTION("""COMPUTED_VALUE"""),"cg04872675")</f>
        <v>cg04872675</v>
      </c>
    </row>
    <row r="785">
      <c r="B785" s="1" t="s">
        <v>750</v>
      </c>
      <c r="C785" s="2" t="str">
        <f>IFERROR(__xludf.DUMMYFUNCTION("""COMPUTED_VALUE"""),"cg22233844")</f>
        <v>cg22233844</v>
      </c>
    </row>
    <row r="786">
      <c r="B786" s="1" t="s">
        <v>751</v>
      </c>
      <c r="C786" s="2" t="str">
        <f>IFERROR(__xludf.DUMMYFUNCTION("""COMPUTED_VALUE"""),"cg14754713")</f>
        <v>cg14754713</v>
      </c>
    </row>
    <row r="787">
      <c r="B787" s="1" t="s">
        <v>752</v>
      </c>
      <c r="C787" s="2" t="str">
        <f>IFERROR(__xludf.DUMMYFUNCTION("""COMPUTED_VALUE"""),"cg08557624")</f>
        <v>cg08557624</v>
      </c>
    </row>
    <row r="788">
      <c r="B788" s="1" t="s">
        <v>753</v>
      </c>
      <c r="C788" s="2" t="str">
        <f>IFERROR(__xludf.DUMMYFUNCTION("""COMPUTED_VALUE"""),"cg12704673")</f>
        <v>cg12704673</v>
      </c>
    </row>
    <row r="789">
      <c r="B789" s="1" t="s">
        <v>754</v>
      </c>
      <c r="C789" s="2" t="str">
        <f>IFERROR(__xludf.DUMMYFUNCTION("""COMPUTED_VALUE"""),"cg09652086")</f>
        <v>cg09652086</v>
      </c>
    </row>
    <row r="790">
      <c r="B790" s="1" t="s">
        <v>755</v>
      </c>
      <c r="C790" s="2" t="str">
        <f>IFERROR(__xludf.DUMMYFUNCTION("""COMPUTED_VALUE"""),"cg04851639")</f>
        <v>cg04851639</v>
      </c>
    </row>
    <row r="791">
      <c r="B791" s="1" t="s">
        <v>756</v>
      </c>
      <c r="C791" s="2" t="str">
        <f>IFERROR(__xludf.DUMMYFUNCTION("""COMPUTED_VALUE"""),"cg26112661")</f>
        <v>cg26112661</v>
      </c>
    </row>
    <row r="792">
      <c r="B792" s="1" t="s">
        <v>757</v>
      </c>
      <c r="C792" s="2" t="str">
        <f>IFERROR(__xludf.DUMMYFUNCTION("""COMPUTED_VALUE"""),"cg09788416")</f>
        <v>cg09788416</v>
      </c>
    </row>
    <row r="793">
      <c r="B793" s="1" t="s">
        <v>758</v>
      </c>
      <c r="C793" s="2" t="str">
        <f>IFERROR(__xludf.DUMMYFUNCTION("""COMPUTED_VALUE"""),"cg01656216")</f>
        <v>cg01656216</v>
      </c>
    </row>
    <row r="794">
      <c r="B794" s="1" t="s">
        <v>759</v>
      </c>
      <c r="C794" s="2" t="str">
        <f>IFERROR(__xludf.DUMMYFUNCTION("""COMPUTED_VALUE"""),"cg13051700")</f>
        <v>cg13051700</v>
      </c>
    </row>
    <row r="795">
      <c r="B795" s="1" t="s">
        <v>760</v>
      </c>
      <c r="C795" s="2" t="str">
        <f>IFERROR(__xludf.DUMMYFUNCTION("""COMPUTED_VALUE"""),"cg11018337")</f>
        <v>cg11018337</v>
      </c>
    </row>
    <row r="796">
      <c r="B796" s="1" t="s">
        <v>42</v>
      </c>
      <c r="C796" s="2" t="str">
        <f>IFERROR(__xludf.DUMMYFUNCTION("""COMPUTED_VALUE"""),"cg12894711")</f>
        <v>cg12894711</v>
      </c>
    </row>
    <row r="797">
      <c r="B797" s="1" t="s">
        <v>761</v>
      </c>
      <c r="C797" s="2" t="str">
        <f>IFERROR(__xludf.DUMMYFUNCTION("""COMPUTED_VALUE"""),"cg15544596")</f>
        <v>cg15544596</v>
      </c>
    </row>
    <row r="798">
      <c r="B798" s="1" t="s">
        <v>762</v>
      </c>
      <c r="C798" s="2" t="str">
        <f>IFERROR(__xludf.DUMMYFUNCTION("""COMPUTED_VALUE"""),"cg24838949")</f>
        <v>cg24838949</v>
      </c>
    </row>
    <row r="799">
      <c r="B799" s="1" t="s">
        <v>763</v>
      </c>
      <c r="C799" s="2" t="str">
        <f>IFERROR(__xludf.DUMMYFUNCTION("""COMPUTED_VALUE"""),"cg26418147")</f>
        <v>cg26418147</v>
      </c>
    </row>
    <row r="800">
      <c r="B800" s="1" t="s">
        <v>764</v>
      </c>
      <c r="C800" s="2" t="str">
        <f>IFERROR(__xludf.DUMMYFUNCTION("""COMPUTED_VALUE"""),"cg13735453")</f>
        <v>cg13735453</v>
      </c>
    </row>
    <row r="801">
      <c r="B801" s="1" t="s">
        <v>134</v>
      </c>
      <c r="C801" s="2" t="str">
        <f>IFERROR(__xludf.DUMMYFUNCTION("""COMPUTED_VALUE"""),"cg26038190")</f>
        <v>cg26038190</v>
      </c>
    </row>
    <row r="802">
      <c r="B802" s="1" t="s">
        <v>765</v>
      </c>
      <c r="C802" s="2" t="str">
        <f>IFERROR(__xludf.DUMMYFUNCTION("""COMPUTED_VALUE"""),"cg26529300")</f>
        <v>cg26529300</v>
      </c>
    </row>
    <row r="803">
      <c r="B803" s="1" t="s">
        <v>38</v>
      </c>
      <c r="C803" s="2" t="str">
        <f>IFERROR(__xludf.DUMMYFUNCTION("""COMPUTED_VALUE"""),"cg03594801")</f>
        <v>cg03594801</v>
      </c>
    </row>
    <row r="804">
      <c r="B804" s="1" t="s">
        <v>766</v>
      </c>
      <c r="C804" s="2" t="str">
        <f>IFERROR(__xludf.DUMMYFUNCTION("""COMPUTED_VALUE"""),"cg08806184")</f>
        <v>cg08806184</v>
      </c>
    </row>
    <row r="805">
      <c r="B805" s="1" t="s">
        <v>107</v>
      </c>
      <c r="C805" s="2" t="str">
        <f>IFERROR(__xludf.DUMMYFUNCTION("""COMPUTED_VALUE"""),"cg23853026")</f>
        <v>cg23853026</v>
      </c>
    </row>
    <row r="806">
      <c r="B806" s="1" t="s">
        <v>767</v>
      </c>
      <c r="C806" s="2" t="str">
        <f>IFERROR(__xludf.DUMMYFUNCTION("""COMPUTED_VALUE"""),"cg09142578")</f>
        <v>cg09142578</v>
      </c>
    </row>
    <row r="807">
      <c r="B807" s="1" t="s">
        <v>768</v>
      </c>
      <c r="C807" s="2" t="str">
        <f>IFERROR(__xludf.DUMMYFUNCTION("""COMPUTED_VALUE"""),"cg14978307")</f>
        <v>cg14978307</v>
      </c>
    </row>
    <row r="808">
      <c r="B808" s="1" t="s">
        <v>769</v>
      </c>
      <c r="C808" s="2" t="str">
        <f>IFERROR(__xludf.DUMMYFUNCTION("""COMPUTED_VALUE"""),"cg01176516")</f>
        <v>cg01176516</v>
      </c>
    </row>
    <row r="809">
      <c r="B809" s="1" t="s">
        <v>31</v>
      </c>
      <c r="C809" s="2" t="str">
        <f>IFERROR(__xludf.DUMMYFUNCTION("""COMPUTED_VALUE"""),"cg18701685")</f>
        <v>cg18701685</v>
      </c>
    </row>
    <row r="810">
      <c r="B810" s="1" t="s">
        <v>770</v>
      </c>
      <c r="C810" s="2" t="str">
        <f>IFERROR(__xludf.DUMMYFUNCTION("""COMPUTED_VALUE"""),"cg03681341")</f>
        <v>cg03681341</v>
      </c>
    </row>
    <row r="811">
      <c r="B811" s="1" t="s">
        <v>771</v>
      </c>
      <c r="C811" s="2" t="str">
        <f>IFERROR(__xludf.DUMMYFUNCTION("""COMPUTED_VALUE"""),"cg17693669")</f>
        <v>cg17693669</v>
      </c>
    </row>
    <row r="812">
      <c r="B812" s="1" t="s">
        <v>772</v>
      </c>
      <c r="C812" s="2" t="str">
        <f>IFERROR(__xludf.DUMMYFUNCTION("""COMPUTED_VALUE"""),"cg00116658")</f>
        <v>cg00116658</v>
      </c>
    </row>
    <row r="813">
      <c r="B813" s="1" t="s">
        <v>773</v>
      </c>
      <c r="C813" s="2" t="str">
        <f>IFERROR(__xludf.DUMMYFUNCTION("""COMPUTED_VALUE"""),"cg06624358")</f>
        <v>cg06624358</v>
      </c>
    </row>
    <row r="814">
      <c r="B814" s="1" t="s">
        <v>774</v>
      </c>
      <c r="C814" s="2" t="str">
        <f>IFERROR(__xludf.DUMMYFUNCTION("""COMPUTED_VALUE"""),"cg04398983")</f>
        <v>cg04398983</v>
      </c>
    </row>
    <row r="815">
      <c r="B815" s="1" t="s">
        <v>775</v>
      </c>
      <c r="C815" s="2" t="str">
        <f>IFERROR(__xludf.DUMMYFUNCTION("""COMPUTED_VALUE"""),"cg22748740")</f>
        <v>cg22748740</v>
      </c>
    </row>
    <row r="816">
      <c r="B816" s="1" t="s">
        <v>776</v>
      </c>
      <c r="C816" s="2" t="str">
        <f>IFERROR(__xludf.DUMMYFUNCTION("""COMPUTED_VALUE"""),"cg11860434")</f>
        <v>cg11860434</v>
      </c>
    </row>
    <row r="817">
      <c r="B817" s="1" t="s">
        <v>777</v>
      </c>
      <c r="C817" s="2" t="str">
        <f>IFERROR(__xludf.DUMMYFUNCTION("""COMPUTED_VALUE"""),"cg04203853")</f>
        <v>cg04203853</v>
      </c>
    </row>
    <row r="818">
      <c r="B818" s="1" t="s">
        <v>778</v>
      </c>
      <c r="C818" s="2" t="str">
        <f>IFERROR(__xludf.DUMMYFUNCTION("""COMPUTED_VALUE"""),"cg21154793")</f>
        <v>cg21154793</v>
      </c>
    </row>
    <row r="819">
      <c r="B819" s="1" t="s">
        <v>779</v>
      </c>
      <c r="C819" s="2" t="str">
        <f>IFERROR(__xludf.DUMMYFUNCTION("""COMPUTED_VALUE"""),"cg20723436")</f>
        <v>cg20723436</v>
      </c>
    </row>
    <row r="820">
      <c r="B820" s="1" t="s">
        <v>780</v>
      </c>
      <c r="C820" s="2" t="str">
        <f>IFERROR(__xludf.DUMMYFUNCTION("""COMPUTED_VALUE"""),"cg05530630")</f>
        <v>cg05530630</v>
      </c>
    </row>
    <row r="821">
      <c r="B821" s="1" t="s">
        <v>498</v>
      </c>
      <c r="C821" s="2" t="str">
        <f>IFERROR(__xludf.DUMMYFUNCTION("""COMPUTED_VALUE"""),"cg03074663")</f>
        <v>cg03074663</v>
      </c>
    </row>
    <row r="822">
      <c r="B822" s="1" t="s">
        <v>781</v>
      </c>
      <c r="C822" s="2" t="str">
        <f>IFERROR(__xludf.DUMMYFUNCTION("""COMPUTED_VALUE"""),"cg10729312")</f>
        <v>cg10729312</v>
      </c>
    </row>
    <row r="823">
      <c r="B823" s="1" t="s">
        <v>782</v>
      </c>
      <c r="C823" s="2" t="str">
        <f>IFERROR(__xludf.DUMMYFUNCTION("""COMPUTED_VALUE"""),"cg00584000")</f>
        <v>cg00584000</v>
      </c>
    </row>
    <row r="824">
      <c r="B824" s="1" t="s">
        <v>783</v>
      </c>
      <c r="C824" s="2" t="str">
        <f>IFERROR(__xludf.DUMMYFUNCTION("""COMPUTED_VALUE"""),"cg08324152")</f>
        <v>cg08324152</v>
      </c>
    </row>
    <row r="825">
      <c r="B825" s="1" t="s">
        <v>784</v>
      </c>
      <c r="C825" s="2" t="str">
        <f>IFERROR(__xludf.DUMMYFUNCTION("""COMPUTED_VALUE"""),"cg16389456")</f>
        <v>cg16389456</v>
      </c>
    </row>
    <row r="826">
      <c r="B826" s="1" t="s">
        <v>785</v>
      </c>
      <c r="C826" s="2" t="str">
        <f>IFERROR(__xludf.DUMMYFUNCTION("""COMPUTED_VALUE"""),"cg05804170")</f>
        <v>cg05804170</v>
      </c>
    </row>
    <row r="827">
      <c r="B827" s="1" t="s">
        <v>786</v>
      </c>
      <c r="C827" s="2" t="str">
        <f>IFERROR(__xludf.DUMMYFUNCTION("""COMPUTED_VALUE"""),"cg19335436")</f>
        <v>cg19335436</v>
      </c>
    </row>
    <row r="828">
      <c r="B828" s="1" t="s">
        <v>84</v>
      </c>
      <c r="C828" s="2" t="str">
        <f>IFERROR(__xludf.DUMMYFUNCTION("""COMPUTED_VALUE"""),"cg27427581")</f>
        <v>cg27427581</v>
      </c>
    </row>
    <row r="829">
      <c r="B829" s="1" t="s">
        <v>787</v>
      </c>
      <c r="C829" s="2" t="str">
        <f>IFERROR(__xludf.DUMMYFUNCTION("""COMPUTED_VALUE"""),"cg12461469")</f>
        <v>cg12461469</v>
      </c>
    </row>
    <row r="830">
      <c r="B830" s="1" t="s">
        <v>788</v>
      </c>
      <c r="C830" s="2" t="str">
        <f>IFERROR(__xludf.DUMMYFUNCTION("""COMPUTED_VALUE"""),"cg00622375")</f>
        <v>cg00622375</v>
      </c>
    </row>
    <row r="831">
      <c r="B831" s="1" t="s">
        <v>789</v>
      </c>
      <c r="C831" s="2" t="str">
        <f>IFERROR(__xludf.DUMMYFUNCTION("""COMPUTED_VALUE"""),"cg01895890")</f>
        <v>cg01895890</v>
      </c>
    </row>
    <row r="832">
      <c r="B832" s="1" t="s">
        <v>790</v>
      </c>
      <c r="C832" s="2" t="str">
        <f>IFERROR(__xludf.DUMMYFUNCTION("""COMPUTED_VALUE"""),"cg18495484")</f>
        <v>cg18495484</v>
      </c>
    </row>
    <row r="833">
      <c r="B833" s="1" t="s">
        <v>791</v>
      </c>
      <c r="C833" s="2" t="str">
        <f>IFERROR(__xludf.DUMMYFUNCTION("""COMPUTED_VALUE"""),"cg23272399")</f>
        <v>cg23272399</v>
      </c>
    </row>
    <row r="834">
      <c r="B834" s="1" t="s">
        <v>792</v>
      </c>
      <c r="C834" s="2" t="str">
        <f>IFERROR(__xludf.DUMMYFUNCTION("""COMPUTED_VALUE"""),"cg06223736")</f>
        <v>cg06223736</v>
      </c>
    </row>
    <row r="835">
      <c r="B835" s="1" t="s">
        <v>793</v>
      </c>
      <c r="C835" s="2" t="str">
        <f>IFERROR(__xludf.DUMMYFUNCTION("""COMPUTED_VALUE"""),"cg18315834")</f>
        <v>cg18315834</v>
      </c>
    </row>
    <row r="836">
      <c r="B836" s="1" t="s">
        <v>794</v>
      </c>
      <c r="C836" s="2" t="str">
        <f>IFERROR(__xludf.DUMMYFUNCTION("""COMPUTED_VALUE"""),"cg25446604")</f>
        <v>cg25446604</v>
      </c>
    </row>
    <row r="837">
      <c r="B837" s="1" t="s">
        <v>795</v>
      </c>
      <c r="C837" s="2" t="str">
        <f>IFERROR(__xludf.DUMMYFUNCTION("""COMPUTED_VALUE"""),"cg03431111")</f>
        <v>cg03431111</v>
      </c>
    </row>
    <row r="838">
      <c r="B838" s="1" t="s">
        <v>796</v>
      </c>
      <c r="C838" s="2" t="str">
        <f>IFERROR(__xludf.DUMMYFUNCTION("""COMPUTED_VALUE"""),"cg07544038")</f>
        <v>cg07544038</v>
      </c>
    </row>
    <row r="839">
      <c r="B839" s="1" t="s">
        <v>797</v>
      </c>
      <c r="C839" s="2" t="str">
        <f>IFERROR(__xludf.DUMMYFUNCTION("""COMPUTED_VALUE"""),"cg02365514")</f>
        <v>cg02365514</v>
      </c>
    </row>
    <row r="840">
      <c r="B840" s="1" t="s">
        <v>798</v>
      </c>
      <c r="C840" s="2" t="str">
        <f>IFERROR(__xludf.DUMMYFUNCTION("""COMPUTED_VALUE"""),"cg02847185")</f>
        <v>cg02847185</v>
      </c>
    </row>
    <row r="841">
      <c r="B841" s="1" t="s">
        <v>799</v>
      </c>
      <c r="C841" s="2" t="str">
        <f>IFERROR(__xludf.DUMMYFUNCTION("""COMPUTED_VALUE"""),"cg23051792")</f>
        <v>cg23051792</v>
      </c>
    </row>
    <row r="842">
      <c r="B842" s="1" t="s">
        <v>800</v>
      </c>
      <c r="C842" s="2" t="str">
        <f>IFERROR(__xludf.DUMMYFUNCTION("""COMPUTED_VALUE"""),"cg00220102")</f>
        <v>cg00220102</v>
      </c>
    </row>
    <row r="843">
      <c r="B843" s="1" t="s">
        <v>333</v>
      </c>
      <c r="C843" s="2" t="str">
        <f>IFERROR(__xludf.DUMMYFUNCTION("""COMPUTED_VALUE"""),"cg06368590")</f>
        <v>cg06368590</v>
      </c>
    </row>
    <row r="844">
      <c r="B844" s="1" t="s">
        <v>13</v>
      </c>
      <c r="C844" s="2" t="str">
        <f>IFERROR(__xludf.DUMMYFUNCTION("""COMPUTED_VALUE"""),"cg09901532")</f>
        <v>cg09901532</v>
      </c>
    </row>
    <row r="845">
      <c r="B845" s="1" t="s">
        <v>801</v>
      </c>
      <c r="C845" s="2" t="str">
        <f>IFERROR(__xludf.DUMMYFUNCTION("""COMPUTED_VALUE"""),"cg05042743")</f>
        <v>cg05042743</v>
      </c>
    </row>
    <row r="846">
      <c r="B846" s="1" t="s">
        <v>802</v>
      </c>
      <c r="C846" s="2" t="str">
        <f>IFERROR(__xludf.DUMMYFUNCTION("""COMPUTED_VALUE"""),"cg06442240")</f>
        <v>cg06442240</v>
      </c>
    </row>
    <row r="847">
      <c r="B847" s="1" t="s">
        <v>803</v>
      </c>
      <c r="C847" s="2" t="str">
        <f>IFERROR(__xludf.DUMMYFUNCTION("""COMPUTED_VALUE"""),"cg07949597")</f>
        <v>cg07949597</v>
      </c>
    </row>
    <row r="848">
      <c r="B848" s="1" t="s">
        <v>804</v>
      </c>
      <c r="C848" s="2" t="str">
        <f>IFERROR(__xludf.DUMMYFUNCTION("""COMPUTED_VALUE"""),"cg20513447")</f>
        <v>cg20513447</v>
      </c>
    </row>
    <row r="849">
      <c r="B849" s="1" t="s">
        <v>216</v>
      </c>
      <c r="C849" s="2" t="str">
        <f>IFERROR(__xludf.DUMMYFUNCTION("""COMPUTED_VALUE"""),"cg24717024")</f>
        <v>cg24717024</v>
      </c>
    </row>
    <row r="850">
      <c r="B850" s="1" t="s">
        <v>19</v>
      </c>
      <c r="C850" s="2" t="str">
        <f>IFERROR(__xludf.DUMMYFUNCTION("""COMPUTED_VALUE"""),"cg17464436")</f>
        <v>cg17464436</v>
      </c>
    </row>
    <row r="851">
      <c r="B851" s="1" t="s">
        <v>805</v>
      </c>
      <c r="C851" s="2" t="str">
        <f>IFERROR(__xludf.DUMMYFUNCTION("""COMPUTED_VALUE"""),"cg21235078")</f>
        <v>cg21235078</v>
      </c>
    </row>
    <row r="852">
      <c r="B852" s="1" t="s">
        <v>806</v>
      </c>
      <c r="C852" s="2" t="str">
        <f>IFERROR(__xludf.DUMMYFUNCTION("""COMPUTED_VALUE"""),"cg02583484")</f>
        <v>cg02583484</v>
      </c>
    </row>
    <row r="853">
      <c r="B853" s="1" t="s">
        <v>807</v>
      </c>
      <c r="C853" s="2" t="str">
        <f>IFERROR(__xludf.DUMMYFUNCTION("""COMPUTED_VALUE"""),"cg26487157")</f>
        <v>cg26487157</v>
      </c>
    </row>
    <row r="854">
      <c r="B854" s="1" t="s">
        <v>808</v>
      </c>
      <c r="C854" s="2" t="str">
        <f>IFERROR(__xludf.DUMMYFUNCTION("""COMPUTED_VALUE"""),"cg12069540")</f>
        <v>cg12069540</v>
      </c>
    </row>
    <row r="855">
      <c r="B855" s="1" t="s">
        <v>809</v>
      </c>
      <c r="C855" s="2" t="str">
        <f>IFERROR(__xludf.DUMMYFUNCTION("""COMPUTED_VALUE"""),"cg11376147")</f>
        <v>cg11376147</v>
      </c>
    </row>
    <row r="856">
      <c r="B856" s="1" t="s">
        <v>381</v>
      </c>
      <c r="C856" s="2" t="str">
        <f>IFERROR(__xludf.DUMMYFUNCTION("""COMPUTED_VALUE"""),"cg07201996")</f>
        <v>cg07201996</v>
      </c>
    </row>
    <row r="857">
      <c r="B857" s="1" t="s">
        <v>810</v>
      </c>
      <c r="C857" s="2" t="str">
        <f>IFERROR(__xludf.DUMMYFUNCTION("""COMPUTED_VALUE"""),"cg27043159")</f>
        <v>cg27043159</v>
      </c>
    </row>
    <row r="858">
      <c r="B858" s="1" t="s">
        <v>324</v>
      </c>
      <c r="C858" s="2" t="str">
        <f>IFERROR(__xludf.DUMMYFUNCTION("""COMPUTED_VALUE"""),"cg05655953")</f>
        <v>cg05655953</v>
      </c>
    </row>
    <row r="859">
      <c r="B859" s="1" t="s">
        <v>811</v>
      </c>
      <c r="C859" s="2" t="str">
        <f>IFERROR(__xludf.DUMMYFUNCTION("""COMPUTED_VALUE"""),"cg22975318")</f>
        <v>cg22975318</v>
      </c>
    </row>
    <row r="860">
      <c r="B860" s="1" t="s">
        <v>812</v>
      </c>
      <c r="C860" s="2" t="str">
        <f>IFERROR(__xludf.DUMMYFUNCTION("""COMPUTED_VALUE"""),"cg21803245")</f>
        <v>cg21803245</v>
      </c>
    </row>
    <row r="861">
      <c r="B861" s="1" t="s">
        <v>179</v>
      </c>
      <c r="C861" s="2" t="str">
        <f>IFERROR(__xludf.DUMMYFUNCTION("""COMPUTED_VALUE"""),"cg04745997")</f>
        <v>cg04745997</v>
      </c>
    </row>
    <row r="862">
      <c r="B862" s="1" t="s">
        <v>813</v>
      </c>
      <c r="C862" s="2" t="str">
        <f>IFERROR(__xludf.DUMMYFUNCTION("""COMPUTED_VALUE"""),"cg14071612")</f>
        <v>cg14071612</v>
      </c>
    </row>
    <row r="863">
      <c r="B863" s="1" t="s">
        <v>814</v>
      </c>
      <c r="C863" s="2" t="str">
        <f>IFERROR(__xludf.DUMMYFUNCTION("""COMPUTED_VALUE"""),"cg15831060")</f>
        <v>cg15831060</v>
      </c>
    </row>
    <row r="864">
      <c r="B864" s="1" t="s">
        <v>815</v>
      </c>
      <c r="C864" s="2" t="str">
        <f>IFERROR(__xludf.DUMMYFUNCTION("""COMPUTED_VALUE"""),"cg06938101")</f>
        <v>cg06938101</v>
      </c>
    </row>
    <row r="865">
      <c r="B865" s="1" t="s">
        <v>816</v>
      </c>
      <c r="C865" s="2" t="str">
        <f>IFERROR(__xludf.DUMMYFUNCTION("""COMPUTED_VALUE"""),"cg26615853")</f>
        <v>cg26615853</v>
      </c>
    </row>
    <row r="866">
      <c r="B866" s="1" t="s">
        <v>817</v>
      </c>
      <c r="C866" s="2" t="str">
        <f>IFERROR(__xludf.DUMMYFUNCTION("""COMPUTED_VALUE"""),"cg08080174")</f>
        <v>cg08080174</v>
      </c>
    </row>
    <row r="867">
      <c r="B867" s="1" t="s">
        <v>818</v>
      </c>
      <c r="C867" s="2" t="str">
        <f>IFERROR(__xludf.DUMMYFUNCTION("""COMPUTED_VALUE"""),"cg17315500")</f>
        <v>cg17315500</v>
      </c>
    </row>
    <row r="868">
      <c r="B868" s="1" t="s">
        <v>819</v>
      </c>
      <c r="C868" s="2" t="str">
        <f>IFERROR(__xludf.DUMMYFUNCTION("""COMPUTED_VALUE"""),"cg20375320")</f>
        <v>cg20375320</v>
      </c>
    </row>
    <row r="869">
      <c r="B869" s="1" t="s">
        <v>93</v>
      </c>
      <c r="C869" s="2" t="str">
        <f>IFERROR(__xludf.DUMMYFUNCTION("""COMPUTED_VALUE"""),"cg00332153")</f>
        <v>cg00332153</v>
      </c>
    </row>
    <row r="870">
      <c r="B870" s="1" t="s">
        <v>820</v>
      </c>
      <c r="C870" s="2" t="str">
        <f>IFERROR(__xludf.DUMMYFUNCTION("""COMPUTED_VALUE"""),"cg21053741")</f>
        <v>cg21053741</v>
      </c>
    </row>
    <row r="871">
      <c r="B871" s="1" t="s">
        <v>821</v>
      </c>
      <c r="C871" s="2" t="str">
        <f>IFERROR(__xludf.DUMMYFUNCTION("""COMPUTED_VALUE"""),"cg04651583")</f>
        <v>cg04651583</v>
      </c>
    </row>
    <row r="872">
      <c r="B872" s="1" t="s">
        <v>53</v>
      </c>
      <c r="C872" s="2" t="str">
        <f>IFERROR(__xludf.DUMMYFUNCTION("""COMPUTED_VALUE"""),"cg25115993")</f>
        <v>cg25115993</v>
      </c>
    </row>
    <row r="873">
      <c r="B873" s="1" t="s">
        <v>822</v>
      </c>
      <c r="C873" s="2" t="str">
        <f>IFERROR(__xludf.DUMMYFUNCTION("""COMPUTED_VALUE"""),"cg21628794")</f>
        <v>cg21628794</v>
      </c>
    </row>
    <row r="874">
      <c r="B874" s="1" t="s">
        <v>823</v>
      </c>
      <c r="C874" s="2" t="str">
        <f>IFERROR(__xludf.DUMMYFUNCTION("""COMPUTED_VALUE"""),"cg22635008")</f>
        <v>cg22635008</v>
      </c>
    </row>
    <row r="875">
      <c r="B875" s="1" t="s">
        <v>824</v>
      </c>
      <c r="C875" s="2" t="str">
        <f>IFERROR(__xludf.DUMMYFUNCTION("""COMPUTED_VALUE"""),"cg20283716")</f>
        <v>cg20283716</v>
      </c>
    </row>
    <row r="876">
      <c r="B876" s="1" t="s">
        <v>825</v>
      </c>
      <c r="C876" s="2" t="str">
        <f>IFERROR(__xludf.DUMMYFUNCTION("""COMPUTED_VALUE"""),"cg06802565")</f>
        <v>cg06802565</v>
      </c>
    </row>
    <row r="877">
      <c r="B877" s="1" t="s">
        <v>826</v>
      </c>
      <c r="C877" s="2" t="str">
        <f>IFERROR(__xludf.DUMMYFUNCTION("""COMPUTED_VALUE"""),"cg00030466")</f>
        <v>cg00030466</v>
      </c>
    </row>
    <row r="878">
      <c r="B878" s="1" t="s">
        <v>827</v>
      </c>
      <c r="C878" s="2" t="str">
        <f>IFERROR(__xludf.DUMMYFUNCTION("""COMPUTED_VALUE"""),"cg17591741")</f>
        <v>cg17591741</v>
      </c>
    </row>
    <row r="879">
      <c r="B879" s="1" t="s">
        <v>828</v>
      </c>
      <c r="C879" s="2" t="str">
        <f>IFERROR(__xludf.DUMMYFUNCTION("""COMPUTED_VALUE"""),"cg09183840")</f>
        <v>cg09183840</v>
      </c>
    </row>
    <row r="880">
      <c r="B880" s="1" t="s">
        <v>204</v>
      </c>
      <c r="C880" s="2" t="str">
        <f>IFERROR(__xludf.DUMMYFUNCTION("""COMPUTED_VALUE"""),"cg27176628")</f>
        <v>cg27176628</v>
      </c>
    </row>
    <row r="881">
      <c r="B881" s="1" t="s">
        <v>829</v>
      </c>
      <c r="C881" s="2" t="str">
        <f>IFERROR(__xludf.DUMMYFUNCTION("""COMPUTED_VALUE"""),"cg23873654")</f>
        <v>cg23873654</v>
      </c>
    </row>
    <row r="882">
      <c r="B882" s="1" t="s">
        <v>830</v>
      </c>
      <c r="C882" s="2" t="str">
        <f>IFERROR(__xludf.DUMMYFUNCTION("""COMPUTED_VALUE"""),"cg17003395")</f>
        <v>cg17003395</v>
      </c>
    </row>
    <row r="883">
      <c r="B883" s="1" t="s">
        <v>56</v>
      </c>
      <c r="C883" s="2" t="str">
        <f>IFERROR(__xludf.DUMMYFUNCTION("""COMPUTED_VALUE"""),"cg04678713")</f>
        <v>cg04678713</v>
      </c>
    </row>
    <row r="884">
      <c r="B884" s="1" t="s">
        <v>831</v>
      </c>
      <c r="C884" s="2" t="str">
        <f>IFERROR(__xludf.DUMMYFUNCTION("""COMPUTED_VALUE"""),"cg02711608")</f>
        <v>cg02711608</v>
      </c>
    </row>
    <row r="885">
      <c r="B885" s="1" t="s">
        <v>832</v>
      </c>
      <c r="C885" s="2" t="str">
        <f>IFERROR(__xludf.DUMMYFUNCTION("""COMPUTED_VALUE"""),"cg20306694")</f>
        <v>cg20306694</v>
      </c>
    </row>
    <row r="886">
      <c r="B886" s="1" t="s">
        <v>833</v>
      </c>
      <c r="C886" s="2" t="str">
        <f>IFERROR(__xludf.DUMMYFUNCTION("""COMPUTED_VALUE"""),"cg26369667")</f>
        <v>cg26369667</v>
      </c>
    </row>
    <row r="887">
      <c r="B887" s="1" t="s">
        <v>834</v>
      </c>
      <c r="C887" s="2" t="str">
        <f>IFERROR(__xludf.DUMMYFUNCTION("""COMPUTED_VALUE"""),"cg26008007")</f>
        <v>cg26008007</v>
      </c>
    </row>
    <row r="888">
      <c r="B888" s="1" t="s">
        <v>433</v>
      </c>
      <c r="C888" s="2" t="str">
        <f>IFERROR(__xludf.DUMMYFUNCTION("""COMPUTED_VALUE"""),"cg19692318")</f>
        <v>cg19692318</v>
      </c>
    </row>
    <row r="889">
      <c r="B889" s="1" t="s">
        <v>835</v>
      </c>
      <c r="C889" s="2" t="str">
        <f>IFERROR(__xludf.DUMMYFUNCTION("""COMPUTED_VALUE"""),"cg24537348")</f>
        <v>cg24537348</v>
      </c>
    </row>
    <row r="890">
      <c r="B890" s="1" t="s">
        <v>836</v>
      </c>
      <c r="C890" s="2" t="str">
        <f>IFERROR(__xludf.DUMMYFUNCTION("""COMPUTED_VALUE"""),"cg19706803")</f>
        <v>cg19706803</v>
      </c>
    </row>
    <row r="891">
      <c r="B891" s="1" t="s">
        <v>837</v>
      </c>
      <c r="C891" s="2" t="str">
        <f>IFERROR(__xludf.DUMMYFUNCTION("""COMPUTED_VALUE"""),"cg06516445")</f>
        <v>cg06516445</v>
      </c>
    </row>
    <row r="892">
      <c r="B892" s="1" t="s">
        <v>164</v>
      </c>
      <c r="C892" s="2" t="str">
        <f>IFERROR(__xludf.DUMMYFUNCTION("""COMPUTED_VALUE"""),"cg06523224")</f>
        <v>cg06523224</v>
      </c>
    </row>
    <row r="893">
      <c r="B893" s="1" t="s">
        <v>838</v>
      </c>
      <c r="C893" s="2" t="str">
        <f>IFERROR(__xludf.DUMMYFUNCTION("""COMPUTED_VALUE"""),"cg05962079")</f>
        <v>cg05962079</v>
      </c>
    </row>
    <row r="894">
      <c r="B894" s="1" t="s">
        <v>839</v>
      </c>
      <c r="C894" s="2" t="str">
        <f>IFERROR(__xludf.DUMMYFUNCTION("""COMPUTED_VALUE"""),"cg20624830")</f>
        <v>cg20624830</v>
      </c>
    </row>
    <row r="895">
      <c r="B895" s="1" t="s">
        <v>840</v>
      </c>
      <c r="C895" s="2" t="str">
        <f>IFERROR(__xludf.DUMMYFUNCTION("""COMPUTED_VALUE"""),"cg01305596")</f>
        <v>cg01305596</v>
      </c>
    </row>
    <row r="896">
      <c r="B896" s="1" t="s">
        <v>187</v>
      </c>
      <c r="C896" s="2" t="str">
        <f>IFERROR(__xludf.DUMMYFUNCTION("""COMPUTED_VALUE"""),"cg02995045")</f>
        <v>cg02995045</v>
      </c>
    </row>
    <row r="897">
      <c r="B897" s="1" t="s">
        <v>841</v>
      </c>
      <c r="C897" s="2" t="str">
        <f>IFERROR(__xludf.DUMMYFUNCTION("""COMPUTED_VALUE"""),"cg16014412")</f>
        <v>cg16014412</v>
      </c>
    </row>
    <row r="898">
      <c r="B898" s="1" t="s">
        <v>62</v>
      </c>
      <c r="C898" s="2" t="str">
        <f>IFERROR(__xludf.DUMMYFUNCTION("""COMPUTED_VALUE"""),"cg00907427")</f>
        <v>cg00907427</v>
      </c>
    </row>
    <row r="899">
      <c r="B899" s="1" t="s">
        <v>842</v>
      </c>
      <c r="C899" s="2" t="str">
        <f>IFERROR(__xludf.DUMMYFUNCTION("""COMPUTED_VALUE"""),"cg27537125")</f>
        <v>cg27537125</v>
      </c>
    </row>
    <row r="900">
      <c r="B900" s="1" t="s">
        <v>843</v>
      </c>
      <c r="C900" s="2" t="str">
        <f>IFERROR(__xludf.DUMMYFUNCTION("""COMPUTED_VALUE"""),"cg01236573")</f>
        <v>cg01236573</v>
      </c>
    </row>
    <row r="901">
      <c r="B901" s="1" t="s">
        <v>423</v>
      </c>
      <c r="C901" s="2" t="str">
        <f>IFERROR(__xludf.DUMMYFUNCTION("""COMPUTED_VALUE"""),"cg07173823")</f>
        <v>cg07173823</v>
      </c>
    </row>
    <row r="902">
      <c r="B902" s="1" t="s">
        <v>844</v>
      </c>
      <c r="C902" s="2" t="str">
        <f>IFERROR(__xludf.DUMMYFUNCTION("""COMPUTED_VALUE"""),"cg03725309")</f>
        <v>cg03725309</v>
      </c>
    </row>
    <row r="903">
      <c r="B903" s="1" t="s">
        <v>845</v>
      </c>
      <c r="C903" s="2" t="str">
        <f>IFERROR(__xludf.DUMMYFUNCTION("""COMPUTED_VALUE"""),"cg18933331")</f>
        <v>cg18933331</v>
      </c>
    </row>
    <row r="904">
      <c r="B904" s="1" t="s">
        <v>846</v>
      </c>
      <c r="C904" s="2" t="str">
        <f>IFERROR(__xludf.DUMMYFUNCTION("""COMPUTED_VALUE"""),"cg16246545")</f>
        <v>cg16246545</v>
      </c>
    </row>
    <row r="905">
      <c r="B905" s="1" t="s">
        <v>847</v>
      </c>
      <c r="C905" s="2" t="str">
        <f>IFERROR(__xludf.DUMMYFUNCTION("""COMPUTED_VALUE"""),"cg19266329")</f>
        <v>cg19266329</v>
      </c>
    </row>
    <row r="906">
      <c r="B906" s="1" t="s">
        <v>36</v>
      </c>
      <c r="C906" s="2" t="str">
        <f>IFERROR(__xludf.DUMMYFUNCTION("""COMPUTED_VALUE"""),"cg10401367")</f>
        <v>cg10401367</v>
      </c>
    </row>
    <row r="907">
      <c r="B907" s="1" t="s">
        <v>848</v>
      </c>
      <c r="C907" s="2" t="str">
        <f>IFERROR(__xludf.DUMMYFUNCTION("""COMPUTED_VALUE"""),"cg19238380")</f>
        <v>cg19238380</v>
      </c>
    </row>
    <row r="908">
      <c r="B908" s="1" t="s">
        <v>849</v>
      </c>
      <c r="C908" s="2" t="str">
        <f>IFERROR(__xludf.DUMMYFUNCTION("""COMPUTED_VALUE"""),"cg04843111")</f>
        <v>cg04843111</v>
      </c>
    </row>
    <row r="909">
      <c r="B909" s="1" t="s">
        <v>850</v>
      </c>
      <c r="C909" s="2" t="str">
        <f>IFERROR(__xludf.DUMMYFUNCTION("""COMPUTED_VALUE"""),"cg00045114")</f>
        <v>cg00045114</v>
      </c>
    </row>
    <row r="910">
      <c r="B910" s="1" t="s">
        <v>105</v>
      </c>
      <c r="C910" s="2" t="str">
        <f>IFERROR(__xludf.DUMMYFUNCTION("""COMPUTED_VALUE"""),"cg16290996")</f>
        <v>cg16290996</v>
      </c>
    </row>
    <row r="911">
      <c r="B911" s="1" t="s">
        <v>851</v>
      </c>
      <c r="C911" s="2" t="str">
        <f>IFERROR(__xludf.DUMMYFUNCTION("""COMPUTED_VALUE"""),"cg13222915")</f>
        <v>cg13222915</v>
      </c>
    </row>
    <row r="912">
      <c r="B912" s="1" t="s">
        <v>852</v>
      </c>
      <c r="C912" s="2" t="str">
        <f>IFERROR(__xludf.DUMMYFUNCTION("""COMPUTED_VALUE"""),"cg00567854")</f>
        <v>cg00567854</v>
      </c>
    </row>
    <row r="913">
      <c r="B913" s="1" t="s">
        <v>853</v>
      </c>
      <c r="C913" s="2" t="str">
        <f>IFERROR(__xludf.DUMMYFUNCTION("""COMPUTED_VALUE"""),"cg19704902")</f>
        <v>cg19704902</v>
      </c>
    </row>
    <row r="914">
      <c r="B914" s="1" t="s">
        <v>854</v>
      </c>
      <c r="C914" s="2" t="str">
        <f>IFERROR(__xludf.DUMMYFUNCTION("""COMPUTED_VALUE"""),"cg24242519")</f>
        <v>cg24242519</v>
      </c>
    </row>
    <row r="915">
      <c r="B915" s="1" t="s">
        <v>855</v>
      </c>
      <c r="C915" s="2" t="str">
        <f>IFERROR(__xludf.DUMMYFUNCTION("""COMPUTED_VALUE"""),"cg21187770")</f>
        <v>cg21187770</v>
      </c>
    </row>
    <row r="916">
      <c r="B916" s="1" t="s">
        <v>856</v>
      </c>
      <c r="C916" s="2" t="str">
        <f>IFERROR(__xludf.DUMMYFUNCTION("""COMPUTED_VALUE"""),"cg01054402")</f>
        <v>cg01054402</v>
      </c>
    </row>
    <row r="917">
      <c r="B917" s="1" t="s">
        <v>857</v>
      </c>
      <c r="C917" s="2" t="str">
        <f>IFERROR(__xludf.DUMMYFUNCTION("""COMPUTED_VALUE"""),"cg09999582")</f>
        <v>cg09999582</v>
      </c>
    </row>
    <row r="918">
      <c r="B918" s="1" t="s">
        <v>858</v>
      </c>
      <c r="C918" s="2" t="str">
        <f>IFERROR(__xludf.DUMMYFUNCTION("""COMPUTED_VALUE"""),"cg18018313")</f>
        <v>cg18018313</v>
      </c>
    </row>
    <row r="919">
      <c r="B919" s="1" t="s">
        <v>859</v>
      </c>
      <c r="C919" s="2" t="str">
        <f>IFERROR(__xludf.DUMMYFUNCTION("""COMPUTED_VALUE"""),"cg06846495")</f>
        <v>cg06846495</v>
      </c>
    </row>
    <row r="920">
      <c r="B920" s="1" t="s">
        <v>860</v>
      </c>
      <c r="C920" s="2" t="str">
        <f>IFERROR(__xludf.DUMMYFUNCTION("""COMPUTED_VALUE"""),"cg05903736")</f>
        <v>cg05903736</v>
      </c>
    </row>
    <row r="921">
      <c r="B921" s="1" t="s">
        <v>861</v>
      </c>
      <c r="C921" s="2" t="str">
        <f>IFERROR(__xludf.DUMMYFUNCTION("""COMPUTED_VALUE"""),"cg23482898")</f>
        <v>cg23482898</v>
      </c>
    </row>
    <row r="922">
      <c r="B922" s="1" t="s">
        <v>862</v>
      </c>
      <c r="C922" s="2" t="str">
        <f>IFERROR(__xludf.DUMMYFUNCTION("""COMPUTED_VALUE"""),"cg05670953")</f>
        <v>cg05670953</v>
      </c>
    </row>
    <row r="923">
      <c r="B923" s="1" t="s">
        <v>313</v>
      </c>
      <c r="C923" s="2" t="str">
        <f>IFERROR(__xludf.DUMMYFUNCTION("""COMPUTED_VALUE"""),"cg12340144")</f>
        <v>cg12340144</v>
      </c>
    </row>
    <row r="924">
      <c r="B924" s="1" t="s">
        <v>863</v>
      </c>
      <c r="C924" s="2" t="str">
        <f>IFERROR(__xludf.DUMMYFUNCTION("""COMPUTED_VALUE"""),"cg09882118")</f>
        <v>cg09882118</v>
      </c>
    </row>
    <row r="925">
      <c r="B925" s="1" t="s">
        <v>864</v>
      </c>
      <c r="C925" s="2" t="str">
        <f>IFERROR(__xludf.DUMMYFUNCTION("""COMPUTED_VALUE"""),"cg25109663")</f>
        <v>cg25109663</v>
      </c>
    </row>
    <row r="926">
      <c r="B926" s="1" t="s">
        <v>865</v>
      </c>
      <c r="C926" s="2" t="str">
        <f>IFERROR(__xludf.DUMMYFUNCTION("""COMPUTED_VALUE"""),"cg17185710")</f>
        <v>cg17185710</v>
      </c>
    </row>
    <row r="927">
      <c r="B927" s="1" t="s">
        <v>866</v>
      </c>
      <c r="C927" s="2" t="str">
        <f>IFERROR(__xludf.DUMMYFUNCTION("""COMPUTED_VALUE"""),"cg00085438")</f>
        <v>cg00085438</v>
      </c>
    </row>
    <row r="928">
      <c r="B928" s="1" t="s">
        <v>867</v>
      </c>
      <c r="C928" s="2" t="str">
        <f>IFERROR(__xludf.DUMMYFUNCTION("""COMPUTED_VALUE"""),"cg12197470")</f>
        <v>cg12197470</v>
      </c>
    </row>
    <row r="929">
      <c r="B929" s="1" t="s">
        <v>868</v>
      </c>
      <c r="C929" s="2" t="str">
        <f>IFERROR(__xludf.DUMMYFUNCTION("""COMPUTED_VALUE"""),"cg14576319")</f>
        <v>cg14576319</v>
      </c>
    </row>
    <row r="930">
      <c r="B930" s="1" t="s">
        <v>869</v>
      </c>
      <c r="C930" s="2" t="str">
        <f>IFERROR(__xludf.DUMMYFUNCTION("""COMPUTED_VALUE"""),"cg06657944")</f>
        <v>cg06657944</v>
      </c>
    </row>
    <row r="931">
      <c r="B931" s="1" t="s">
        <v>870</v>
      </c>
      <c r="C931" s="2" t="str">
        <f>IFERROR(__xludf.DUMMYFUNCTION("""COMPUTED_VALUE"""),"cg01526748")</f>
        <v>cg01526748</v>
      </c>
    </row>
    <row r="932">
      <c r="B932" s="1" t="s">
        <v>871</v>
      </c>
      <c r="C932" s="2" t="str">
        <f>IFERROR(__xludf.DUMMYFUNCTION("""COMPUTED_VALUE"""),"cg05205842")</f>
        <v>cg05205842</v>
      </c>
    </row>
    <row r="933">
      <c r="B933" s="1" t="s">
        <v>872</v>
      </c>
      <c r="C933" s="2" t="str">
        <f>IFERROR(__xludf.DUMMYFUNCTION("""COMPUTED_VALUE"""),"cg04487857")</f>
        <v>cg04487857</v>
      </c>
    </row>
    <row r="934">
      <c r="B934" s="1" t="s">
        <v>873</v>
      </c>
      <c r="C934" s="2" t="str">
        <f>IFERROR(__xludf.DUMMYFUNCTION("""COMPUTED_VALUE"""),"cg22160883")</f>
        <v>cg22160883</v>
      </c>
    </row>
    <row r="935">
      <c r="B935" s="1" t="s">
        <v>874</v>
      </c>
      <c r="C935" s="2" t="str">
        <f>IFERROR(__xludf.DUMMYFUNCTION("""COMPUTED_VALUE"""),"cg12807764")</f>
        <v>cg12807764</v>
      </c>
    </row>
    <row r="936">
      <c r="B936" s="1" t="s">
        <v>875</v>
      </c>
      <c r="C936" s="2" t="str">
        <f>IFERROR(__xludf.DUMMYFUNCTION("""COMPUTED_VALUE"""),"cg19459094")</f>
        <v>cg19459094</v>
      </c>
    </row>
    <row r="937">
      <c r="B937" s="1" t="s">
        <v>441</v>
      </c>
      <c r="C937" s="2" t="str">
        <f>IFERROR(__xludf.DUMMYFUNCTION("""COMPUTED_VALUE"""),"cg09326440")</f>
        <v>cg09326440</v>
      </c>
    </row>
    <row r="938">
      <c r="B938" s="1" t="s">
        <v>44</v>
      </c>
      <c r="C938" s="2" t="str">
        <f>IFERROR(__xludf.DUMMYFUNCTION("""COMPUTED_VALUE"""),"cg11414821")</f>
        <v>cg11414821</v>
      </c>
    </row>
    <row r="939">
      <c r="B939" s="1" t="s">
        <v>876</v>
      </c>
      <c r="C939" s="2" t="str">
        <f>IFERROR(__xludf.DUMMYFUNCTION("""COMPUTED_VALUE"""),"cg02104962")</f>
        <v>cg02104962</v>
      </c>
    </row>
    <row r="940">
      <c r="B940" s="1" t="s">
        <v>877</v>
      </c>
      <c r="C940" s="2" t="str">
        <f>IFERROR(__xludf.DUMMYFUNCTION("""COMPUTED_VALUE"""),"cg11682350")</f>
        <v>cg11682350</v>
      </c>
    </row>
    <row r="941">
      <c r="B941" s="1" t="s">
        <v>878</v>
      </c>
      <c r="C941" s="2" t="str">
        <f>IFERROR(__xludf.DUMMYFUNCTION("""COMPUTED_VALUE"""),"cg18842187")</f>
        <v>cg18842187</v>
      </c>
    </row>
    <row r="942">
      <c r="B942" s="1" t="s">
        <v>879</v>
      </c>
      <c r="C942" s="2" t="str">
        <f>IFERROR(__xludf.DUMMYFUNCTION("""COMPUTED_VALUE"""),"cg08335767")</f>
        <v>cg08335767</v>
      </c>
    </row>
    <row r="943">
      <c r="B943" s="1" t="s">
        <v>125</v>
      </c>
      <c r="C943" s="2" t="str">
        <f>IFERROR(__xludf.DUMMYFUNCTION("""COMPUTED_VALUE"""),"cg18336453")</f>
        <v>cg18336453</v>
      </c>
    </row>
    <row r="944">
      <c r="B944" s="1" t="s">
        <v>880</v>
      </c>
      <c r="C944" s="2" t="str">
        <f>IFERROR(__xludf.DUMMYFUNCTION("""COMPUTED_VALUE"""),"cg04737759")</f>
        <v>cg04737759</v>
      </c>
    </row>
    <row r="945">
      <c r="B945" s="1" t="s">
        <v>881</v>
      </c>
      <c r="C945" s="2" t="str">
        <f>IFERROR(__xludf.DUMMYFUNCTION("""COMPUTED_VALUE"""),"cg22871253")</f>
        <v>cg22871253</v>
      </c>
    </row>
    <row r="946">
      <c r="B946" s="1" t="s">
        <v>882</v>
      </c>
      <c r="C946" s="2" t="str">
        <f>IFERROR(__xludf.DUMMYFUNCTION("""COMPUTED_VALUE"""),"cg21248060")</f>
        <v>cg21248060</v>
      </c>
    </row>
    <row r="947">
      <c r="B947" s="1" t="s">
        <v>883</v>
      </c>
      <c r="C947" s="2" t="str">
        <f>IFERROR(__xludf.DUMMYFUNCTION("""COMPUTED_VALUE"""),"cg16492851")</f>
        <v>cg16492851</v>
      </c>
    </row>
    <row r="948">
      <c r="B948" s="1" t="s">
        <v>24</v>
      </c>
      <c r="C948" s="2" t="str">
        <f>IFERROR(__xludf.DUMMYFUNCTION("""COMPUTED_VALUE"""),"cg04907244")</f>
        <v>cg04907244</v>
      </c>
    </row>
    <row r="949">
      <c r="B949" s="1" t="s">
        <v>884</v>
      </c>
      <c r="C949" s="2" t="str">
        <f>IFERROR(__xludf.DUMMYFUNCTION("""COMPUTED_VALUE"""),"cg16882373")</f>
        <v>cg16882373</v>
      </c>
    </row>
    <row r="950">
      <c r="B950" s="1" t="s">
        <v>885</v>
      </c>
      <c r="C950" s="2" t="str">
        <f>IFERROR(__xludf.DUMMYFUNCTION("""COMPUTED_VALUE"""),"cg21429551")</f>
        <v>cg21429551</v>
      </c>
    </row>
    <row r="951">
      <c r="B951" s="1" t="s">
        <v>886</v>
      </c>
      <c r="C951" s="2" t="str">
        <f>IFERROR(__xludf.DUMMYFUNCTION("""COMPUTED_VALUE"""),"cg20249277")</f>
        <v>cg20249277</v>
      </c>
    </row>
    <row r="952">
      <c r="B952" s="1" t="s">
        <v>887</v>
      </c>
      <c r="C952" s="2" t="str">
        <f>IFERROR(__xludf.DUMMYFUNCTION("""COMPUTED_VALUE"""),"cg05143694")</f>
        <v>cg05143694</v>
      </c>
    </row>
    <row r="953">
      <c r="B953" s="1" t="s">
        <v>178</v>
      </c>
      <c r="C953" s="2" t="str">
        <f>IFERROR(__xludf.DUMMYFUNCTION("""COMPUTED_VALUE"""),"cg17192599")</f>
        <v>cg17192599</v>
      </c>
    </row>
    <row r="954">
      <c r="B954" s="1" t="s">
        <v>888</v>
      </c>
      <c r="C954" s="2" t="str">
        <f>IFERROR(__xludf.DUMMYFUNCTION("""COMPUTED_VALUE"""),"cg02719954")</f>
        <v>cg02719954</v>
      </c>
    </row>
    <row r="955">
      <c r="B955" s="1" t="s">
        <v>889</v>
      </c>
      <c r="C955" s="2" t="str">
        <f>IFERROR(__xludf.DUMMYFUNCTION("""COMPUTED_VALUE"""),"cg02707799")</f>
        <v>cg02707799</v>
      </c>
    </row>
    <row r="956">
      <c r="B956" s="1" t="s">
        <v>890</v>
      </c>
      <c r="C956" s="2" t="str">
        <f>IFERROR(__xludf.DUMMYFUNCTION("""COMPUTED_VALUE"""),"cg20699548")</f>
        <v>cg20699548</v>
      </c>
    </row>
    <row r="957">
      <c r="B957" s="1" t="s">
        <v>891</v>
      </c>
      <c r="C957" s="2" t="str">
        <f>IFERROR(__xludf.DUMMYFUNCTION("""COMPUTED_VALUE"""),"cg11253416")</f>
        <v>cg11253416</v>
      </c>
    </row>
    <row r="958">
      <c r="B958" s="1" t="s">
        <v>49</v>
      </c>
      <c r="C958" s="2" t="str">
        <f>IFERROR(__xludf.DUMMYFUNCTION("""COMPUTED_VALUE"""),"cg11130692")</f>
        <v>cg11130692</v>
      </c>
    </row>
    <row r="959">
      <c r="B959" s="1" t="s">
        <v>892</v>
      </c>
      <c r="C959" s="2" t="str">
        <f>IFERROR(__xludf.DUMMYFUNCTION("""COMPUTED_VALUE"""),"cg00232160")</f>
        <v>cg00232160</v>
      </c>
    </row>
    <row r="960">
      <c r="B960" s="1" t="s">
        <v>355</v>
      </c>
      <c r="C960" s="2" t="str">
        <f>IFERROR(__xludf.DUMMYFUNCTION("""COMPUTED_VALUE"""),"cg07957491")</f>
        <v>cg07957491</v>
      </c>
    </row>
    <row r="961">
      <c r="B961" s="1" t="s">
        <v>893</v>
      </c>
      <c r="C961" s="2" t="str">
        <f>IFERROR(__xludf.DUMMYFUNCTION("""COMPUTED_VALUE"""),"cg06638811")</f>
        <v>cg06638811</v>
      </c>
    </row>
    <row r="962">
      <c r="B962" s="1" t="s">
        <v>894</v>
      </c>
      <c r="C962" s="2" t="str">
        <f>IFERROR(__xludf.DUMMYFUNCTION("""COMPUTED_VALUE"""),"cg03997643")</f>
        <v>cg03997643</v>
      </c>
    </row>
    <row r="963">
      <c r="B963" s="1" t="s">
        <v>391</v>
      </c>
      <c r="C963" s="2" t="str">
        <f>IFERROR(__xludf.DUMMYFUNCTION("""COMPUTED_VALUE"""),"cg10317175")</f>
        <v>cg10317175</v>
      </c>
    </row>
    <row r="964">
      <c r="B964" s="1" t="s">
        <v>895</v>
      </c>
      <c r="C964" s="2" t="str">
        <f>IFERROR(__xludf.DUMMYFUNCTION("""COMPUTED_VALUE"""),"cg07104958")</f>
        <v>cg07104958</v>
      </c>
    </row>
    <row r="965">
      <c r="B965" s="1" t="s">
        <v>265</v>
      </c>
      <c r="C965" s="2" t="str">
        <f>IFERROR(__xludf.DUMMYFUNCTION("""COMPUTED_VALUE"""),"cg23444264")</f>
        <v>cg23444264</v>
      </c>
    </row>
    <row r="966">
      <c r="B966" s="1" t="s">
        <v>896</v>
      </c>
      <c r="C966" s="2" t="str">
        <f>IFERROR(__xludf.DUMMYFUNCTION("""COMPUTED_VALUE"""),"cg17485681")</f>
        <v>cg17485681</v>
      </c>
    </row>
    <row r="967">
      <c r="B967" s="1" t="s">
        <v>45</v>
      </c>
      <c r="C967" s="2" t="str">
        <f>IFERROR(__xludf.DUMMYFUNCTION("""COMPUTED_VALUE"""),"cg16407699")</f>
        <v>cg16407699</v>
      </c>
    </row>
    <row r="968">
      <c r="B968" s="1" t="s">
        <v>897</v>
      </c>
      <c r="C968" s="2" t="str">
        <f>IFERROR(__xludf.DUMMYFUNCTION("""COMPUTED_VALUE"""),"cg19939077")</f>
        <v>cg19939077</v>
      </c>
    </row>
    <row r="969">
      <c r="B969" s="1" t="s">
        <v>358</v>
      </c>
      <c r="C969" s="2" t="str">
        <f>IFERROR(__xludf.DUMMYFUNCTION("""COMPUTED_VALUE"""),"cg03599037")</f>
        <v>cg03599037</v>
      </c>
    </row>
    <row r="970">
      <c r="B970" s="1" t="s">
        <v>898</v>
      </c>
      <c r="C970" s="2" t="str">
        <f>IFERROR(__xludf.DUMMYFUNCTION("""COMPUTED_VALUE"""),"cg06996423")</f>
        <v>cg06996423</v>
      </c>
    </row>
    <row r="971">
      <c r="B971" s="1" t="s">
        <v>899</v>
      </c>
      <c r="C971" s="2" t="str">
        <f>IFERROR(__xludf.DUMMYFUNCTION("""COMPUTED_VALUE"""),"cg05457221")</f>
        <v>cg05457221</v>
      </c>
    </row>
    <row r="972">
      <c r="B972" s="1" t="s">
        <v>900</v>
      </c>
      <c r="C972" s="2" t="str">
        <f>IFERROR(__xludf.DUMMYFUNCTION("""COMPUTED_VALUE"""),"cg10665488")</f>
        <v>cg10665488</v>
      </c>
    </row>
    <row r="973">
      <c r="B973" s="1" t="s">
        <v>901</v>
      </c>
      <c r="C973" s="2" t="str">
        <f>IFERROR(__xludf.DUMMYFUNCTION("""COMPUTED_VALUE"""),"cg23299618")</f>
        <v>cg23299618</v>
      </c>
    </row>
    <row r="974">
      <c r="B974" s="1" t="s">
        <v>902</v>
      </c>
      <c r="C974" s="2" t="str">
        <f>IFERROR(__xludf.DUMMYFUNCTION("""COMPUTED_VALUE"""),"cg12616487")</f>
        <v>cg12616487</v>
      </c>
    </row>
    <row r="975">
      <c r="B975" s="1" t="s">
        <v>903</v>
      </c>
      <c r="C975" s="2" t="str">
        <f>IFERROR(__xludf.DUMMYFUNCTION("""COMPUTED_VALUE"""),"cg16977872")</f>
        <v>cg16977872</v>
      </c>
    </row>
    <row r="976">
      <c r="B976" s="1" t="s">
        <v>904</v>
      </c>
      <c r="C976" s="2" t="str">
        <f>IFERROR(__xludf.DUMMYFUNCTION("""COMPUTED_VALUE"""),"cg10816169")</f>
        <v>cg10816169</v>
      </c>
    </row>
    <row r="977">
      <c r="B977" s="1" t="s">
        <v>905</v>
      </c>
      <c r="C977" s="2" t="str">
        <f>IFERROR(__xludf.DUMMYFUNCTION("""COMPUTED_VALUE"""),"cg08962271")</f>
        <v>cg08962271</v>
      </c>
    </row>
    <row r="978">
      <c r="B978" s="1" t="s">
        <v>906</v>
      </c>
      <c r="C978" s="2" t="str">
        <f>IFERROR(__xludf.DUMMYFUNCTION("""COMPUTED_VALUE"""),"cg17058475")</f>
        <v>cg17058475</v>
      </c>
    </row>
    <row r="979">
      <c r="B979" s="1" t="s">
        <v>458</v>
      </c>
      <c r="C979" s="2" t="str">
        <f>IFERROR(__xludf.DUMMYFUNCTION("""COMPUTED_VALUE"""),"cg22986999")</f>
        <v>cg22986999</v>
      </c>
    </row>
    <row r="980">
      <c r="B980" s="1" t="s">
        <v>907</v>
      </c>
      <c r="C980" s="2" t="str">
        <f>IFERROR(__xludf.DUMMYFUNCTION("""COMPUTED_VALUE"""),"cg08115371")</f>
        <v>cg08115371</v>
      </c>
    </row>
    <row r="981">
      <c r="B981" s="1" t="s">
        <v>908</v>
      </c>
      <c r="C981" s="2" t="str">
        <f>IFERROR(__xludf.DUMMYFUNCTION("""COMPUTED_VALUE"""),"cg10010533")</f>
        <v>cg10010533</v>
      </c>
    </row>
    <row r="982">
      <c r="B982" s="1" t="s">
        <v>909</v>
      </c>
      <c r="C982" s="2" t="str">
        <f>IFERROR(__xludf.DUMMYFUNCTION("""COMPUTED_VALUE"""),"cg03331229")</f>
        <v>cg03331229</v>
      </c>
    </row>
    <row r="983">
      <c r="B983" s="1" t="s">
        <v>910</v>
      </c>
      <c r="C983" s="2" t="str">
        <f>IFERROR(__xludf.DUMMYFUNCTION("""COMPUTED_VALUE"""),"cg18282388")</f>
        <v>cg18282388</v>
      </c>
    </row>
    <row r="984">
      <c r="B984" s="1" t="s">
        <v>911</v>
      </c>
      <c r="C984" s="2" t="str">
        <f>IFERROR(__xludf.DUMMYFUNCTION("""COMPUTED_VALUE"""),"cg14741228")</f>
        <v>cg14741228</v>
      </c>
    </row>
    <row r="985">
      <c r="B985" s="1" t="s">
        <v>912</v>
      </c>
      <c r="C985" s="2" t="str">
        <f>IFERROR(__xludf.DUMMYFUNCTION("""COMPUTED_VALUE"""),"cg13442969")</f>
        <v>cg13442969</v>
      </c>
    </row>
    <row r="986">
      <c r="B986" s="1" t="s">
        <v>913</v>
      </c>
      <c r="C986" s="2" t="str">
        <f>IFERROR(__xludf.DUMMYFUNCTION("""COMPUTED_VALUE"""),"cg01687189")</f>
        <v>cg01687189</v>
      </c>
    </row>
    <row r="987">
      <c r="B987" s="1" t="s">
        <v>914</v>
      </c>
      <c r="C987" s="2" t="str">
        <f>IFERROR(__xludf.DUMMYFUNCTION("""COMPUTED_VALUE"""),"cg23975840")</f>
        <v>cg23975840</v>
      </c>
    </row>
    <row r="988">
      <c r="B988" s="1" t="s">
        <v>915</v>
      </c>
      <c r="C988" s="2" t="str">
        <f>IFERROR(__xludf.DUMMYFUNCTION("""COMPUTED_VALUE"""),"cg02499214")</f>
        <v>cg02499214</v>
      </c>
    </row>
    <row r="989">
      <c r="B989" s="1" t="s">
        <v>916</v>
      </c>
      <c r="C989" s="2" t="str">
        <f>IFERROR(__xludf.DUMMYFUNCTION("""COMPUTED_VALUE"""),"cg26829071")</f>
        <v>cg26829071</v>
      </c>
    </row>
    <row r="990">
      <c r="B990" s="1" t="s">
        <v>917</v>
      </c>
      <c r="C990" s="2" t="str">
        <f>IFERROR(__xludf.DUMMYFUNCTION("""COMPUTED_VALUE"""),"cg00986580")</f>
        <v>cg00986580</v>
      </c>
    </row>
    <row r="991">
      <c r="B991" s="1" t="s">
        <v>918</v>
      </c>
      <c r="C991" s="2" t="str">
        <f>IFERROR(__xludf.DUMMYFUNCTION("""COMPUTED_VALUE"""),"cg16702313")</f>
        <v>cg16702313</v>
      </c>
    </row>
    <row r="992">
      <c r="B992" s="1" t="s">
        <v>217</v>
      </c>
      <c r="C992" s="2" t="str">
        <f>IFERROR(__xludf.DUMMYFUNCTION("""COMPUTED_VALUE"""),"cg15821562")</f>
        <v>cg15821562</v>
      </c>
    </row>
    <row r="993">
      <c r="B993" s="1" t="s">
        <v>919</v>
      </c>
      <c r="C993" s="2" t="str">
        <f>IFERROR(__xludf.DUMMYFUNCTION("""COMPUTED_VALUE"""),"cg24754633")</f>
        <v>cg24754633</v>
      </c>
    </row>
    <row r="994">
      <c r="B994" s="1" t="s">
        <v>920</v>
      </c>
      <c r="C994" s="2" t="str">
        <f>IFERROR(__xludf.DUMMYFUNCTION("""COMPUTED_VALUE"""),"cg20303561")</f>
        <v>cg20303561</v>
      </c>
    </row>
    <row r="995">
      <c r="B995" s="1" t="s">
        <v>921</v>
      </c>
      <c r="C995" s="2" t="str">
        <f>IFERROR(__xludf.DUMMYFUNCTION("""COMPUTED_VALUE"""),"cg18125510")</f>
        <v>cg18125510</v>
      </c>
    </row>
    <row r="996">
      <c r="B996" s="1" t="s">
        <v>922</v>
      </c>
      <c r="C996" s="2" t="str">
        <f>IFERROR(__xludf.DUMMYFUNCTION("""COMPUTED_VALUE"""),"cg02394812")</f>
        <v>cg02394812</v>
      </c>
    </row>
    <row r="997">
      <c r="B997" s="1" t="s">
        <v>923</v>
      </c>
      <c r="C997" s="2" t="str">
        <f>IFERROR(__xludf.DUMMYFUNCTION("""COMPUTED_VALUE"""),"cg23893460")</f>
        <v>cg23893460</v>
      </c>
    </row>
    <row r="998">
      <c r="B998" s="1" t="s">
        <v>924</v>
      </c>
      <c r="C998" s="2" t="str">
        <f>IFERROR(__xludf.DUMMYFUNCTION("""COMPUTED_VALUE"""),"cg23166988")</f>
        <v>cg23166988</v>
      </c>
    </row>
    <row r="999">
      <c r="B999" s="1" t="s">
        <v>925</v>
      </c>
      <c r="C999" s="2" t="str">
        <f>IFERROR(__xludf.DUMMYFUNCTION("""COMPUTED_VALUE"""),"cg23654112")</f>
        <v>cg23654112</v>
      </c>
    </row>
    <row r="1000">
      <c r="B1000" s="1" t="s">
        <v>926</v>
      </c>
      <c r="C1000" s="2" t="str">
        <f>IFERROR(__xludf.DUMMYFUNCTION("""COMPUTED_VALUE"""),"cg09175009")</f>
        <v>cg09175009</v>
      </c>
    </row>
    <row r="1001">
      <c r="B1001" s="1" t="s">
        <v>927</v>
      </c>
      <c r="C1001" s="2" t="str">
        <f>IFERROR(__xludf.DUMMYFUNCTION("""COMPUTED_VALUE"""),"cg08766770")</f>
        <v>cg08766770</v>
      </c>
    </row>
    <row r="1002">
      <c r="B1002" s="1" t="s">
        <v>928</v>
      </c>
      <c r="C1002" s="2" t="str">
        <f>IFERROR(__xludf.DUMMYFUNCTION("""COMPUTED_VALUE"""),"cg05683445")</f>
        <v>cg05683445</v>
      </c>
    </row>
    <row r="1003">
      <c r="B1003" s="1" t="s">
        <v>929</v>
      </c>
      <c r="C1003" s="2" t="str">
        <f>IFERROR(__xludf.DUMMYFUNCTION("""COMPUTED_VALUE"""),"cg12688670")</f>
        <v>cg12688670</v>
      </c>
    </row>
    <row r="1004">
      <c r="B1004" s="1" t="s">
        <v>930</v>
      </c>
      <c r="C1004" s="2" t="str">
        <f>IFERROR(__xludf.DUMMYFUNCTION("""COMPUTED_VALUE"""),"cg08916477")</f>
        <v>cg08916477</v>
      </c>
    </row>
    <row r="1005">
      <c r="B1005" s="1" t="s">
        <v>931</v>
      </c>
      <c r="C1005" s="2" t="str">
        <f>IFERROR(__xludf.DUMMYFUNCTION("""COMPUTED_VALUE"""),"cg10121429")</f>
        <v>cg10121429</v>
      </c>
    </row>
    <row r="1006">
      <c r="B1006" s="1" t="s">
        <v>932</v>
      </c>
      <c r="C1006" s="2" t="str">
        <f>IFERROR(__xludf.DUMMYFUNCTION("""COMPUTED_VALUE"""),"cg04491089")</f>
        <v>cg04491089</v>
      </c>
    </row>
    <row r="1007">
      <c r="B1007" s="1" t="s">
        <v>933</v>
      </c>
      <c r="C1007" s="2" t="str">
        <f>IFERROR(__xludf.DUMMYFUNCTION("""COMPUTED_VALUE"""),"cg21870662")</f>
        <v>cg21870662</v>
      </c>
    </row>
    <row r="1008">
      <c r="B1008" s="1" t="s">
        <v>265</v>
      </c>
      <c r="C1008" s="2" t="str">
        <f>IFERROR(__xludf.DUMMYFUNCTION("""COMPUTED_VALUE"""),"cg01620757")</f>
        <v>cg01620757</v>
      </c>
    </row>
    <row r="1009">
      <c r="B1009" s="1" t="s">
        <v>934</v>
      </c>
      <c r="C1009" s="2" t="str">
        <f>IFERROR(__xludf.DUMMYFUNCTION("""COMPUTED_VALUE"""),"cg16696035")</f>
        <v>cg16696035</v>
      </c>
    </row>
    <row r="1010">
      <c r="B1010" s="1" t="s">
        <v>935</v>
      </c>
      <c r="C1010" s="2" t="str">
        <f>IFERROR(__xludf.DUMMYFUNCTION("""COMPUTED_VALUE"""),"cg09155905")</f>
        <v>cg09155905</v>
      </c>
    </row>
    <row r="1011">
      <c r="B1011" s="1" t="s">
        <v>936</v>
      </c>
      <c r="C1011" s="2" t="str">
        <f>IFERROR(__xludf.DUMMYFUNCTION("""COMPUTED_VALUE"""),"cg17757575")</f>
        <v>cg17757575</v>
      </c>
    </row>
    <row r="1012">
      <c r="B1012" s="1" t="s">
        <v>358</v>
      </c>
      <c r="C1012" s="2" t="str">
        <f>IFERROR(__xludf.DUMMYFUNCTION("""COMPUTED_VALUE"""),"cg27492942")</f>
        <v>cg27492942</v>
      </c>
    </row>
    <row r="1013">
      <c r="B1013" s="1" t="s">
        <v>937</v>
      </c>
      <c r="C1013" s="2" t="str">
        <f>IFERROR(__xludf.DUMMYFUNCTION("""COMPUTED_VALUE"""),"cg21626848")</f>
        <v>cg21626848</v>
      </c>
    </row>
    <row r="1014">
      <c r="B1014" s="1" t="s">
        <v>938</v>
      </c>
      <c r="C1014" s="2" t="str">
        <f>IFERROR(__xludf.DUMMYFUNCTION("""COMPUTED_VALUE"""),"cg08677210")</f>
        <v>cg08677210</v>
      </c>
    </row>
    <row r="1015">
      <c r="B1015" s="1" t="s">
        <v>939</v>
      </c>
      <c r="C1015" s="2" t="str">
        <f>IFERROR(__xludf.DUMMYFUNCTION("""COMPUTED_VALUE"""),"cg06940168")</f>
        <v>cg06940168</v>
      </c>
    </row>
    <row r="1016">
      <c r="B1016" s="1" t="s">
        <v>940</v>
      </c>
      <c r="C1016" s="2" t="str">
        <f>IFERROR(__xludf.DUMMYFUNCTION("""COMPUTED_VALUE"""),"cg15253293")</f>
        <v>cg15253293</v>
      </c>
    </row>
    <row r="1017">
      <c r="B1017" s="1" t="s">
        <v>941</v>
      </c>
      <c r="C1017" s="2" t="str">
        <f>IFERROR(__xludf.DUMMYFUNCTION("""COMPUTED_VALUE"""),"cg22332722")</f>
        <v>cg22332722</v>
      </c>
    </row>
    <row r="1018">
      <c r="B1018" s="1" t="s">
        <v>942</v>
      </c>
      <c r="C1018" s="2" t="str">
        <f>IFERROR(__xludf.DUMMYFUNCTION("""COMPUTED_VALUE"""),"cg01859460")</f>
        <v>cg01859460</v>
      </c>
    </row>
    <row r="1019">
      <c r="B1019" s="1" t="s">
        <v>943</v>
      </c>
      <c r="C1019" s="2" t="str">
        <f>IFERROR(__xludf.DUMMYFUNCTION("""COMPUTED_VALUE"""),"cg01614597")</f>
        <v>cg01614597</v>
      </c>
    </row>
    <row r="1020">
      <c r="B1020" s="1" t="s">
        <v>944</v>
      </c>
      <c r="C1020" s="2" t="str">
        <f>IFERROR(__xludf.DUMMYFUNCTION("""COMPUTED_VALUE"""),"cg02489552")</f>
        <v>cg02489552</v>
      </c>
    </row>
    <row r="1021">
      <c r="B1021" s="1" t="s">
        <v>945</v>
      </c>
      <c r="C1021" s="2" t="str">
        <f>IFERROR(__xludf.DUMMYFUNCTION("""COMPUTED_VALUE"""),"cg03524354")</f>
        <v>cg03524354</v>
      </c>
    </row>
    <row r="1022">
      <c r="B1022" s="1" t="s">
        <v>946</v>
      </c>
      <c r="C1022" s="2" t="str">
        <f>IFERROR(__xludf.DUMMYFUNCTION("""COMPUTED_VALUE"""),"cg08559712")</f>
        <v>cg08559712</v>
      </c>
    </row>
    <row r="1023">
      <c r="B1023" s="1" t="s">
        <v>441</v>
      </c>
      <c r="C1023" s="2" t="str">
        <f>IFERROR(__xludf.DUMMYFUNCTION("""COMPUTED_VALUE"""),"cg03184011")</f>
        <v>cg03184011</v>
      </c>
    </row>
    <row r="1024">
      <c r="B1024" s="1" t="s">
        <v>947</v>
      </c>
      <c r="C1024" s="2" t="str">
        <f>IFERROR(__xludf.DUMMYFUNCTION("""COMPUTED_VALUE"""),"cg09365259")</f>
        <v>cg09365259</v>
      </c>
    </row>
    <row r="1025">
      <c r="B1025" s="1" t="s">
        <v>948</v>
      </c>
      <c r="C1025" s="2" t="str">
        <f>IFERROR(__xludf.DUMMYFUNCTION("""COMPUTED_VALUE"""),"cg03013276")</f>
        <v>cg03013276</v>
      </c>
    </row>
    <row r="1026">
      <c r="B1026" s="1" t="s">
        <v>949</v>
      </c>
      <c r="C1026" s="2" t="str">
        <f>IFERROR(__xludf.DUMMYFUNCTION("""COMPUTED_VALUE"""),"cg14588638")</f>
        <v>cg14588638</v>
      </c>
    </row>
    <row r="1027">
      <c r="B1027" s="1" t="s">
        <v>950</v>
      </c>
      <c r="C1027" s="2" t="str">
        <f>IFERROR(__xludf.DUMMYFUNCTION("""COMPUTED_VALUE"""),"cg03954858")</f>
        <v>cg03954858</v>
      </c>
    </row>
    <row r="1028">
      <c r="B1028" s="1" t="s">
        <v>951</v>
      </c>
      <c r="C1028" s="2" t="str">
        <f>IFERROR(__xludf.DUMMYFUNCTION("""COMPUTED_VALUE"""),"cg04134965")</f>
        <v>cg04134965</v>
      </c>
    </row>
    <row r="1029">
      <c r="B1029" s="1" t="s">
        <v>952</v>
      </c>
      <c r="C1029" s="2" t="str">
        <f>IFERROR(__xludf.DUMMYFUNCTION("""COMPUTED_VALUE"""),"cg00716016")</f>
        <v>cg00716016</v>
      </c>
    </row>
    <row r="1030">
      <c r="B1030" s="1" t="s">
        <v>953</v>
      </c>
      <c r="C1030" s="2" t="str">
        <f>IFERROR(__xludf.DUMMYFUNCTION("""COMPUTED_VALUE"""),"cg00103778")</f>
        <v>cg00103778</v>
      </c>
    </row>
    <row r="1031">
      <c r="B1031" s="1" t="s">
        <v>605</v>
      </c>
      <c r="C1031" s="2" t="str">
        <f>IFERROR(__xludf.DUMMYFUNCTION("""COMPUTED_VALUE"""),"cg08688548")</f>
        <v>cg08688548</v>
      </c>
    </row>
    <row r="1032">
      <c r="B1032" s="1" t="s">
        <v>954</v>
      </c>
      <c r="C1032" s="2" t="str">
        <f>IFERROR(__xludf.DUMMYFUNCTION("""COMPUTED_VALUE"""),"cg09191335")</f>
        <v>cg09191335</v>
      </c>
    </row>
    <row r="1033">
      <c r="B1033" s="1" t="s">
        <v>955</v>
      </c>
      <c r="C1033" s="2" t="str">
        <f>IFERROR(__xludf.DUMMYFUNCTION("""COMPUTED_VALUE"""),"cg15049370")</f>
        <v>cg15049370</v>
      </c>
    </row>
    <row r="1034">
      <c r="B1034" s="1" t="s">
        <v>956</v>
      </c>
      <c r="C1034" s="2" t="str">
        <f>IFERROR(__xludf.DUMMYFUNCTION("""COMPUTED_VALUE"""),"cg13121938")</f>
        <v>cg13121938</v>
      </c>
    </row>
    <row r="1035">
      <c r="B1035" s="1" t="s">
        <v>957</v>
      </c>
      <c r="C1035" s="2" t="str">
        <f>IFERROR(__xludf.DUMMYFUNCTION("""COMPUTED_VALUE"""),"cg25221975")</f>
        <v>cg25221975</v>
      </c>
    </row>
    <row r="1036">
      <c r="B1036" s="1" t="s">
        <v>958</v>
      </c>
      <c r="C1036" s="2" t="str">
        <f>IFERROR(__xludf.DUMMYFUNCTION("""COMPUTED_VALUE"""),"cg02256576")</f>
        <v>cg02256576</v>
      </c>
    </row>
    <row r="1037">
      <c r="B1037" s="1" t="s">
        <v>959</v>
      </c>
      <c r="C1037" s="2" t="str">
        <f>IFERROR(__xludf.DUMMYFUNCTION("""COMPUTED_VALUE"""),"cg01883662")</f>
        <v>cg01883662</v>
      </c>
    </row>
    <row r="1038">
      <c r="B1038" s="1" t="s">
        <v>960</v>
      </c>
      <c r="C1038" s="2" t="str">
        <f>IFERROR(__xludf.DUMMYFUNCTION("""COMPUTED_VALUE"""),"cg07387591")</f>
        <v>cg07387591</v>
      </c>
    </row>
    <row r="1039">
      <c r="B1039" s="1" t="s">
        <v>961</v>
      </c>
      <c r="C1039" s="2" t="str">
        <f>IFERROR(__xludf.DUMMYFUNCTION("""COMPUTED_VALUE"""),"cg01001791")</f>
        <v>cg01001791</v>
      </c>
    </row>
    <row r="1040">
      <c r="B1040" s="1" t="s">
        <v>962</v>
      </c>
      <c r="C1040" s="2" t="str">
        <f>IFERROR(__xludf.DUMMYFUNCTION("""COMPUTED_VALUE"""),"cg13706315")</f>
        <v>cg13706315</v>
      </c>
    </row>
    <row r="1041">
      <c r="B1041" s="1" t="s">
        <v>963</v>
      </c>
      <c r="C1041" s="2" t="str">
        <f>IFERROR(__xludf.DUMMYFUNCTION("""COMPUTED_VALUE"""),"cg03523740")</f>
        <v>cg03523740</v>
      </c>
    </row>
    <row r="1042">
      <c r="B1042" s="1" t="s">
        <v>964</v>
      </c>
      <c r="C1042" s="2" t="str">
        <f>IFERROR(__xludf.DUMMYFUNCTION("""COMPUTED_VALUE"""),"cg27477373")</f>
        <v>cg27477373</v>
      </c>
    </row>
    <row r="1043">
      <c r="B1043" s="1" t="s">
        <v>965</v>
      </c>
      <c r="C1043" s="2" t="str">
        <f>IFERROR(__xludf.DUMMYFUNCTION("""COMPUTED_VALUE"""),"cg05303280")</f>
        <v>cg05303280</v>
      </c>
    </row>
    <row r="1044">
      <c r="B1044" s="1" t="s">
        <v>966</v>
      </c>
      <c r="C1044" s="2" t="str">
        <f>IFERROR(__xludf.DUMMYFUNCTION("""COMPUTED_VALUE"""),"cg23028286")</f>
        <v>cg23028286</v>
      </c>
    </row>
    <row r="1045">
      <c r="B1045" s="1" t="s">
        <v>967</v>
      </c>
      <c r="C1045" s="2" t="str">
        <f>IFERROR(__xludf.DUMMYFUNCTION("""COMPUTED_VALUE"""),"cg03458172")</f>
        <v>cg03458172</v>
      </c>
    </row>
    <row r="1046">
      <c r="B1046" s="1" t="s">
        <v>968</v>
      </c>
      <c r="C1046" s="2" t="str">
        <f>IFERROR(__xludf.DUMMYFUNCTION("""COMPUTED_VALUE"""),"cg18076842")</f>
        <v>cg18076842</v>
      </c>
    </row>
    <row r="1047">
      <c r="B1047" s="1" t="s">
        <v>969</v>
      </c>
      <c r="C1047" s="2" t="str">
        <f>IFERROR(__xludf.DUMMYFUNCTION("""COMPUTED_VALUE"""),"cg19825437")</f>
        <v>cg19825437</v>
      </c>
    </row>
    <row r="1048">
      <c r="B1048" s="1" t="s">
        <v>970</v>
      </c>
      <c r="C1048" s="2" t="str">
        <f>IFERROR(__xludf.DUMMYFUNCTION("""COMPUTED_VALUE"""),"cg00717678")</f>
        <v>cg00717678</v>
      </c>
    </row>
    <row r="1049">
      <c r="B1049" s="1" t="s">
        <v>971</v>
      </c>
      <c r="C1049" s="2" t="str">
        <f>IFERROR(__xludf.DUMMYFUNCTION("""COMPUTED_VALUE"""),"cg09801924")</f>
        <v>cg09801924</v>
      </c>
    </row>
    <row r="1050">
      <c r="B1050" s="1" t="s">
        <v>972</v>
      </c>
      <c r="C1050" s="2" t="str">
        <f>IFERROR(__xludf.DUMMYFUNCTION("""COMPUTED_VALUE"""),"cg24135793")</f>
        <v>cg24135793</v>
      </c>
    </row>
    <row r="1051">
      <c r="B1051" s="1" t="s">
        <v>395</v>
      </c>
      <c r="C1051" s="2" t="str">
        <f>IFERROR(__xludf.DUMMYFUNCTION("""COMPUTED_VALUE"""),"cg14718379")</f>
        <v>cg14718379</v>
      </c>
    </row>
    <row r="1052">
      <c r="B1052" s="1" t="s">
        <v>973</v>
      </c>
      <c r="C1052" s="2" t="str">
        <f>IFERROR(__xludf.DUMMYFUNCTION("""COMPUTED_VALUE"""),"cg01373932")</f>
        <v>cg01373932</v>
      </c>
    </row>
    <row r="1053">
      <c r="B1053" s="1" t="s">
        <v>107</v>
      </c>
      <c r="C1053" s="2" t="str">
        <f>IFERROR(__xludf.DUMMYFUNCTION("""COMPUTED_VALUE"""),"cg12680071")</f>
        <v>cg12680071</v>
      </c>
    </row>
    <row r="1054">
      <c r="B1054" s="1" t="s">
        <v>974</v>
      </c>
      <c r="C1054" s="2" t="str">
        <f>IFERROR(__xludf.DUMMYFUNCTION("""COMPUTED_VALUE"""),"cg01005506")</f>
        <v>cg01005506</v>
      </c>
    </row>
    <row r="1055">
      <c r="B1055" s="1" t="s">
        <v>975</v>
      </c>
      <c r="C1055" s="2" t="str">
        <f>IFERROR(__xludf.DUMMYFUNCTION("""COMPUTED_VALUE"""),"cg26103104")</f>
        <v>cg26103104</v>
      </c>
    </row>
    <row r="1056">
      <c r="B1056" s="1" t="s">
        <v>976</v>
      </c>
      <c r="C1056" s="2" t="str">
        <f>IFERROR(__xludf.DUMMYFUNCTION("""COMPUTED_VALUE"""),"cg22007110")</f>
        <v>cg22007110</v>
      </c>
    </row>
    <row r="1057">
      <c r="B1057" s="1" t="s">
        <v>858</v>
      </c>
      <c r="C1057" s="2" t="str">
        <f>IFERROR(__xludf.DUMMYFUNCTION("""COMPUTED_VALUE"""),"cg09284949")</f>
        <v>cg09284949</v>
      </c>
    </row>
    <row r="1058">
      <c r="B1058" s="1" t="s">
        <v>977</v>
      </c>
      <c r="C1058" s="2" t="str">
        <f>IFERROR(__xludf.DUMMYFUNCTION("""COMPUTED_VALUE"""),"cg09635954")</f>
        <v>cg09635954</v>
      </c>
    </row>
    <row r="1059">
      <c r="B1059" s="1" t="s">
        <v>978</v>
      </c>
      <c r="C1059" s="2" t="str">
        <f>IFERROR(__xludf.DUMMYFUNCTION("""COMPUTED_VALUE"""),"cg22499893")</f>
        <v>cg22499893</v>
      </c>
    </row>
    <row r="1060">
      <c r="B1060" s="1" t="s">
        <v>979</v>
      </c>
      <c r="C1060" s="2" t="str">
        <f>IFERROR(__xludf.DUMMYFUNCTION("""COMPUTED_VALUE"""),"cg23728471")</f>
        <v>cg23728471</v>
      </c>
    </row>
    <row r="1061">
      <c r="B1061" s="1" t="s">
        <v>980</v>
      </c>
      <c r="C1061" s="2" t="str">
        <f>IFERROR(__xludf.DUMMYFUNCTION("""COMPUTED_VALUE"""),"cg20732160")</f>
        <v>cg20732160</v>
      </c>
    </row>
    <row r="1062">
      <c r="B1062" s="1" t="s">
        <v>981</v>
      </c>
      <c r="C1062" s="2" t="str">
        <f>IFERROR(__xludf.DUMMYFUNCTION("""COMPUTED_VALUE"""),"cg01278873")</f>
        <v>cg01278873</v>
      </c>
    </row>
    <row r="1063">
      <c r="B1063" s="1" t="s">
        <v>982</v>
      </c>
      <c r="C1063" s="2" t="str">
        <f>IFERROR(__xludf.DUMMYFUNCTION("""COMPUTED_VALUE"""),"cg21550372")</f>
        <v>cg21550372</v>
      </c>
    </row>
    <row r="1064">
      <c r="B1064" s="1" t="s">
        <v>983</v>
      </c>
      <c r="C1064" s="2" t="str">
        <f>IFERROR(__xludf.DUMMYFUNCTION("""COMPUTED_VALUE"""),"cg00256932")</f>
        <v>cg00256932</v>
      </c>
    </row>
    <row r="1065">
      <c r="B1065" s="1" t="s">
        <v>984</v>
      </c>
      <c r="C1065" s="2" t="str">
        <f>IFERROR(__xludf.DUMMYFUNCTION("""COMPUTED_VALUE"""),"cg03546163")</f>
        <v>cg03546163</v>
      </c>
    </row>
    <row r="1066">
      <c r="B1066" s="1" t="s">
        <v>985</v>
      </c>
      <c r="C1066" s="2" t="str">
        <f>IFERROR(__xludf.DUMMYFUNCTION("""COMPUTED_VALUE"""),"cg14395885")</f>
        <v>cg14395885</v>
      </c>
    </row>
    <row r="1067">
      <c r="B1067" s="1" t="s">
        <v>986</v>
      </c>
      <c r="C1067" s="2" t="str">
        <f>IFERROR(__xludf.DUMMYFUNCTION("""COMPUTED_VALUE"""),"cg16423756")</f>
        <v>cg16423756</v>
      </c>
    </row>
    <row r="1068">
      <c r="B1068" s="1" t="s">
        <v>987</v>
      </c>
      <c r="C1068" s="2" t="str">
        <f>IFERROR(__xludf.DUMMYFUNCTION("""COMPUTED_VALUE"""),"cg00359465")</f>
        <v>cg00359465</v>
      </c>
    </row>
    <row r="1069">
      <c r="B1069" s="1" t="s">
        <v>988</v>
      </c>
      <c r="C1069" s="2" t="str">
        <f>IFERROR(__xludf.DUMMYFUNCTION("""COMPUTED_VALUE"""),"cg18487598")</f>
        <v>cg18487598</v>
      </c>
    </row>
    <row r="1070">
      <c r="B1070" s="1" t="s">
        <v>989</v>
      </c>
      <c r="C1070" s="2" t="str">
        <f>IFERROR(__xludf.DUMMYFUNCTION("""COMPUTED_VALUE"""),"cg10381071")</f>
        <v>cg10381071</v>
      </c>
    </row>
    <row r="1071">
      <c r="B1071" s="1" t="s">
        <v>990</v>
      </c>
      <c r="C1071" s="2" t="str">
        <f>IFERROR(__xludf.DUMMYFUNCTION("""COMPUTED_VALUE"""),"cg20970380")</f>
        <v>cg20970380</v>
      </c>
    </row>
    <row r="1072">
      <c r="B1072" s="1" t="s">
        <v>991</v>
      </c>
      <c r="C1072" s="2" t="str">
        <f>IFERROR(__xludf.DUMMYFUNCTION("""COMPUTED_VALUE"""),"cg02538135")</f>
        <v>cg02538135</v>
      </c>
    </row>
    <row r="1073">
      <c r="B1073" s="1" t="s">
        <v>992</v>
      </c>
      <c r="C1073" s="2" t="str">
        <f>IFERROR(__xludf.DUMMYFUNCTION("""COMPUTED_VALUE"""),"cg07866212")</f>
        <v>cg07866212</v>
      </c>
    </row>
    <row r="1074">
      <c r="B1074" s="1" t="s">
        <v>993</v>
      </c>
      <c r="C1074" s="2" t="str">
        <f>IFERROR(__xludf.DUMMYFUNCTION("""COMPUTED_VALUE"""),"cg11704631")</f>
        <v>cg11704631</v>
      </c>
    </row>
    <row r="1075">
      <c r="B1075" s="1" t="s">
        <v>994</v>
      </c>
      <c r="C1075" s="2" t="str">
        <f>IFERROR(__xludf.DUMMYFUNCTION("""COMPUTED_VALUE"""),"cg07769421")</f>
        <v>cg07769421</v>
      </c>
    </row>
    <row r="1076">
      <c r="B1076" s="1" t="s">
        <v>995</v>
      </c>
      <c r="C1076" s="2" t="str">
        <f>IFERROR(__xludf.DUMMYFUNCTION("""COMPUTED_VALUE"""),"cg23747342")</f>
        <v>cg23747342</v>
      </c>
    </row>
    <row r="1077">
      <c r="B1077" s="1" t="s">
        <v>996</v>
      </c>
      <c r="C1077" s="2" t="str">
        <f>IFERROR(__xludf.DUMMYFUNCTION("""COMPUTED_VALUE"""),"cg15690475")</f>
        <v>cg15690475</v>
      </c>
    </row>
    <row r="1078">
      <c r="B1078" s="1" t="s">
        <v>997</v>
      </c>
      <c r="C1078" s="2" t="str">
        <f>IFERROR(__xludf.DUMMYFUNCTION("""COMPUTED_VALUE"""),"cg26841068")</f>
        <v>cg26841068</v>
      </c>
    </row>
    <row r="1079">
      <c r="B1079" s="1" t="s">
        <v>998</v>
      </c>
      <c r="C1079" s="2" t="str">
        <f>IFERROR(__xludf.DUMMYFUNCTION("""COMPUTED_VALUE"""),"cg17953300")</f>
        <v>cg17953300</v>
      </c>
    </row>
    <row r="1080">
      <c r="B1080" s="1" t="s">
        <v>999</v>
      </c>
      <c r="C1080" s="2" t="str">
        <f>IFERROR(__xludf.DUMMYFUNCTION("""COMPUTED_VALUE"""),"cg25673668")</f>
        <v>cg25673668</v>
      </c>
    </row>
    <row r="1081">
      <c r="B1081" s="1" t="s">
        <v>1000</v>
      </c>
      <c r="C1081" s="2" t="str">
        <f>IFERROR(__xludf.DUMMYFUNCTION("""COMPUTED_VALUE"""),"cg03401875")</f>
        <v>cg03401875</v>
      </c>
    </row>
    <row r="1082">
      <c r="B1082" s="1" t="s">
        <v>1001</v>
      </c>
      <c r="C1082" s="2" t="str">
        <f>IFERROR(__xludf.DUMMYFUNCTION("""COMPUTED_VALUE"""),"cg21786227")</f>
        <v>cg21786227</v>
      </c>
    </row>
    <row r="1083">
      <c r="B1083" s="1" t="s">
        <v>1002</v>
      </c>
      <c r="C1083" s="2" t="str">
        <f>IFERROR(__xludf.DUMMYFUNCTION("""COMPUTED_VALUE"""),"cg19731612")</f>
        <v>cg19731612</v>
      </c>
    </row>
    <row r="1084">
      <c r="B1084" s="1" t="s">
        <v>1003</v>
      </c>
      <c r="C1084" s="2" t="str">
        <f>IFERROR(__xludf.DUMMYFUNCTION("""COMPUTED_VALUE"""),"cg10891521")</f>
        <v>cg10891521</v>
      </c>
    </row>
    <row r="1085">
      <c r="B1085" s="1" t="s">
        <v>1004</v>
      </c>
      <c r="C1085" s="2" t="str">
        <f>IFERROR(__xludf.DUMMYFUNCTION("""COMPUTED_VALUE"""),"cg15636519")</f>
        <v>cg15636519</v>
      </c>
    </row>
    <row r="1086">
      <c r="B1086" s="1" t="s">
        <v>1005</v>
      </c>
      <c r="C1086" s="2" t="str">
        <f>IFERROR(__xludf.DUMMYFUNCTION("""COMPUTED_VALUE"""),"cg06937549")</f>
        <v>cg06937549</v>
      </c>
    </row>
    <row r="1087">
      <c r="B1087" s="1" t="s">
        <v>1006</v>
      </c>
      <c r="C1087" s="2" t="str">
        <f>IFERROR(__xludf.DUMMYFUNCTION("""COMPUTED_VALUE"""),"cg03404339")</f>
        <v>cg03404339</v>
      </c>
    </row>
    <row r="1088">
      <c r="B1088" s="1" t="s">
        <v>1007</v>
      </c>
      <c r="C1088" s="2" t="str">
        <f>IFERROR(__xludf.DUMMYFUNCTION("""COMPUTED_VALUE"""),"cg10803871")</f>
        <v>cg10803871</v>
      </c>
    </row>
    <row r="1089">
      <c r="B1089" s="1" t="s">
        <v>277</v>
      </c>
      <c r="C1089" s="2" t="str">
        <f>IFERROR(__xludf.DUMMYFUNCTION("""COMPUTED_VALUE"""),"cg03163545")</f>
        <v>cg03163545</v>
      </c>
    </row>
    <row r="1090">
      <c r="B1090" s="1" t="s">
        <v>1008</v>
      </c>
      <c r="C1090" s="2" t="str">
        <f>IFERROR(__xludf.DUMMYFUNCTION("""COMPUTED_VALUE"""),"cg18289746")</f>
        <v>cg18289746</v>
      </c>
    </row>
    <row r="1091">
      <c r="B1091" s="1" t="s">
        <v>1009</v>
      </c>
      <c r="C1091" s="2" t="str">
        <f>IFERROR(__xludf.DUMMYFUNCTION("""COMPUTED_VALUE"""),"cg21194066")</f>
        <v>cg21194066</v>
      </c>
    </row>
    <row r="1092">
      <c r="B1092" s="1" t="s">
        <v>1010</v>
      </c>
      <c r="C1092" s="2" t="str">
        <f>IFERROR(__xludf.DUMMYFUNCTION("""COMPUTED_VALUE"""),"cg01182455")</f>
        <v>cg01182455</v>
      </c>
    </row>
    <row r="1093">
      <c r="B1093" s="1" t="s">
        <v>1011</v>
      </c>
      <c r="C1093" s="2" t="str">
        <f>IFERROR(__xludf.DUMMYFUNCTION("""COMPUTED_VALUE"""),"cg06232845")</f>
        <v>cg06232845</v>
      </c>
    </row>
    <row r="1094">
      <c r="B1094" s="1" t="s">
        <v>245</v>
      </c>
      <c r="C1094" s="2" t="str">
        <f>IFERROR(__xludf.DUMMYFUNCTION("""COMPUTED_VALUE"""),"cg14259466")</f>
        <v>cg14259466</v>
      </c>
    </row>
    <row r="1095">
      <c r="B1095" s="1" t="s">
        <v>1012</v>
      </c>
      <c r="C1095" s="2" t="str">
        <f>IFERROR(__xludf.DUMMYFUNCTION("""COMPUTED_VALUE"""),"cg11697038")</f>
        <v>cg11697038</v>
      </c>
    </row>
    <row r="1096">
      <c r="B1096" s="1" t="s">
        <v>1013</v>
      </c>
      <c r="C1096" s="2" t="str">
        <f>IFERROR(__xludf.DUMMYFUNCTION("""COMPUTED_VALUE"""),"cg09482421")</f>
        <v>cg09482421</v>
      </c>
    </row>
    <row r="1097">
      <c r="B1097" s="1" t="s">
        <v>1014</v>
      </c>
      <c r="C1097" s="2" t="str">
        <f>IFERROR(__xludf.DUMMYFUNCTION("""COMPUTED_VALUE"""),"cg01881182")</f>
        <v>cg01881182</v>
      </c>
    </row>
    <row r="1098">
      <c r="B1098" s="1" t="s">
        <v>1015</v>
      </c>
      <c r="C1098" s="2" t="str">
        <f>IFERROR(__xludf.DUMMYFUNCTION("""COMPUTED_VALUE"""),"cg10035272")</f>
        <v>cg10035272</v>
      </c>
    </row>
    <row r="1099">
      <c r="B1099" s="1" t="s">
        <v>1016</v>
      </c>
      <c r="C1099" s="2" t="str">
        <f>IFERROR(__xludf.DUMMYFUNCTION("""COMPUTED_VALUE"""),"cg19939130")</f>
        <v>cg19939130</v>
      </c>
    </row>
    <row r="1100">
      <c r="B1100" s="1" t="s">
        <v>1017</v>
      </c>
      <c r="C1100" s="2" t="str">
        <f>IFERROR(__xludf.DUMMYFUNCTION("""COMPUTED_VALUE"""),"cg02633398")</f>
        <v>cg02633398</v>
      </c>
    </row>
    <row r="1101">
      <c r="B1101" s="1" t="s">
        <v>1018</v>
      </c>
      <c r="C1101" s="2" t="str">
        <f>IFERROR(__xludf.DUMMYFUNCTION("""COMPUTED_VALUE"""),"cg27017993")</f>
        <v>cg27017993</v>
      </c>
    </row>
    <row r="1102">
      <c r="B1102" s="1" t="s">
        <v>1019</v>
      </c>
      <c r="C1102" s="2" t="str">
        <f>IFERROR(__xludf.DUMMYFUNCTION("""COMPUTED_VALUE"""),"cg08250921")</f>
        <v>cg08250921</v>
      </c>
    </row>
    <row r="1103">
      <c r="B1103" s="1" t="s">
        <v>1020</v>
      </c>
      <c r="C1103" s="2" t="str">
        <f>IFERROR(__xludf.DUMMYFUNCTION("""COMPUTED_VALUE"""),"cg26284735")</f>
        <v>cg26284735</v>
      </c>
    </row>
    <row r="1104">
      <c r="B1104" s="1" t="s">
        <v>1021</v>
      </c>
      <c r="C1104" s="2" t="str">
        <f>IFERROR(__xludf.DUMMYFUNCTION("""COMPUTED_VALUE"""),"cg15033653")</f>
        <v>cg15033653</v>
      </c>
    </row>
    <row r="1105">
      <c r="B1105" s="1" t="s">
        <v>1022</v>
      </c>
      <c r="C1105" s="2" t="str">
        <f>IFERROR(__xludf.DUMMYFUNCTION("""COMPUTED_VALUE"""),"cg26340050")</f>
        <v>cg26340050</v>
      </c>
    </row>
    <row r="1106">
      <c r="B1106" s="1" t="s">
        <v>1023</v>
      </c>
      <c r="C1106" s="2" t="str">
        <f>IFERROR(__xludf.DUMMYFUNCTION("""COMPUTED_VALUE"""),"cg27155460")</f>
        <v>cg27155460</v>
      </c>
    </row>
    <row r="1107">
      <c r="B1107" s="1" t="s">
        <v>1024</v>
      </c>
      <c r="C1107" s="2" t="str">
        <f>IFERROR(__xludf.DUMMYFUNCTION("""COMPUTED_VALUE"""),"cg13866253")</f>
        <v>cg13866253</v>
      </c>
    </row>
    <row r="1108">
      <c r="B1108" s="1" t="s">
        <v>1025</v>
      </c>
      <c r="C1108" s="2" t="str">
        <f>IFERROR(__xludf.DUMMYFUNCTION("""COMPUTED_VALUE"""),"cg23352030")</f>
        <v>cg23352030</v>
      </c>
    </row>
    <row r="1109">
      <c r="B1109" s="1" t="s">
        <v>1026</v>
      </c>
      <c r="C1109" s="2" t="str">
        <f>IFERROR(__xludf.DUMMYFUNCTION("""COMPUTED_VALUE"""),"cg19536127")</f>
        <v>cg19536127</v>
      </c>
    </row>
    <row r="1110">
      <c r="B1110" s="1" t="s">
        <v>1027</v>
      </c>
      <c r="C1110" s="2" t="str">
        <f>IFERROR(__xludf.DUMMYFUNCTION("""COMPUTED_VALUE"""),"cg01156249")</f>
        <v>cg01156249</v>
      </c>
    </row>
    <row r="1111">
      <c r="B1111" s="1" t="s">
        <v>1028</v>
      </c>
      <c r="C1111" s="2" t="str">
        <f>IFERROR(__xludf.DUMMYFUNCTION("""COMPUTED_VALUE"""),"cg04978583")</f>
        <v>cg04978583</v>
      </c>
    </row>
    <row r="1112">
      <c r="B1112" s="1" t="s">
        <v>1029</v>
      </c>
      <c r="C1112" s="2" t="str">
        <f>IFERROR(__xludf.DUMMYFUNCTION("""COMPUTED_VALUE"""),"cg18121224")</f>
        <v>cg18121224</v>
      </c>
    </row>
    <row r="1113">
      <c r="B1113" s="1" t="s">
        <v>1030</v>
      </c>
      <c r="C1113" s="2" t="str">
        <f>IFERROR(__xludf.DUMMYFUNCTION("""COMPUTED_VALUE"""),"cg00407659")</f>
        <v>cg00407659</v>
      </c>
    </row>
    <row r="1114">
      <c r="B1114" s="1" t="s">
        <v>1031</v>
      </c>
      <c r="C1114" s="2" t="str">
        <f>IFERROR(__xludf.DUMMYFUNCTION("""COMPUTED_VALUE"""),"cg08695062")</f>
        <v>cg08695062</v>
      </c>
    </row>
    <row r="1115">
      <c r="B1115" s="1" t="s">
        <v>358</v>
      </c>
      <c r="C1115" s="2" t="str">
        <f>IFERROR(__xludf.DUMMYFUNCTION("""COMPUTED_VALUE"""),"cg02314339")</f>
        <v>cg02314339</v>
      </c>
    </row>
    <row r="1116">
      <c r="B1116" s="1" t="s">
        <v>1032</v>
      </c>
      <c r="C1116" s="2" t="str">
        <f>IFERROR(__xludf.DUMMYFUNCTION("""COMPUTED_VALUE"""),"cg03887584")</f>
        <v>cg03887584</v>
      </c>
    </row>
    <row r="1117">
      <c r="B1117" s="1" t="s">
        <v>1033</v>
      </c>
      <c r="C1117" s="2" t="str">
        <f>IFERROR(__xludf.DUMMYFUNCTION("""COMPUTED_VALUE"""),"cg08307171")</f>
        <v>cg08307171</v>
      </c>
    </row>
    <row r="1118">
      <c r="B1118" s="1" t="s">
        <v>1034</v>
      </c>
      <c r="C1118" s="2" t="str">
        <f>IFERROR(__xludf.DUMMYFUNCTION("""COMPUTED_VALUE"""),"cg21845080")</f>
        <v>cg21845080</v>
      </c>
    </row>
    <row r="1119">
      <c r="B1119" s="1" t="s">
        <v>1035</v>
      </c>
      <c r="C1119" s="2" t="str">
        <f>IFERROR(__xludf.DUMMYFUNCTION("""COMPUTED_VALUE"""),"cg07912416")</f>
        <v>cg07912416</v>
      </c>
    </row>
    <row r="1120">
      <c r="B1120" s="1" t="s">
        <v>559</v>
      </c>
      <c r="C1120" s="2" t="str">
        <f>IFERROR(__xludf.DUMMYFUNCTION("""COMPUTED_VALUE"""),"cg13547518")</f>
        <v>cg13547518</v>
      </c>
    </row>
    <row r="1121">
      <c r="B1121" s="1" t="s">
        <v>1036</v>
      </c>
      <c r="C1121" s="2" t="str">
        <f>IFERROR(__xludf.DUMMYFUNCTION("""COMPUTED_VALUE"""),"cg10603800")</f>
        <v>cg10603800</v>
      </c>
    </row>
    <row r="1122">
      <c r="B1122" s="1" t="s">
        <v>1037</v>
      </c>
      <c r="C1122" s="2" t="str">
        <f>IFERROR(__xludf.DUMMYFUNCTION("""COMPUTED_VALUE"""),"cg11494699")</f>
        <v>cg11494699</v>
      </c>
    </row>
    <row r="1123">
      <c r="B1123" s="1" t="s">
        <v>1038</v>
      </c>
      <c r="C1123" s="2" t="str">
        <f>IFERROR(__xludf.DUMMYFUNCTION("""COMPUTED_VALUE"""),"cg13966547")</f>
        <v>cg13966547</v>
      </c>
    </row>
    <row r="1124">
      <c r="B1124" s="1" t="s">
        <v>1039</v>
      </c>
      <c r="C1124" s="2" t="str">
        <f>IFERROR(__xludf.DUMMYFUNCTION("""COMPUTED_VALUE"""),"cg25746394")</f>
        <v>cg25746394</v>
      </c>
    </row>
    <row r="1125">
      <c r="B1125" s="1" t="s">
        <v>1040</v>
      </c>
      <c r="C1125" s="2" t="str">
        <f>IFERROR(__xludf.DUMMYFUNCTION("""COMPUTED_VALUE"""),"cg15326297")</f>
        <v>cg15326297</v>
      </c>
    </row>
    <row r="1126">
      <c r="B1126" s="1" t="s">
        <v>1041</v>
      </c>
      <c r="C1126" s="2" t="str">
        <f>IFERROR(__xludf.DUMMYFUNCTION("""COMPUTED_VALUE"""),"cg22537604")</f>
        <v>cg22537604</v>
      </c>
    </row>
    <row r="1127">
      <c r="B1127" s="1" t="s">
        <v>1042</v>
      </c>
      <c r="C1127" s="2" t="str">
        <f>IFERROR(__xludf.DUMMYFUNCTION("""COMPUTED_VALUE"""),"cg10361922")</f>
        <v>cg10361922</v>
      </c>
    </row>
    <row r="1128">
      <c r="B1128" s="1" t="s">
        <v>1043</v>
      </c>
      <c r="C1128" s="2" t="str">
        <f>IFERROR(__xludf.DUMMYFUNCTION("""COMPUTED_VALUE"""),"cg13341668")</f>
        <v>cg13341668</v>
      </c>
    </row>
    <row r="1129">
      <c r="B1129" s="1" t="s">
        <v>1044</v>
      </c>
      <c r="C1129" s="2" t="str">
        <f>IFERROR(__xludf.DUMMYFUNCTION("""COMPUTED_VALUE"""),"cg11899596")</f>
        <v>cg11899596</v>
      </c>
    </row>
    <row r="1130">
      <c r="B1130" s="1" t="s">
        <v>1045</v>
      </c>
      <c r="C1130" s="2" t="str">
        <f>IFERROR(__xludf.DUMMYFUNCTION("""COMPUTED_VALUE"""),"cg03394159")</f>
        <v>cg03394159</v>
      </c>
    </row>
    <row r="1131">
      <c r="B1131" s="1" t="s">
        <v>1046</v>
      </c>
      <c r="C1131" s="2" t="str">
        <f>IFERROR(__xludf.DUMMYFUNCTION("""COMPUTED_VALUE"""),"cg20414364")</f>
        <v>cg20414364</v>
      </c>
    </row>
    <row r="1132">
      <c r="B1132" s="1" t="s">
        <v>1047</v>
      </c>
      <c r="C1132" s="2" t="str">
        <f>IFERROR(__xludf.DUMMYFUNCTION("""COMPUTED_VALUE"""),"cg19525078")</f>
        <v>cg19525078</v>
      </c>
    </row>
    <row r="1133">
      <c r="B1133" s="1" t="s">
        <v>1048</v>
      </c>
      <c r="C1133" s="2" t="str">
        <f>IFERROR(__xludf.DUMMYFUNCTION("""COMPUTED_VALUE"""),"cg22496559")</f>
        <v>cg22496559</v>
      </c>
    </row>
    <row r="1134">
      <c r="B1134" s="1" t="s">
        <v>1049</v>
      </c>
      <c r="C1134" s="2" t="str">
        <f>IFERROR(__xludf.DUMMYFUNCTION("""COMPUTED_VALUE"""),"cg01628467")</f>
        <v>cg01628467</v>
      </c>
    </row>
    <row r="1135">
      <c r="B1135" s="1" t="s">
        <v>1050</v>
      </c>
      <c r="C1135" s="2" t="str">
        <f>IFERROR(__xludf.DUMMYFUNCTION("""COMPUTED_VALUE"""),"cg19821589")</f>
        <v>cg19821589</v>
      </c>
    </row>
    <row r="1136">
      <c r="B1136" s="1" t="s">
        <v>1051</v>
      </c>
      <c r="C1136" s="2" t="str">
        <f>IFERROR(__xludf.DUMMYFUNCTION("""COMPUTED_VALUE"""),"cg06059663")</f>
        <v>cg06059663</v>
      </c>
    </row>
    <row r="1137">
      <c r="B1137" s="1" t="s">
        <v>1052</v>
      </c>
      <c r="C1137" s="2" t="str">
        <f>IFERROR(__xludf.DUMMYFUNCTION("""COMPUTED_VALUE"""),"cg14014731")</f>
        <v>cg14014731</v>
      </c>
    </row>
    <row r="1138">
      <c r="B1138" s="1" t="s">
        <v>1053</v>
      </c>
      <c r="C1138" s="2" t="str">
        <f>IFERROR(__xludf.DUMMYFUNCTION("""COMPUTED_VALUE"""),"cg01017397")</f>
        <v>cg01017397</v>
      </c>
    </row>
    <row r="1139">
      <c r="B1139" s="1" t="s">
        <v>1054</v>
      </c>
      <c r="C1139" s="2" t="str">
        <f>IFERROR(__xludf.DUMMYFUNCTION("""COMPUTED_VALUE"""),"cg01877260")</f>
        <v>cg01877260</v>
      </c>
    </row>
    <row r="1140">
      <c r="B1140" s="1" t="s">
        <v>1055</v>
      </c>
      <c r="C1140" s="2" t="str">
        <f>IFERROR(__xludf.DUMMYFUNCTION("""COMPUTED_VALUE"""),"cg08204159")</f>
        <v>cg08204159</v>
      </c>
    </row>
    <row r="1141">
      <c r="B1141" s="1" t="s">
        <v>1056</v>
      </c>
      <c r="C1141" s="2" t="str">
        <f>IFERROR(__xludf.DUMMYFUNCTION("""COMPUTED_VALUE"""),"cg06825661")</f>
        <v>cg06825661</v>
      </c>
    </row>
    <row r="1142">
      <c r="B1142" s="1" t="s">
        <v>1057</v>
      </c>
      <c r="C1142" s="2" t="str">
        <f>IFERROR(__xludf.DUMMYFUNCTION("""COMPUTED_VALUE"""),"cg11302401")</f>
        <v>cg11302401</v>
      </c>
    </row>
    <row r="1143">
      <c r="B1143" s="1" t="s">
        <v>1058</v>
      </c>
      <c r="C1143" s="2" t="str">
        <f>IFERROR(__xludf.DUMMYFUNCTION("""COMPUTED_VALUE"""),"cg26687579")</f>
        <v>cg26687579</v>
      </c>
    </row>
    <row r="1144">
      <c r="B1144" s="1" t="s">
        <v>1059</v>
      </c>
      <c r="C1144" s="2" t="str">
        <f>IFERROR(__xludf.DUMMYFUNCTION("""COMPUTED_VALUE"""),"cg22503354")</f>
        <v>cg22503354</v>
      </c>
    </row>
    <row r="1145">
      <c r="B1145" s="1" t="s">
        <v>1060</v>
      </c>
      <c r="C1145" s="2" t="str">
        <f>IFERROR(__xludf.DUMMYFUNCTION("""COMPUTED_VALUE"""),"cg18595324")</f>
        <v>cg18595324</v>
      </c>
    </row>
    <row r="1146">
      <c r="B1146" s="1" t="s">
        <v>1061</v>
      </c>
      <c r="C1146" s="2" t="str">
        <f>IFERROR(__xludf.DUMMYFUNCTION("""COMPUTED_VALUE"""),"cg22954438")</f>
        <v>cg22954438</v>
      </c>
    </row>
    <row r="1147">
      <c r="B1147" s="1" t="s">
        <v>1062</v>
      </c>
      <c r="C1147" s="2" t="str">
        <f>IFERROR(__xludf.DUMMYFUNCTION("""COMPUTED_VALUE"""),"cg20283107")</f>
        <v>cg20283107</v>
      </c>
    </row>
    <row r="1148">
      <c r="B1148" s="1" t="s">
        <v>988</v>
      </c>
      <c r="C1148" s="2" t="str">
        <f>IFERROR(__xludf.DUMMYFUNCTION("""COMPUTED_VALUE"""),"cg13836098")</f>
        <v>cg13836098</v>
      </c>
    </row>
    <row r="1149">
      <c r="B1149" s="1" t="s">
        <v>1063</v>
      </c>
      <c r="C1149" s="2" t="str">
        <f>IFERROR(__xludf.DUMMYFUNCTION("""COMPUTED_VALUE"""),"cg23684449")</f>
        <v>cg23684449</v>
      </c>
    </row>
    <row r="1150">
      <c r="B1150" s="1" t="s">
        <v>1064</v>
      </c>
      <c r="C1150" s="2" t="str">
        <f>IFERROR(__xludf.DUMMYFUNCTION("""COMPUTED_VALUE"""),"cg12474798")</f>
        <v>cg12474798</v>
      </c>
    </row>
    <row r="1151">
      <c r="B1151" s="1" t="s">
        <v>1065</v>
      </c>
      <c r="C1151" s="2" t="str">
        <f>IFERROR(__xludf.DUMMYFUNCTION("""COMPUTED_VALUE"""),"cg18068637")</f>
        <v>cg18068637</v>
      </c>
    </row>
    <row r="1152">
      <c r="B1152" s="1" t="s">
        <v>1066</v>
      </c>
      <c r="C1152" s="2" t="str">
        <f>IFERROR(__xludf.DUMMYFUNCTION("""COMPUTED_VALUE"""),"cg11791144")</f>
        <v>cg11791144</v>
      </c>
    </row>
    <row r="1153">
      <c r="B1153" s="1" t="s">
        <v>1067</v>
      </c>
      <c r="C1153" s="2" t="str">
        <f>IFERROR(__xludf.DUMMYFUNCTION("""COMPUTED_VALUE"""),"cg02346737")</f>
        <v>cg02346737</v>
      </c>
    </row>
    <row r="1154">
      <c r="B1154" s="1" t="s">
        <v>1068</v>
      </c>
      <c r="C1154" s="2" t="str">
        <f>IFERROR(__xludf.DUMMYFUNCTION("""COMPUTED_VALUE"""),"cg15329179")</f>
        <v>cg15329179</v>
      </c>
    </row>
    <row r="1155">
      <c r="B1155" s="1" t="s">
        <v>1069</v>
      </c>
      <c r="C1155" s="2" t="str">
        <f>IFERROR(__xludf.DUMMYFUNCTION("""COMPUTED_VALUE"""),"cg06549901")</f>
        <v>cg06549901</v>
      </c>
    </row>
    <row r="1156">
      <c r="B1156" s="1" t="s">
        <v>1070</v>
      </c>
      <c r="C1156" s="2" t="str">
        <f>IFERROR(__xludf.DUMMYFUNCTION("""COMPUTED_VALUE"""),"cg01022780")</f>
        <v>cg01022780</v>
      </c>
    </row>
    <row r="1157">
      <c r="B1157" s="1" t="s">
        <v>1071</v>
      </c>
      <c r="C1157" s="2" t="str">
        <f>IFERROR(__xludf.DUMMYFUNCTION("""COMPUTED_VALUE"""),"cg11724472")</f>
        <v>cg11724472</v>
      </c>
    </row>
    <row r="1158">
      <c r="B1158" s="1" t="s">
        <v>1072</v>
      </c>
      <c r="C1158" s="2" t="str">
        <f>IFERROR(__xludf.DUMMYFUNCTION("""COMPUTED_VALUE"""),"cg11599718")</f>
        <v>cg11599718</v>
      </c>
    </row>
    <row r="1159">
      <c r="B1159" s="1" t="s">
        <v>1073</v>
      </c>
      <c r="C1159" s="2" t="str">
        <f>IFERROR(__xludf.DUMMYFUNCTION("""COMPUTED_VALUE"""),"cg10692140")</f>
        <v>cg10692140</v>
      </c>
    </row>
    <row r="1160">
      <c r="B1160" s="1" t="s">
        <v>265</v>
      </c>
      <c r="C1160" s="2" t="str">
        <f>IFERROR(__xludf.DUMMYFUNCTION("""COMPUTED_VALUE"""),"cg02171825")</f>
        <v>cg02171825</v>
      </c>
    </row>
    <row r="1161">
      <c r="B1161" s="1" t="s">
        <v>1074</v>
      </c>
      <c r="C1161" s="2" t="str">
        <f>IFERROR(__xludf.DUMMYFUNCTION("""COMPUTED_VALUE"""),"cg18120259")</f>
        <v>cg18120259</v>
      </c>
    </row>
    <row r="1162">
      <c r="B1162" s="1" t="s">
        <v>1075</v>
      </c>
      <c r="C1162" s="2" t="str">
        <f>IFERROR(__xludf.DUMMYFUNCTION("""COMPUTED_VALUE"""),"cg07375256")</f>
        <v>cg07375256</v>
      </c>
    </row>
    <row r="1163">
      <c r="B1163" s="1" t="s">
        <v>1076</v>
      </c>
      <c r="C1163" s="2" t="str">
        <f>IFERROR(__xludf.DUMMYFUNCTION("""COMPUTED_VALUE"""),"cg22304262")</f>
        <v>cg22304262</v>
      </c>
    </row>
    <row r="1164">
      <c r="B1164" s="1" t="s">
        <v>1077</v>
      </c>
      <c r="C1164" s="2" t="str">
        <f>IFERROR(__xludf.DUMMYFUNCTION("""COMPUTED_VALUE"""),"cg24134897")</f>
        <v>cg24134897</v>
      </c>
    </row>
    <row r="1165">
      <c r="B1165" s="1" t="s">
        <v>1078</v>
      </c>
      <c r="C1165" s="2" t="str">
        <f>IFERROR(__xludf.DUMMYFUNCTION("""COMPUTED_VALUE"""),"cg20146909")</f>
        <v>cg20146909</v>
      </c>
    </row>
    <row r="1166">
      <c r="B1166" s="1" t="s">
        <v>363</v>
      </c>
      <c r="C1166" s="2" t="str">
        <f>IFERROR(__xludf.DUMMYFUNCTION("""COMPUTED_VALUE"""),"cg16615058")</f>
        <v>cg16615058</v>
      </c>
    </row>
    <row r="1167">
      <c r="B1167" s="1" t="s">
        <v>1079</v>
      </c>
      <c r="C1167" s="2" t="str">
        <f>IFERROR(__xludf.DUMMYFUNCTION("""COMPUTED_VALUE"""),"cg07167185")</f>
        <v>cg07167185</v>
      </c>
    </row>
    <row r="1168">
      <c r="B1168" s="1" t="s">
        <v>1080</v>
      </c>
      <c r="C1168" s="2" t="str">
        <f>IFERROR(__xludf.DUMMYFUNCTION("""COMPUTED_VALUE"""),"cg24707200")</f>
        <v>cg24707200</v>
      </c>
    </row>
    <row r="1169">
      <c r="B1169" s="1" t="s">
        <v>1081</v>
      </c>
      <c r="C1169" s="2" t="str">
        <f>IFERROR(__xludf.DUMMYFUNCTION("""COMPUTED_VALUE"""),"cg19458497")</f>
        <v>cg19458497</v>
      </c>
    </row>
    <row r="1170">
      <c r="B1170" s="1" t="s">
        <v>30</v>
      </c>
      <c r="C1170" s="2" t="str">
        <f>IFERROR(__xludf.DUMMYFUNCTION("""COMPUTED_VALUE"""),"cg03877174")</f>
        <v>cg03877174</v>
      </c>
    </row>
    <row r="1171">
      <c r="B1171" s="1" t="s">
        <v>1082</v>
      </c>
      <c r="C1171" s="2" t="str">
        <f>IFERROR(__xludf.DUMMYFUNCTION("""COMPUTED_VALUE"""),"cg04460609")</f>
        <v>cg04460609</v>
      </c>
    </row>
    <row r="1172">
      <c r="B1172" s="1" t="s">
        <v>1083</v>
      </c>
      <c r="C1172" s="2" t="str">
        <f>IFERROR(__xludf.DUMMYFUNCTION("""COMPUTED_VALUE"""),"cg27546431")</f>
        <v>cg27546431</v>
      </c>
    </row>
    <row r="1173">
      <c r="B1173" s="1" t="s">
        <v>1084</v>
      </c>
      <c r="C1173" s="2" t="str">
        <f>IFERROR(__xludf.DUMMYFUNCTION("""COMPUTED_VALUE"""),"cg00116699")</f>
        <v>cg00116699</v>
      </c>
    </row>
    <row r="1174">
      <c r="B1174" s="1" t="s">
        <v>1085</v>
      </c>
      <c r="C1174" s="2" t="str">
        <f>IFERROR(__xludf.DUMMYFUNCTION("""COMPUTED_VALUE"""),"cg26959945")</f>
        <v>cg26959945</v>
      </c>
    </row>
    <row r="1175">
      <c r="B1175" s="1" t="s">
        <v>1086</v>
      </c>
      <c r="C1175" s="2" t="str">
        <f>IFERROR(__xludf.DUMMYFUNCTION("""COMPUTED_VALUE"""),"cg18763536")</f>
        <v>cg18763536</v>
      </c>
    </row>
    <row r="1176">
      <c r="B1176" s="1" t="s">
        <v>1087</v>
      </c>
      <c r="C1176" s="2" t="str">
        <f>IFERROR(__xludf.DUMMYFUNCTION("""COMPUTED_VALUE"""),"cg03068497")</f>
        <v>cg03068497</v>
      </c>
    </row>
    <row r="1177">
      <c r="B1177" s="1" t="s">
        <v>1088</v>
      </c>
      <c r="C1177" s="2" t="str">
        <f>IFERROR(__xludf.DUMMYFUNCTION("""COMPUTED_VALUE"""),"cg03260624")</f>
        <v>cg03260624</v>
      </c>
    </row>
    <row r="1178">
      <c r="B1178" s="1" t="s">
        <v>1089</v>
      </c>
      <c r="C1178" s="2" t="str">
        <f>IFERROR(__xludf.DUMMYFUNCTION("""COMPUTED_VALUE"""),"cg09940677")</f>
        <v>cg09940677</v>
      </c>
    </row>
    <row r="1179">
      <c r="B1179" s="1" t="s">
        <v>1090</v>
      </c>
      <c r="C1179" s="2" t="str">
        <f>IFERROR(__xludf.DUMMYFUNCTION("""COMPUTED_VALUE"""),"cg04800503")</f>
        <v>cg04800503</v>
      </c>
    </row>
    <row r="1180">
      <c r="B1180" s="1" t="s">
        <v>1091</v>
      </c>
      <c r="C1180" s="2" t="str">
        <f>IFERROR(__xludf.DUMMYFUNCTION("""COMPUTED_VALUE"""),"cg24711224")</f>
        <v>cg24711224</v>
      </c>
    </row>
    <row r="1181">
      <c r="B1181" s="1" t="s">
        <v>1092</v>
      </c>
      <c r="C1181" s="2" t="str">
        <f>IFERROR(__xludf.DUMMYFUNCTION("""COMPUTED_VALUE"""),"cg17962756")</f>
        <v>cg17962756</v>
      </c>
    </row>
    <row r="1182">
      <c r="B1182" s="1" t="s">
        <v>1093</v>
      </c>
      <c r="C1182" s="2" t="str">
        <f>IFERROR(__xludf.DUMMYFUNCTION("""COMPUTED_VALUE"""),"cg10179004")</f>
        <v>cg10179004</v>
      </c>
    </row>
    <row r="1183">
      <c r="B1183" s="1" t="s">
        <v>1094</v>
      </c>
      <c r="C1183" s="2" t="str">
        <f>IFERROR(__xludf.DUMMYFUNCTION("""COMPUTED_VALUE"""),"cg23205886")</f>
        <v>cg23205886</v>
      </c>
    </row>
    <row r="1184">
      <c r="B1184" s="1" t="s">
        <v>1095</v>
      </c>
      <c r="C1184" s="2" t="str">
        <f>IFERROR(__xludf.DUMMYFUNCTION("""COMPUTED_VALUE"""),"cg05194114")</f>
        <v>cg05194114</v>
      </c>
    </row>
    <row r="1185">
      <c r="B1185" s="1" t="s">
        <v>1096</v>
      </c>
      <c r="C1185" s="2" t="str">
        <f>IFERROR(__xludf.DUMMYFUNCTION("""COMPUTED_VALUE"""),"cg15664462")</f>
        <v>cg15664462</v>
      </c>
    </row>
    <row r="1186">
      <c r="B1186" s="1" t="s">
        <v>1097</v>
      </c>
      <c r="C1186" s="2" t="str">
        <f>IFERROR(__xludf.DUMMYFUNCTION("""COMPUTED_VALUE"""),"cg26599989")</f>
        <v>cg26599989</v>
      </c>
    </row>
    <row r="1187">
      <c r="B1187" s="1" t="s">
        <v>1098</v>
      </c>
      <c r="C1187" s="2" t="str">
        <f>IFERROR(__xludf.DUMMYFUNCTION("""COMPUTED_VALUE"""),"cg23598378")</f>
        <v>cg23598378</v>
      </c>
    </row>
    <row r="1188">
      <c r="B1188" s="1" t="s">
        <v>489</v>
      </c>
      <c r="C1188" s="2" t="str">
        <f>IFERROR(__xludf.DUMMYFUNCTION("""COMPUTED_VALUE"""),"cg03967798")</f>
        <v>cg03967798</v>
      </c>
    </row>
    <row r="1189">
      <c r="B1189" s="1" t="s">
        <v>1099</v>
      </c>
      <c r="C1189" s="2" t="str">
        <f>IFERROR(__xludf.DUMMYFUNCTION("""COMPUTED_VALUE"""),"cg09652746")</f>
        <v>cg09652746</v>
      </c>
    </row>
    <row r="1190">
      <c r="B1190" s="1" t="s">
        <v>1100</v>
      </c>
      <c r="C1190" s="2" t="str">
        <f>IFERROR(__xludf.DUMMYFUNCTION("""COMPUTED_VALUE"""),"cg08857797")</f>
        <v>cg08857797</v>
      </c>
    </row>
    <row r="1191">
      <c r="B1191" s="1" t="s">
        <v>1101</v>
      </c>
      <c r="C1191" s="2" t="str">
        <f>IFERROR(__xludf.DUMMYFUNCTION("""COMPUTED_VALUE"""),"cg24628310")</f>
        <v>cg24628310</v>
      </c>
    </row>
    <row r="1192">
      <c r="B1192" s="1" t="s">
        <v>1102</v>
      </c>
      <c r="C1192" s="2" t="str">
        <f>IFERROR(__xludf.DUMMYFUNCTION("""COMPUTED_VALUE"""),"cg08545213")</f>
        <v>cg08545213</v>
      </c>
    </row>
    <row r="1193">
      <c r="B1193" s="1" t="s">
        <v>1103</v>
      </c>
      <c r="C1193" s="2" t="str">
        <f>IFERROR(__xludf.DUMMYFUNCTION("""COMPUTED_VALUE"""),"cg03045648")</f>
        <v>cg03045648</v>
      </c>
    </row>
    <row r="1194">
      <c r="B1194" s="1" t="s">
        <v>959</v>
      </c>
      <c r="C1194" s="2" t="str">
        <f>IFERROR(__xludf.DUMMYFUNCTION("""COMPUTED_VALUE"""),"cg17466510")</f>
        <v>cg17466510</v>
      </c>
    </row>
    <row r="1195">
      <c r="B1195" s="1" t="s">
        <v>1104</v>
      </c>
      <c r="C1195" s="2" t="str">
        <f>IFERROR(__xludf.DUMMYFUNCTION("""COMPUTED_VALUE"""),"cg14817906")</f>
        <v>cg14817906</v>
      </c>
    </row>
    <row r="1196">
      <c r="B1196" s="1" t="s">
        <v>1105</v>
      </c>
      <c r="C1196" s="2" t="str">
        <f>IFERROR(__xludf.DUMMYFUNCTION("""COMPUTED_VALUE"""),"cg08317252")</f>
        <v>cg08317252</v>
      </c>
    </row>
    <row r="1197">
      <c r="B1197" s="1" t="s">
        <v>1106</v>
      </c>
      <c r="C1197" s="2" t="str">
        <f>IFERROR(__xludf.DUMMYFUNCTION("""COMPUTED_VALUE"""),"ch.3.82259654F")</f>
        <v>ch.3.82259654F</v>
      </c>
    </row>
    <row r="1198">
      <c r="B1198" s="1" t="s">
        <v>181</v>
      </c>
      <c r="C1198" s="2" t="str">
        <f>IFERROR(__xludf.DUMMYFUNCTION("""COMPUTED_VALUE"""),"cg18912103")</f>
        <v>cg18912103</v>
      </c>
    </row>
    <row r="1199">
      <c r="B1199" s="1" t="s">
        <v>1107</v>
      </c>
      <c r="C1199" s="2" t="str">
        <f>IFERROR(__xludf.DUMMYFUNCTION("""COMPUTED_VALUE"""),"cg08122070")</f>
        <v>cg08122070</v>
      </c>
    </row>
    <row r="1200">
      <c r="B1200" s="1" t="s">
        <v>1108</v>
      </c>
      <c r="C1200" s="2" t="str">
        <f>IFERROR(__xludf.DUMMYFUNCTION("""COMPUTED_VALUE"""),"cg12137220")</f>
        <v>cg12137220</v>
      </c>
    </row>
    <row r="1201">
      <c r="B1201" s="1" t="s">
        <v>1109</v>
      </c>
      <c r="C1201" s="2" t="str">
        <f>IFERROR(__xludf.DUMMYFUNCTION("""COMPUTED_VALUE"""),"cg05261851")</f>
        <v>cg05261851</v>
      </c>
    </row>
    <row r="1202">
      <c r="B1202" s="1" t="s">
        <v>1110</v>
      </c>
      <c r="C1202" s="2" t="str">
        <f>IFERROR(__xludf.DUMMYFUNCTION("""COMPUTED_VALUE"""),"cg09365924")</f>
        <v>cg09365924</v>
      </c>
    </row>
    <row r="1203">
      <c r="B1203" s="1" t="s">
        <v>1111</v>
      </c>
      <c r="C1203" s="2" t="str">
        <f>IFERROR(__xludf.DUMMYFUNCTION("""COMPUTED_VALUE"""),"cg03788408")</f>
        <v>cg03788408</v>
      </c>
    </row>
    <row r="1204">
      <c r="B1204" s="1" t="s">
        <v>1112</v>
      </c>
      <c r="C1204" s="2" t="str">
        <f>IFERROR(__xludf.DUMMYFUNCTION("""COMPUTED_VALUE"""),"cg26335760")</f>
        <v>cg26335760</v>
      </c>
    </row>
    <row r="1205">
      <c r="B1205" s="1" t="s">
        <v>1113</v>
      </c>
      <c r="C1205" s="2" t="str">
        <f>IFERROR(__xludf.DUMMYFUNCTION("""COMPUTED_VALUE"""),"cg06323483")</f>
        <v>cg06323483</v>
      </c>
    </row>
    <row r="1206">
      <c r="B1206" s="1" t="s">
        <v>1114</v>
      </c>
      <c r="C1206" s="2" t="str">
        <f>IFERROR(__xludf.DUMMYFUNCTION("""COMPUTED_VALUE"""),"cg09924669")</f>
        <v>cg09924669</v>
      </c>
    </row>
    <row r="1207">
      <c r="B1207" s="1" t="s">
        <v>1115</v>
      </c>
      <c r="C1207" s="2" t="str">
        <f>IFERROR(__xludf.DUMMYFUNCTION("""COMPUTED_VALUE"""),"cg01425762")</f>
        <v>cg01425762</v>
      </c>
    </row>
    <row r="1208">
      <c r="B1208" s="1" t="s">
        <v>1116</v>
      </c>
      <c r="C1208" s="2" t="str">
        <f>IFERROR(__xludf.DUMMYFUNCTION("""COMPUTED_VALUE"""),"cg13921420")</f>
        <v>cg13921420</v>
      </c>
    </row>
    <row r="1209">
      <c r="B1209" s="1" t="s">
        <v>1117</v>
      </c>
      <c r="C1209" s="2" t="str">
        <f>IFERROR(__xludf.DUMMYFUNCTION("""COMPUTED_VALUE"""),"cg07869232")</f>
        <v>cg07869232</v>
      </c>
    </row>
    <row r="1210">
      <c r="B1210" s="1" t="s">
        <v>1118</v>
      </c>
      <c r="C1210" s="2" t="str">
        <f>IFERROR(__xludf.DUMMYFUNCTION("""COMPUTED_VALUE"""),"cg18702971")</f>
        <v>cg18702971</v>
      </c>
    </row>
    <row r="1211">
      <c r="B1211" s="1" t="s">
        <v>1119</v>
      </c>
      <c r="C1211" s="2" t="str">
        <f>IFERROR(__xludf.DUMMYFUNCTION("""COMPUTED_VALUE"""),"cg12670943")</f>
        <v>cg12670943</v>
      </c>
    </row>
    <row r="1212">
      <c r="B1212" s="1" t="s">
        <v>1120</v>
      </c>
      <c r="C1212" s="2" t="str">
        <f>IFERROR(__xludf.DUMMYFUNCTION("""COMPUTED_VALUE"""),"cg15893295")</f>
        <v>cg15893295</v>
      </c>
    </row>
    <row r="1213">
      <c r="B1213" s="1" t="s">
        <v>1121</v>
      </c>
      <c r="C1213" s="2" t="str">
        <f>IFERROR(__xludf.DUMMYFUNCTION("""COMPUTED_VALUE"""),"cg02888894")</f>
        <v>cg02888894</v>
      </c>
    </row>
    <row r="1214">
      <c r="B1214" s="1" t="s">
        <v>1122</v>
      </c>
      <c r="C1214" s="2" t="str">
        <f>IFERROR(__xludf.DUMMYFUNCTION("""COMPUTED_VALUE"""),"cg17910470")</f>
        <v>cg17910470</v>
      </c>
    </row>
    <row r="1215">
      <c r="B1215" s="1" t="s">
        <v>1123</v>
      </c>
      <c r="C1215" s="2" t="str">
        <f>IFERROR(__xludf.DUMMYFUNCTION("""COMPUTED_VALUE"""),"cg02131674")</f>
        <v>cg02131674</v>
      </c>
    </row>
    <row r="1216">
      <c r="B1216" s="1" t="s">
        <v>1124</v>
      </c>
      <c r="C1216" s="2" t="str">
        <f>IFERROR(__xludf.DUMMYFUNCTION("""COMPUTED_VALUE"""),"cg23448998")</f>
        <v>cg23448998</v>
      </c>
    </row>
    <row r="1217">
      <c r="B1217" s="1" t="s">
        <v>1125</v>
      </c>
      <c r="C1217" s="2" t="str">
        <f>IFERROR(__xludf.DUMMYFUNCTION("""COMPUTED_VALUE"""),"cg26852404")</f>
        <v>cg26852404</v>
      </c>
    </row>
    <row r="1218">
      <c r="B1218" s="1" t="s">
        <v>1126</v>
      </c>
      <c r="C1218" s="2" t="str">
        <f>IFERROR(__xludf.DUMMYFUNCTION("""COMPUTED_VALUE"""),"cg14334350")</f>
        <v>cg14334350</v>
      </c>
    </row>
    <row r="1219">
      <c r="B1219" s="1" t="s">
        <v>1127</v>
      </c>
      <c r="C1219" s="2" t="str">
        <f>IFERROR(__xludf.DUMMYFUNCTION("""COMPUTED_VALUE"""),"cg09259843")</f>
        <v>cg09259843</v>
      </c>
    </row>
    <row r="1220">
      <c r="B1220" s="1" t="s">
        <v>1128</v>
      </c>
      <c r="C1220" s="2" t="str">
        <f>IFERROR(__xludf.DUMMYFUNCTION("""COMPUTED_VALUE"""),"cg23598480")</f>
        <v>cg23598480</v>
      </c>
    </row>
    <row r="1221">
      <c r="B1221" s="1" t="s">
        <v>1129</v>
      </c>
      <c r="C1221" s="2" t="str">
        <f>IFERROR(__xludf.DUMMYFUNCTION("""COMPUTED_VALUE"""),"cg07349663")</f>
        <v>cg07349663</v>
      </c>
    </row>
    <row r="1222">
      <c r="B1222" s="1" t="s">
        <v>1130</v>
      </c>
      <c r="C1222" s="2" t="str">
        <f>IFERROR(__xludf.DUMMYFUNCTION("""COMPUTED_VALUE"""),"cg17749033")</f>
        <v>cg17749033</v>
      </c>
    </row>
    <row r="1223">
      <c r="B1223" s="1" t="s">
        <v>1131</v>
      </c>
      <c r="C1223" s="2" t="str">
        <f>IFERROR(__xludf.DUMMYFUNCTION("""COMPUTED_VALUE"""),"cg17237086")</f>
        <v>cg17237086</v>
      </c>
    </row>
    <row r="1224">
      <c r="B1224" s="1" t="s">
        <v>1132</v>
      </c>
      <c r="C1224" s="2" t="str">
        <f>IFERROR(__xludf.DUMMYFUNCTION("""COMPUTED_VALUE"""),"cg23777956")</f>
        <v>cg23777956</v>
      </c>
    </row>
    <row r="1225">
      <c r="B1225" s="1" t="s">
        <v>1133</v>
      </c>
      <c r="C1225" s="2" t="str">
        <f>IFERROR(__xludf.DUMMYFUNCTION("""COMPUTED_VALUE"""),"cg22052143")</f>
        <v>cg22052143</v>
      </c>
    </row>
    <row r="1226">
      <c r="B1226" s="1" t="s">
        <v>1134</v>
      </c>
      <c r="C1226" s="2" t="str">
        <f>IFERROR(__xludf.DUMMYFUNCTION("""COMPUTED_VALUE"""),"cg18770579")</f>
        <v>cg18770579</v>
      </c>
    </row>
    <row r="1227">
      <c r="B1227" s="1" t="s">
        <v>1135</v>
      </c>
      <c r="C1227" s="2" t="str">
        <f>IFERROR(__xludf.DUMMYFUNCTION("""COMPUTED_VALUE"""),"cg03373887")</f>
        <v>cg03373887</v>
      </c>
    </row>
    <row r="1228">
      <c r="B1228" s="1" t="s">
        <v>1136</v>
      </c>
      <c r="C1228" s="2" t="str">
        <f>IFERROR(__xludf.DUMMYFUNCTION("""COMPUTED_VALUE"""),"cg06926362")</f>
        <v>cg06926362</v>
      </c>
    </row>
    <row r="1229">
      <c r="B1229" s="1" t="s">
        <v>1137</v>
      </c>
      <c r="C1229" s="2" t="str">
        <f>IFERROR(__xludf.DUMMYFUNCTION("""COMPUTED_VALUE"""),"cg07799005")</f>
        <v>cg07799005</v>
      </c>
    </row>
    <row r="1230">
      <c r="B1230" s="1" t="s">
        <v>1138</v>
      </c>
      <c r="C1230" s="2" t="str">
        <f>IFERROR(__xludf.DUMMYFUNCTION("""COMPUTED_VALUE"""),"cg24540678")</f>
        <v>cg24540678</v>
      </c>
    </row>
    <row r="1231">
      <c r="B1231" s="1" t="s">
        <v>1139</v>
      </c>
      <c r="C1231" s="2" t="str">
        <f>IFERROR(__xludf.DUMMYFUNCTION("""COMPUTED_VALUE"""),"cg01940273")</f>
        <v>cg01940273</v>
      </c>
    </row>
    <row r="1232">
      <c r="B1232" s="1" t="s">
        <v>1140</v>
      </c>
      <c r="C1232" s="2" t="str">
        <f>IFERROR(__xludf.DUMMYFUNCTION("""COMPUTED_VALUE"""),"cg23599026")</f>
        <v>cg23599026</v>
      </c>
    </row>
    <row r="1233">
      <c r="B1233" s="1" t="s">
        <v>1141</v>
      </c>
      <c r="C1233" s="2" t="str">
        <f>IFERROR(__xludf.DUMMYFUNCTION("""COMPUTED_VALUE"""),"cg09535960")</f>
        <v>cg09535960</v>
      </c>
    </row>
    <row r="1234">
      <c r="B1234" s="1" t="s">
        <v>992</v>
      </c>
      <c r="C1234" s="2" t="str">
        <f>IFERROR(__xludf.DUMMYFUNCTION("""COMPUTED_VALUE"""),"cg19267205")</f>
        <v>cg19267205</v>
      </c>
    </row>
    <row r="1235">
      <c r="B1235" s="1" t="s">
        <v>1142</v>
      </c>
      <c r="C1235" s="2" t="str">
        <f>IFERROR(__xludf.DUMMYFUNCTION("""COMPUTED_VALUE"""),"cg04310331")</f>
        <v>cg04310331</v>
      </c>
    </row>
    <row r="1236">
      <c r="B1236" s="1" t="s">
        <v>1143</v>
      </c>
      <c r="C1236" s="2" t="str">
        <f>IFERROR(__xludf.DUMMYFUNCTION("""COMPUTED_VALUE"""),"cg07690768")</f>
        <v>cg07690768</v>
      </c>
    </row>
    <row r="1237">
      <c r="B1237" s="1" t="s">
        <v>1144</v>
      </c>
      <c r="C1237" s="2" t="str">
        <f>IFERROR(__xludf.DUMMYFUNCTION("""COMPUTED_VALUE"""),"cg11129609")</f>
        <v>cg11129609</v>
      </c>
    </row>
    <row r="1238">
      <c r="B1238" s="1" t="s">
        <v>1145</v>
      </c>
      <c r="C1238" s="2" t="str">
        <f>IFERROR(__xludf.DUMMYFUNCTION("""COMPUTED_VALUE"""),"cg03393889")</f>
        <v>cg03393889</v>
      </c>
    </row>
    <row r="1239">
      <c r="B1239" s="1" t="s">
        <v>1146</v>
      </c>
      <c r="C1239" s="2" t="str">
        <f>IFERROR(__xludf.DUMMYFUNCTION("""COMPUTED_VALUE"""),"cg25009842")</f>
        <v>cg25009842</v>
      </c>
    </row>
    <row r="1240">
      <c r="B1240" s="1" t="s">
        <v>1147</v>
      </c>
      <c r="C1240" s="2" t="str">
        <f>IFERROR(__xludf.DUMMYFUNCTION("""COMPUTED_VALUE"""),"cg24238409")</f>
        <v>cg24238409</v>
      </c>
    </row>
    <row r="1241">
      <c r="B1241" s="1" t="s">
        <v>1148</v>
      </c>
      <c r="C1241" s="2" t="str">
        <f>IFERROR(__xludf.DUMMYFUNCTION("""COMPUTED_VALUE"""),"cg00923634")</f>
        <v>cg00923634</v>
      </c>
    </row>
    <row r="1242">
      <c r="B1242" s="1" t="s">
        <v>1149</v>
      </c>
      <c r="C1242" s="2" t="str">
        <f>IFERROR(__xludf.DUMMYFUNCTION("""COMPUTED_VALUE"""),"cg24408776")</f>
        <v>cg24408776</v>
      </c>
    </row>
    <row r="1243">
      <c r="B1243" s="1" t="s">
        <v>1150</v>
      </c>
      <c r="C1243" s="2" t="str">
        <f>IFERROR(__xludf.DUMMYFUNCTION("""COMPUTED_VALUE"""),"cg02237172")</f>
        <v>cg02237172</v>
      </c>
    </row>
    <row r="1244">
      <c r="B1244" s="1" t="s">
        <v>1151</v>
      </c>
      <c r="C1244" s="2" t="str">
        <f>IFERROR(__xludf.DUMMYFUNCTION("""COMPUTED_VALUE"""),"cg03217115")</f>
        <v>cg03217115</v>
      </c>
    </row>
    <row r="1245">
      <c r="B1245" s="1" t="s">
        <v>1152</v>
      </c>
      <c r="C1245" s="2" t="str">
        <f>IFERROR(__xludf.DUMMYFUNCTION("""COMPUTED_VALUE"""),"cg11095027")</f>
        <v>cg11095027</v>
      </c>
    </row>
    <row r="1246">
      <c r="B1246" s="1" t="s">
        <v>1153</v>
      </c>
      <c r="C1246" s="2" t="str">
        <f>IFERROR(__xludf.DUMMYFUNCTION("""COMPUTED_VALUE"""),"cg16274890")</f>
        <v>cg16274890</v>
      </c>
    </row>
    <row r="1247">
      <c r="B1247" s="1" t="s">
        <v>1154</v>
      </c>
      <c r="C1247" s="2" t="str">
        <f>IFERROR(__xludf.DUMMYFUNCTION("""COMPUTED_VALUE"""),"cg03896269")</f>
        <v>cg03896269</v>
      </c>
    </row>
    <row r="1248">
      <c r="B1248" s="1" t="s">
        <v>1155</v>
      </c>
      <c r="C1248" s="2" t="str">
        <f>IFERROR(__xludf.DUMMYFUNCTION("""COMPUTED_VALUE"""),"cg02097604")</f>
        <v>cg02097604</v>
      </c>
    </row>
    <row r="1249">
      <c r="B1249" s="1" t="s">
        <v>1156</v>
      </c>
      <c r="C1249" s="2" t="str">
        <f>IFERROR(__xludf.DUMMYFUNCTION("""COMPUTED_VALUE"""),"cg01304182")</f>
        <v>cg01304182</v>
      </c>
    </row>
    <row r="1250">
      <c r="B1250" s="1" t="s">
        <v>1157</v>
      </c>
      <c r="C1250" s="2" t="str">
        <f>IFERROR(__xludf.DUMMYFUNCTION("""COMPUTED_VALUE"""),"cg16969872")</f>
        <v>cg16969872</v>
      </c>
    </row>
    <row r="1251">
      <c r="B1251" s="1" t="s">
        <v>1158</v>
      </c>
      <c r="C1251" s="2" t="str">
        <f>IFERROR(__xludf.DUMMYFUNCTION("""COMPUTED_VALUE"""),"cg15544402")</f>
        <v>cg15544402</v>
      </c>
    </row>
    <row r="1252">
      <c r="B1252" s="1" t="s">
        <v>1159</v>
      </c>
      <c r="C1252" s="2" t="str">
        <f>IFERROR(__xludf.DUMMYFUNCTION("""COMPUTED_VALUE"""),"cg23511909")</f>
        <v>cg23511909</v>
      </c>
    </row>
    <row r="1253">
      <c r="B1253" s="1" t="s">
        <v>401</v>
      </c>
      <c r="C1253" s="2" t="str">
        <f>IFERROR(__xludf.DUMMYFUNCTION("""COMPUTED_VALUE"""),"cg05203855")</f>
        <v>cg05203855</v>
      </c>
    </row>
    <row r="1254">
      <c r="B1254" s="1" t="s">
        <v>1160</v>
      </c>
      <c r="C1254" s="2" t="str">
        <f>IFERROR(__xludf.DUMMYFUNCTION("""COMPUTED_VALUE"""),"cg16526705")</f>
        <v>cg16526705</v>
      </c>
    </row>
    <row r="1255">
      <c r="B1255" s="1" t="s">
        <v>1161</v>
      </c>
      <c r="C1255" s="2" t="str">
        <f>IFERROR(__xludf.DUMMYFUNCTION("""COMPUTED_VALUE"""),"cg14024242")</f>
        <v>cg14024242</v>
      </c>
    </row>
    <row r="1256">
      <c r="B1256" s="1" t="s">
        <v>1162</v>
      </c>
      <c r="C1256" s="2" t="str">
        <f>IFERROR(__xludf.DUMMYFUNCTION("""COMPUTED_VALUE"""),"cg22730029")</f>
        <v>cg22730029</v>
      </c>
    </row>
    <row r="1257">
      <c r="B1257" s="1" t="s">
        <v>1163</v>
      </c>
      <c r="C1257" s="2" t="str">
        <f>IFERROR(__xludf.DUMMYFUNCTION("""COMPUTED_VALUE"""),"cg15848159")</f>
        <v>cg15848159</v>
      </c>
    </row>
    <row r="1258">
      <c r="B1258" s="1" t="s">
        <v>358</v>
      </c>
      <c r="C1258" s="2" t="str">
        <f>IFERROR(__xludf.DUMMYFUNCTION("""COMPUTED_VALUE"""),"cg24301690")</f>
        <v>cg24301690</v>
      </c>
    </row>
    <row r="1259">
      <c r="B1259" s="1" t="s">
        <v>858</v>
      </c>
      <c r="C1259" s="2" t="str">
        <f>IFERROR(__xludf.DUMMYFUNCTION("""COMPUTED_VALUE"""),"cg16008966")</f>
        <v>cg16008966</v>
      </c>
    </row>
    <row r="1260">
      <c r="B1260" s="1" t="s">
        <v>423</v>
      </c>
      <c r="C1260" s="2" t="str">
        <f>IFERROR(__xludf.DUMMYFUNCTION("""COMPUTED_VALUE"""),"cg22425466")</f>
        <v>cg22425466</v>
      </c>
    </row>
    <row r="1261">
      <c r="B1261" s="1" t="s">
        <v>1164</v>
      </c>
      <c r="C1261" s="2" t="str">
        <f>IFERROR(__xludf.DUMMYFUNCTION("""COMPUTED_VALUE"""),"cg03107987")</f>
        <v>cg03107987</v>
      </c>
    </row>
    <row r="1262">
      <c r="B1262" s="1" t="s">
        <v>433</v>
      </c>
      <c r="C1262" s="2" t="str">
        <f>IFERROR(__xludf.DUMMYFUNCTION("""COMPUTED_VALUE"""),"cg05991220")</f>
        <v>cg05991220</v>
      </c>
    </row>
    <row r="1263">
      <c r="B1263" s="1" t="s">
        <v>265</v>
      </c>
      <c r="C1263" s="2" t="str">
        <f>IFERROR(__xludf.DUMMYFUNCTION("""COMPUTED_VALUE"""),"cg11624345")</f>
        <v>cg11624345</v>
      </c>
    </row>
    <row r="1264">
      <c r="B1264" s="1" t="s">
        <v>1165</v>
      </c>
      <c r="C1264" s="2" t="str">
        <f>IFERROR(__xludf.DUMMYFUNCTION("""COMPUTED_VALUE"""),"cg00247963")</f>
        <v>cg00247963</v>
      </c>
    </row>
    <row r="1265">
      <c r="B1265" s="1" t="s">
        <v>178</v>
      </c>
      <c r="C1265" s="2" t="str">
        <f>IFERROR(__xludf.DUMMYFUNCTION("""COMPUTED_VALUE"""),"cg25302603")</f>
        <v>cg25302603</v>
      </c>
    </row>
    <row r="1266">
      <c r="B1266" s="1" t="s">
        <v>1166</v>
      </c>
      <c r="C1266" s="2" t="str">
        <f>IFERROR(__xludf.DUMMYFUNCTION("""COMPUTED_VALUE"""),"cg11370064")</f>
        <v>cg11370064</v>
      </c>
    </row>
    <row r="1267">
      <c r="B1267" s="1" t="s">
        <v>1167</v>
      </c>
      <c r="C1267" s="2" t="str">
        <f>IFERROR(__xludf.DUMMYFUNCTION("""COMPUTED_VALUE"""),"cg14205864")</f>
        <v>cg14205864</v>
      </c>
    </row>
    <row r="1268">
      <c r="B1268" s="1" t="s">
        <v>441</v>
      </c>
      <c r="C1268" s="2" t="str">
        <f>IFERROR(__xludf.DUMMYFUNCTION("""COMPUTED_VALUE"""),"cg12269535")</f>
        <v>cg12269535</v>
      </c>
    </row>
    <row r="1269">
      <c r="B1269" s="1" t="s">
        <v>1168</v>
      </c>
      <c r="C1269" s="2" t="str">
        <f>IFERROR(__xludf.DUMMYFUNCTION("""COMPUTED_VALUE"""),"cg06829760")</f>
        <v>cg06829760</v>
      </c>
    </row>
    <row r="1270">
      <c r="B1270" s="1" t="s">
        <v>9</v>
      </c>
      <c r="C1270" s="2" t="str">
        <f>IFERROR(__xludf.DUMMYFUNCTION("""COMPUTED_VALUE"""),"cg03734391")</f>
        <v>cg03734391</v>
      </c>
    </row>
    <row r="1271">
      <c r="B1271" s="1" t="s">
        <v>1169</v>
      </c>
      <c r="C1271" s="2" t="str">
        <f>IFERROR(__xludf.DUMMYFUNCTION("""COMPUTED_VALUE"""),"cg21048162")</f>
        <v>cg21048162</v>
      </c>
    </row>
    <row r="1272">
      <c r="B1272" s="1" t="s">
        <v>1170</v>
      </c>
      <c r="C1272" s="2" t="str">
        <f>IFERROR(__xludf.DUMMYFUNCTION("""COMPUTED_VALUE"""),"cg14679780")</f>
        <v>cg14679780</v>
      </c>
    </row>
    <row r="1273">
      <c r="B1273" s="1" t="s">
        <v>1171</v>
      </c>
      <c r="C1273" s="2" t="str">
        <f>IFERROR(__xludf.DUMMYFUNCTION("""COMPUTED_VALUE"""),"cg09585333")</f>
        <v>cg09585333</v>
      </c>
    </row>
    <row r="1274">
      <c r="B1274" s="1" t="s">
        <v>1172</v>
      </c>
      <c r="C1274" s="2" t="str">
        <f>IFERROR(__xludf.DUMMYFUNCTION("""COMPUTED_VALUE"""),"cg21925493")</f>
        <v>cg21925493</v>
      </c>
    </row>
    <row r="1275">
      <c r="B1275" s="1" t="s">
        <v>136</v>
      </c>
      <c r="C1275" s="2" t="str">
        <f>IFERROR(__xludf.DUMMYFUNCTION("""COMPUTED_VALUE"""),"cg06186155")</f>
        <v>cg06186155</v>
      </c>
    </row>
    <row r="1276">
      <c r="B1276" s="1" t="s">
        <v>1173</v>
      </c>
      <c r="C1276" s="2" t="str">
        <f>IFERROR(__xludf.DUMMYFUNCTION("""COMPUTED_VALUE"""),"cg04569152")</f>
        <v>cg04569152</v>
      </c>
    </row>
    <row r="1277">
      <c r="B1277" s="1" t="s">
        <v>1174</v>
      </c>
      <c r="C1277" s="2" t="str">
        <f>IFERROR(__xludf.DUMMYFUNCTION("""COMPUTED_VALUE"""),"cg12182124")</f>
        <v>cg12182124</v>
      </c>
    </row>
    <row r="1278">
      <c r="B1278" s="1" t="s">
        <v>1086</v>
      </c>
      <c r="C1278" s="2" t="str">
        <f>IFERROR(__xludf.DUMMYFUNCTION("""COMPUTED_VALUE"""),"cg19925599")</f>
        <v>cg19925599</v>
      </c>
    </row>
    <row r="1279">
      <c r="B1279" s="1" t="s">
        <v>1175</v>
      </c>
      <c r="C1279" s="2" t="str">
        <f>IFERROR(__xludf.DUMMYFUNCTION("""COMPUTED_VALUE"""),"cg18432441")</f>
        <v>cg18432441</v>
      </c>
    </row>
    <row r="1280">
      <c r="B1280" s="1" t="s">
        <v>1176</v>
      </c>
      <c r="C1280" s="2" t="str">
        <f>IFERROR(__xludf.DUMMYFUNCTION("""COMPUTED_VALUE"""),"cg10142520")</f>
        <v>cg10142520</v>
      </c>
    </row>
    <row r="1281">
      <c r="B1281" s="1" t="s">
        <v>855</v>
      </c>
      <c r="C1281" s="2" t="str">
        <f>IFERROR(__xludf.DUMMYFUNCTION("""COMPUTED_VALUE"""),"cg20941894")</f>
        <v>cg20941894</v>
      </c>
    </row>
    <row r="1282">
      <c r="B1282" s="1" t="s">
        <v>1177</v>
      </c>
      <c r="C1282" s="2" t="str">
        <f>IFERROR(__xludf.DUMMYFUNCTION("""COMPUTED_VALUE"""),"cg03286774")</f>
        <v>cg03286774</v>
      </c>
    </row>
    <row r="1283">
      <c r="B1283" s="1" t="s">
        <v>1064</v>
      </c>
      <c r="C1283" s="2" t="str">
        <f>IFERROR(__xludf.DUMMYFUNCTION("""COMPUTED_VALUE"""),"cg10370262")</f>
        <v>cg10370262</v>
      </c>
    </row>
    <row r="1284">
      <c r="B1284" s="1" t="s">
        <v>333</v>
      </c>
      <c r="C1284" s="2" t="str">
        <f>IFERROR(__xludf.DUMMYFUNCTION("""COMPUTED_VALUE"""),"cg04682775")</f>
        <v>cg04682775</v>
      </c>
    </row>
    <row r="1285">
      <c r="B1285" s="1" t="s">
        <v>420</v>
      </c>
      <c r="C1285" s="2" t="str">
        <f>IFERROR(__xludf.DUMMYFUNCTION("""COMPUTED_VALUE"""),"cg19668951")</f>
        <v>cg19668951</v>
      </c>
    </row>
    <row r="1286">
      <c r="B1286" s="1" t="s">
        <v>1178</v>
      </c>
      <c r="C1286" s="2" t="str">
        <f>IFERROR(__xludf.DUMMYFUNCTION("""COMPUTED_VALUE"""),"cg18482892")</f>
        <v>cg18482892</v>
      </c>
    </row>
    <row r="1287">
      <c r="B1287" s="1" t="s">
        <v>391</v>
      </c>
      <c r="C1287" s="2" t="str">
        <f>IFERROR(__xludf.DUMMYFUNCTION("""COMPUTED_VALUE"""),"cg00210249")</f>
        <v>cg00210249</v>
      </c>
    </row>
    <row r="1288">
      <c r="B1288" s="1" t="s">
        <v>1179</v>
      </c>
      <c r="C1288" s="2" t="str">
        <f>IFERROR(__xludf.DUMMYFUNCTION("""COMPUTED_VALUE"""),"cg07252792")</f>
        <v>cg07252792</v>
      </c>
    </row>
    <row r="1289">
      <c r="B1289" s="1" t="s">
        <v>179</v>
      </c>
      <c r="C1289" s="2" t="str">
        <f>IFERROR(__xludf.DUMMYFUNCTION("""COMPUTED_VALUE"""),"cg23325384")</f>
        <v>cg23325384</v>
      </c>
    </row>
    <row r="1290">
      <c r="B1290" s="1" t="s">
        <v>1180</v>
      </c>
      <c r="C1290" s="2" t="str">
        <f>IFERROR(__xludf.DUMMYFUNCTION("""COMPUTED_VALUE"""),"cg06230847")</f>
        <v>cg06230847</v>
      </c>
    </row>
    <row r="1291">
      <c r="B1291" s="1" t="s">
        <v>744</v>
      </c>
      <c r="C1291" s="2" t="str">
        <f>IFERROR(__xludf.DUMMYFUNCTION("""COMPUTED_VALUE"""),"cg22467468")</f>
        <v>cg22467468</v>
      </c>
    </row>
    <row r="1292">
      <c r="B1292" s="1" t="s">
        <v>1181</v>
      </c>
      <c r="C1292" s="2" t="str">
        <f>IFERROR(__xludf.DUMMYFUNCTION("""COMPUTED_VALUE"""),"cg09823543")</f>
        <v>cg09823543</v>
      </c>
    </row>
    <row r="1293">
      <c r="B1293" s="1" t="s">
        <v>555</v>
      </c>
      <c r="C1293" s="2" t="str">
        <f>IFERROR(__xludf.DUMMYFUNCTION("""COMPUTED_VALUE"""),"cg01137537")</f>
        <v>cg01137537</v>
      </c>
    </row>
    <row r="1294">
      <c r="B1294" s="1" t="s">
        <v>516</v>
      </c>
      <c r="C1294" s="2" t="str">
        <f>IFERROR(__xludf.DUMMYFUNCTION("""COMPUTED_VALUE"""),"cg23036683")</f>
        <v>cg23036683</v>
      </c>
    </row>
    <row r="1295">
      <c r="B1295" s="1" t="s">
        <v>946</v>
      </c>
      <c r="C1295" s="2" t="str">
        <f>IFERROR(__xludf.DUMMYFUNCTION("""COMPUTED_VALUE"""),"cg02101876")</f>
        <v>cg02101876</v>
      </c>
    </row>
    <row r="1296">
      <c r="B1296" s="1" t="s">
        <v>1077</v>
      </c>
      <c r="C1296" s="2" t="str">
        <f>IFERROR(__xludf.DUMMYFUNCTION("""COMPUTED_VALUE"""),"cg18806193")</f>
        <v>cg18806193</v>
      </c>
    </row>
    <row r="1297">
      <c r="B1297" s="1" t="s">
        <v>1182</v>
      </c>
      <c r="C1297" s="2" t="str">
        <f>IFERROR(__xludf.DUMMYFUNCTION("""COMPUTED_VALUE"""),"cg19510478")</f>
        <v>cg19510478</v>
      </c>
    </row>
    <row r="1298">
      <c r="B1298" s="1" t="s">
        <v>1183</v>
      </c>
      <c r="C1298" s="2" t="str">
        <f>IFERROR(__xludf.DUMMYFUNCTION("""COMPUTED_VALUE"""),"cg02506360")</f>
        <v>cg02506360</v>
      </c>
    </row>
    <row r="1299">
      <c r="B1299" s="1" t="s">
        <v>1184</v>
      </c>
      <c r="C1299" s="2" t="str">
        <f>IFERROR(__xludf.DUMMYFUNCTION("""COMPUTED_VALUE"""),"cg11064833")</f>
        <v>cg11064833</v>
      </c>
    </row>
    <row r="1300">
      <c r="B1300" s="1" t="s">
        <v>271</v>
      </c>
      <c r="C1300" s="2" t="str">
        <f>IFERROR(__xludf.DUMMYFUNCTION("""COMPUTED_VALUE"""),"cg05112617")</f>
        <v>cg05112617</v>
      </c>
    </row>
    <row r="1301">
      <c r="B1301" s="1" t="s">
        <v>1185</v>
      </c>
      <c r="C1301" s="2" t="str">
        <f>IFERROR(__xludf.DUMMYFUNCTION("""COMPUTED_VALUE"""),"cg05307301")</f>
        <v>cg05307301</v>
      </c>
    </row>
    <row r="1302">
      <c r="B1302" s="1" t="s">
        <v>1186</v>
      </c>
      <c r="C1302" s="2" t="str">
        <f>IFERROR(__xludf.DUMMYFUNCTION("""COMPUTED_VALUE"""),"cg09245003")</f>
        <v>cg09245003</v>
      </c>
    </row>
    <row r="1303">
      <c r="B1303" s="1" t="s">
        <v>61</v>
      </c>
      <c r="C1303" s="2" t="str">
        <f>IFERROR(__xludf.DUMMYFUNCTION("""COMPUTED_VALUE"""),"cg00263146")</f>
        <v>cg00263146</v>
      </c>
    </row>
    <row r="1304">
      <c r="B1304" s="1" t="s">
        <v>363</v>
      </c>
      <c r="C1304" s="2" t="str">
        <f>IFERROR(__xludf.DUMMYFUNCTION("""COMPUTED_VALUE"""),"cg24334029")</f>
        <v>cg24334029</v>
      </c>
    </row>
    <row r="1305">
      <c r="B1305" s="1" t="s">
        <v>1187</v>
      </c>
      <c r="C1305" s="2" t="str">
        <f>IFERROR(__xludf.DUMMYFUNCTION("""COMPUTED_VALUE"""),"cg27230067")</f>
        <v>cg27230067</v>
      </c>
    </row>
    <row r="1306">
      <c r="B1306" s="1" t="s">
        <v>1188</v>
      </c>
      <c r="C1306" s="2" t="str">
        <f>IFERROR(__xludf.DUMMYFUNCTION("""COMPUTED_VALUE"""),"cg11100157")</f>
        <v>cg11100157</v>
      </c>
    </row>
    <row r="1307">
      <c r="B1307" s="1" t="s">
        <v>1189</v>
      </c>
      <c r="C1307" s="2" t="str">
        <f>IFERROR(__xludf.DUMMYFUNCTION("""COMPUTED_VALUE"""),"cg16951566")</f>
        <v>cg16951566</v>
      </c>
    </row>
    <row r="1308">
      <c r="B1308" s="1" t="s">
        <v>200</v>
      </c>
      <c r="C1308" s="2" t="str">
        <f>IFERROR(__xludf.DUMMYFUNCTION("""COMPUTED_VALUE"""),"cg04010446")</f>
        <v>cg04010446</v>
      </c>
    </row>
    <row r="1309">
      <c r="B1309" s="1" t="s">
        <v>413</v>
      </c>
      <c r="C1309" s="2" t="str">
        <f>IFERROR(__xludf.DUMMYFUNCTION("""COMPUTED_VALUE"""),"cg22753611")</f>
        <v>cg22753611</v>
      </c>
    </row>
    <row r="1310">
      <c r="B1310" s="1" t="s">
        <v>1190</v>
      </c>
      <c r="C1310" s="2" t="str">
        <f>IFERROR(__xludf.DUMMYFUNCTION("""COMPUTED_VALUE"""),"cg27658698")</f>
        <v>cg27658698</v>
      </c>
    </row>
    <row r="1311">
      <c r="B1311" s="1" t="s">
        <v>324</v>
      </c>
      <c r="C1311" s="2" t="str">
        <f>IFERROR(__xludf.DUMMYFUNCTION("""COMPUTED_VALUE"""),"cg18939928")</f>
        <v>cg18939928</v>
      </c>
    </row>
    <row r="1312">
      <c r="B1312" s="1" t="s">
        <v>1191</v>
      </c>
      <c r="C1312" s="2" t="str">
        <f>IFERROR(__xludf.DUMMYFUNCTION("""COMPUTED_VALUE"""),"cg07807757")</f>
        <v>cg07807757</v>
      </c>
    </row>
    <row r="1313">
      <c r="B1313" s="1" t="s">
        <v>1192</v>
      </c>
      <c r="C1313" s="2" t="str">
        <f>IFERROR(__xludf.DUMMYFUNCTION("""COMPUTED_VALUE"""),"cg03538383")</f>
        <v>cg03538383</v>
      </c>
    </row>
    <row r="1314">
      <c r="B1314" s="1" t="s">
        <v>1193</v>
      </c>
      <c r="C1314" s="2" t="str">
        <f>IFERROR(__xludf.DUMMYFUNCTION("""COMPUTED_VALUE"""),"cg25471715")</f>
        <v>cg25471715</v>
      </c>
    </row>
    <row r="1315">
      <c r="B1315" s="1" t="s">
        <v>116</v>
      </c>
      <c r="C1315" s="2" t="str">
        <f>IFERROR(__xludf.DUMMYFUNCTION("""COMPUTED_VALUE"""),"cg18141744")</f>
        <v>cg18141744</v>
      </c>
    </row>
    <row r="1316">
      <c r="B1316" s="1" t="s">
        <v>1194</v>
      </c>
      <c r="C1316" s="2" t="str">
        <f>IFERROR(__xludf.DUMMYFUNCTION("""COMPUTED_VALUE"""),"cg10653926")</f>
        <v>cg10653926</v>
      </c>
    </row>
    <row r="1317">
      <c r="B1317" s="1" t="s">
        <v>1195</v>
      </c>
      <c r="C1317" s="2" t="str">
        <f>IFERROR(__xludf.DUMMYFUNCTION("""COMPUTED_VALUE"""),"cg27144670")</f>
        <v>cg27144670</v>
      </c>
    </row>
    <row r="1318">
      <c r="B1318" s="1" t="s">
        <v>193</v>
      </c>
      <c r="C1318" s="2" t="str">
        <f>IFERROR(__xludf.DUMMYFUNCTION("""COMPUTED_VALUE"""),"cg04110886")</f>
        <v>cg04110886</v>
      </c>
    </row>
    <row r="1319">
      <c r="B1319" s="1" t="s">
        <v>1196</v>
      </c>
      <c r="C1319" s="2" t="str">
        <f>IFERROR(__xludf.DUMMYFUNCTION("""COMPUTED_VALUE"""),"cg07059784")</f>
        <v>cg07059784</v>
      </c>
    </row>
    <row r="1320">
      <c r="B1320" s="1" t="s">
        <v>1197</v>
      </c>
      <c r="C1320" s="2" t="str">
        <f>IFERROR(__xludf.DUMMYFUNCTION("""COMPUTED_VALUE"""),"cg05039671")</f>
        <v>cg05039671</v>
      </c>
    </row>
    <row r="1321">
      <c r="B1321" s="1" t="s">
        <v>1198</v>
      </c>
      <c r="C1321" s="2" t="str">
        <f>IFERROR(__xludf.DUMMYFUNCTION("""COMPUTED_VALUE"""),"cg05337019")</f>
        <v>cg05337019</v>
      </c>
    </row>
    <row r="1322">
      <c r="B1322" s="1" t="s">
        <v>1199</v>
      </c>
      <c r="C1322" s="2" t="str">
        <f>IFERROR(__xludf.DUMMYFUNCTION("""COMPUTED_VALUE"""),"cg06978145")</f>
        <v>cg06978145</v>
      </c>
    </row>
    <row r="1323">
      <c r="B1323" s="1" t="s">
        <v>1200</v>
      </c>
      <c r="C1323" s="2" t="str">
        <f>IFERROR(__xludf.DUMMYFUNCTION("""COMPUTED_VALUE"""),"cg03393105")</f>
        <v>cg03393105</v>
      </c>
    </row>
    <row r="1324">
      <c r="B1324" s="1" t="s">
        <v>1201</v>
      </c>
      <c r="C1324" s="2" t="str">
        <f>IFERROR(__xludf.DUMMYFUNCTION("""COMPUTED_VALUE"""),"cg13784276")</f>
        <v>cg13784276</v>
      </c>
    </row>
    <row r="1325">
      <c r="B1325" s="1" t="s">
        <v>1202</v>
      </c>
      <c r="C1325" s="2" t="str">
        <f>IFERROR(__xludf.DUMMYFUNCTION("""COMPUTED_VALUE"""),"cg24208206")</f>
        <v>cg24208206</v>
      </c>
    </row>
    <row r="1326">
      <c r="B1326" s="1" t="s">
        <v>971</v>
      </c>
      <c r="C1326" s="2" t="str">
        <f>IFERROR(__xludf.DUMMYFUNCTION("""COMPUTED_VALUE"""),"cg19010846")</f>
        <v>cg19010846</v>
      </c>
    </row>
    <row r="1327">
      <c r="B1327" s="1" t="s">
        <v>1203</v>
      </c>
      <c r="C1327" s="2" t="str">
        <f>IFERROR(__xludf.DUMMYFUNCTION("""COMPUTED_VALUE"""),"cg16544989")</f>
        <v>cg16544989</v>
      </c>
    </row>
    <row r="1328">
      <c r="B1328" s="1" t="s">
        <v>1204</v>
      </c>
      <c r="C1328" s="2" t="str">
        <f>IFERROR(__xludf.DUMMYFUNCTION("""COMPUTED_VALUE"""),"cg00574958")</f>
        <v>cg00574958</v>
      </c>
    </row>
    <row r="1329">
      <c r="B1329" s="1" t="s">
        <v>1205</v>
      </c>
      <c r="C1329" s="2" t="str">
        <f>IFERROR(__xludf.DUMMYFUNCTION("""COMPUTED_VALUE"""),"cg06906869")</f>
        <v>cg06906869</v>
      </c>
    </row>
    <row r="1330">
      <c r="B1330" s="1" t="s">
        <v>456</v>
      </c>
      <c r="C1330" s="2" t="str">
        <f>IFERROR(__xludf.DUMMYFUNCTION("""COMPUTED_VALUE"""),"cg11719283")</f>
        <v>cg11719283</v>
      </c>
    </row>
    <row r="1331">
      <c r="B1331" s="1" t="s">
        <v>957</v>
      </c>
      <c r="C1331" s="2" t="str">
        <f>IFERROR(__xludf.DUMMYFUNCTION("""COMPUTED_VALUE"""),"cg02874605")</f>
        <v>cg02874605</v>
      </c>
    </row>
    <row r="1332">
      <c r="B1332" s="1" t="s">
        <v>1206</v>
      </c>
      <c r="C1332" s="2" t="str">
        <f>IFERROR(__xludf.DUMMYFUNCTION("""COMPUTED_VALUE"""),"cg25886382")</f>
        <v>cg25886382</v>
      </c>
    </row>
    <row r="1333">
      <c r="B1333" s="1" t="s">
        <v>1207</v>
      </c>
      <c r="C1333" s="2" t="str">
        <f>IFERROR(__xludf.DUMMYFUNCTION("""COMPUTED_VALUE"""),"cg16119274")</f>
        <v>cg16119274</v>
      </c>
    </row>
    <row r="1334">
      <c r="B1334" s="1" t="s">
        <v>1208</v>
      </c>
      <c r="C1334" s="2" t="str">
        <f>IFERROR(__xludf.DUMMYFUNCTION("""COMPUTED_VALUE"""),"cg21488617")</f>
        <v>cg21488617</v>
      </c>
    </row>
    <row r="1335">
      <c r="B1335" s="1" t="s">
        <v>988</v>
      </c>
      <c r="C1335" s="2" t="str">
        <f>IFERROR(__xludf.DUMMYFUNCTION("""COMPUTED_VALUE"""),"cg13287553")</f>
        <v>cg13287553</v>
      </c>
    </row>
    <row r="1336">
      <c r="B1336" s="1" t="s">
        <v>1209</v>
      </c>
      <c r="C1336" s="2" t="str">
        <f>IFERROR(__xludf.DUMMYFUNCTION("""COMPUTED_VALUE"""),"cg04503500")</f>
        <v>cg04503500</v>
      </c>
    </row>
    <row r="1337">
      <c r="B1337" s="1" t="s">
        <v>411</v>
      </c>
      <c r="C1337" s="2" t="str">
        <f>IFERROR(__xludf.DUMMYFUNCTION("""COMPUTED_VALUE"""),"cg20292636")</f>
        <v>cg20292636</v>
      </c>
    </row>
    <row r="1338">
      <c r="B1338" s="1" t="s">
        <v>1210</v>
      </c>
      <c r="C1338" s="2" t="str">
        <f>IFERROR(__xludf.DUMMYFUNCTION("""COMPUTED_VALUE"""),"cg23418510")</f>
        <v>cg23418510</v>
      </c>
    </row>
    <row r="1339">
      <c r="B1339" s="1" t="s">
        <v>1211</v>
      </c>
      <c r="C1339" s="2" t="str">
        <f>IFERROR(__xludf.DUMMYFUNCTION("""COMPUTED_VALUE"""),"cg25312876")</f>
        <v>cg25312876</v>
      </c>
    </row>
    <row r="1340">
      <c r="B1340" s="1" t="s">
        <v>1212</v>
      </c>
      <c r="C1340" s="2" t="str">
        <f>IFERROR(__xludf.DUMMYFUNCTION("""COMPUTED_VALUE"""),"cg07091529")</f>
        <v>cg07091529</v>
      </c>
    </row>
    <row r="1341">
      <c r="B1341" s="1" t="s">
        <v>1213</v>
      </c>
      <c r="C1341" s="2" t="str">
        <f>IFERROR(__xludf.DUMMYFUNCTION("""COMPUTED_VALUE"""),"cg17580045")</f>
        <v>cg17580045</v>
      </c>
    </row>
    <row r="1342">
      <c r="B1342" s="1" t="s">
        <v>1214</v>
      </c>
      <c r="C1342" s="2" t="str">
        <f>IFERROR(__xludf.DUMMYFUNCTION("""COMPUTED_VALUE"""),"cg27225570")</f>
        <v>cg27225570</v>
      </c>
    </row>
    <row r="1343">
      <c r="B1343" s="1" t="s">
        <v>1215</v>
      </c>
      <c r="C1343" s="2" t="str">
        <f>IFERROR(__xludf.DUMMYFUNCTION("""COMPUTED_VALUE"""),"cg01593673")</f>
        <v>cg01593673</v>
      </c>
    </row>
    <row r="1344">
      <c r="B1344" s="1" t="s">
        <v>1216</v>
      </c>
      <c r="C1344" s="2" t="str">
        <f>IFERROR(__xludf.DUMMYFUNCTION("""COMPUTED_VALUE"""),"cg25298596")</f>
        <v>cg25298596</v>
      </c>
    </row>
    <row r="1345">
      <c r="B1345" s="1" t="s">
        <v>1217</v>
      </c>
      <c r="C1345" s="2" t="str">
        <f>IFERROR(__xludf.DUMMYFUNCTION("""COMPUTED_VALUE"""),"cg26159832")</f>
        <v>cg26159832</v>
      </c>
    </row>
    <row r="1346">
      <c r="B1346" s="1" t="s">
        <v>514</v>
      </c>
      <c r="C1346" s="2" t="str">
        <f>IFERROR(__xludf.DUMMYFUNCTION("""COMPUTED_VALUE"""),"cg14625975")</f>
        <v>cg14625975</v>
      </c>
    </row>
    <row r="1347">
      <c r="B1347" s="1" t="s">
        <v>1218</v>
      </c>
      <c r="C1347" s="2" t="str">
        <f>IFERROR(__xludf.DUMMYFUNCTION("""COMPUTED_VALUE"""),"cg24102360")</f>
        <v>cg24102360</v>
      </c>
    </row>
    <row r="1348">
      <c r="B1348" s="1" t="s">
        <v>462</v>
      </c>
      <c r="C1348" s="2" t="str">
        <f>IFERROR(__xludf.DUMMYFUNCTION("""COMPUTED_VALUE"""),"cg15602420")</f>
        <v>cg15602420</v>
      </c>
    </row>
    <row r="1349">
      <c r="B1349" s="1" t="s">
        <v>1219</v>
      </c>
      <c r="C1349" s="2" t="str">
        <f>IFERROR(__xludf.DUMMYFUNCTION("""COMPUTED_VALUE"""),"cg22952678")</f>
        <v>cg22952678</v>
      </c>
    </row>
    <row r="1350">
      <c r="B1350" s="1" t="s">
        <v>926</v>
      </c>
      <c r="C1350" s="2" t="str">
        <f>IFERROR(__xludf.DUMMYFUNCTION("""COMPUTED_VALUE"""),"cg10303698")</f>
        <v>cg10303698</v>
      </c>
    </row>
    <row r="1351">
      <c r="B1351" s="1" t="s">
        <v>395</v>
      </c>
      <c r="C1351" s="2" t="str">
        <f>IFERROR(__xludf.DUMMYFUNCTION("""COMPUTED_VALUE"""),"cg14369329")</f>
        <v>cg14369329</v>
      </c>
    </row>
    <row r="1352">
      <c r="B1352" s="1" t="s">
        <v>1220</v>
      </c>
      <c r="C1352" s="2" t="str">
        <f>IFERROR(__xludf.DUMMYFUNCTION("""COMPUTED_VALUE"""),"cg08129017")</f>
        <v>cg08129017</v>
      </c>
    </row>
    <row r="1353">
      <c r="B1353" s="1" t="s">
        <v>1221</v>
      </c>
      <c r="C1353" s="2" t="str">
        <f>IFERROR(__xludf.DUMMYFUNCTION("""COMPUTED_VALUE"""),"cg09364501")</f>
        <v>cg09364501</v>
      </c>
    </row>
    <row r="1354">
      <c r="B1354" s="1" t="s">
        <v>986</v>
      </c>
      <c r="C1354" s="2" t="str">
        <f>IFERROR(__xludf.DUMMYFUNCTION("""COMPUTED_VALUE"""),"cg17439967")</f>
        <v>cg17439967</v>
      </c>
    </row>
    <row r="1355">
      <c r="B1355" s="1" t="s">
        <v>1222</v>
      </c>
      <c r="C1355" s="2" t="str">
        <f>IFERROR(__xludf.DUMMYFUNCTION("""COMPUTED_VALUE"""),"cg27554551")</f>
        <v>cg27554551</v>
      </c>
    </row>
    <row r="1356">
      <c r="B1356" s="1" t="s">
        <v>924</v>
      </c>
      <c r="C1356" s="2" t="str">
        <f>IFERROR(__xludf.DUMMYFUNCTION("""COMPUTED_VALUE"""),"cg20954977")</f>
        <v>cg20954977</v>
      </c>
    </row>
    <row r="1357">
      <c r="B1357" s="1" t="s">
        <v>166</v>
      </c>
      <c r="C1357" s="2" t="str">
        <f>IFERROR(__xludf.DUMMYFUNCTION("""COMPUTED_VALUE"""),"cg18954339")</f>
        <v>cg18954339</v>
      </c>
    </row>
    <row r="1358">
      <c r="B1358" s="1" t="s">
        <v>355</v>
      </c>
      <c r="C1358" s="2" t="str">
        <f>IFERROR(__xludf.DUMMYFUNCTION("""COMPUTED_VALUE"""),"cg01595325")</f>
        <v>cg01595325</v>
      </c>
    </row>
    <row r="1359">
      <c r="B1359" s="1" t="s">
        <v>1223</v>
      </c>
      <c r="C1359" s="2" t="str">
        <f>IFERROR(__xludf.DUMMYFUNCTION("""COMPUTED_VALUE"""),"cg12623364")</f>
        <v>cg12623364</v>
      </c>
    </row>
    <row r="1360">
      <c r="B1360" s="1" t="s">
        <v>517</v>
      </c>
      <c r="C1360" s="2" t="str">
        <f>IFERROR(__xludf.DUMMYFUNCTION("""COMPUTED_VALUE"""),"cg17183174")</f>
        <v>cg17183174</v>
      </c>
    </row>
    <row r="1361">
      <c r="B1361" s="1" t="s">
        <v>1224</v>
      </c>
      <c r="C1361" s="2" t="str">
        <f>IFERROR(__xludf.DUMMYFUNCTION("""COMPUTED_VALUE"""),"cg14514120")</f>
        <v>cg14514120</v>
      </c>
    </row>
    <row r="1362">
      <c r="B1362" s="1" t="s">
        <v>1225</v>
      </c>
      <c r="C1362" s="2" t="str">
        <f>IFERROR(__xludf.DUMMYFUNCTION("""COMPUTED_VALUE"""),"cg06223162")</f>
        <v>cg06223162</v>
      </c>
    </row>
    <row r="1363">
      <c r="B1363" s="1" t="s">
        <v>1226</v>
      </c>
      <c r="C1363" s="2" t="str">
        <f>IFERROR(__xludf.DUMMYFUNCTION("""COMPUTED_VALUE"""),"cg12667125")</f>
        <v>cg12667125</v>
      </c>
    </row>
    <row r="1364">
      <c r="B1364" s="1" t="s">
        <v>936</v>
      </c>
      <c r="C1364" s="2" t="str">
        <f>IFERROR(__xludf.DUMMYFUNCTION("""COMPUTED_VALUE"""),"cg17778556")</f>
        <v>cg17778556</v>
      </c>
    </row>
    <row r="1365">
      <c r="B1365" s="1" t="s">
        <v>1227</v>
      </c>
      <c r="C1365" s="2" t="str">
        <f>IFERROR(__xludf.DUMMYFUNCTION("""COMPUTED_VALUE"""),"cg02086839")</f>
        <v>cg02086839</v>
      </c>
    </row>
    <row r="1366">
      <c r="B1366" s="1" t="s">
        <v>1228</v>
      </c>
      <c r="C1366" s="2" t="str">
        <f>IFERROR(__xludf.DUMMYFUNCTION("""COMPUTED_VALUE"""),"cg07319712")</f>
        <v>cg07319712</v>
      </c>
    </row>
    <row r="1367">
      <c r="B1367" s="1" t="s">
        <v>1229</v>
      </c>
      <c r="C1367" s="2" t="str">
        <f>IFERROR(__xludf.DUMMYFUNCTION("""COMPUTED_VALUE"""),"cg06673536")</f>
        <v>cg06673536</v>
      </c>
    </row>
    <row r="1368">
      <c r="B1368" s="1" t="s">
        <v>1230</v>
      </c>
      <c r="C1368" s="2" t="str">
        <f>IFERROR(__xludf.DUMMYFUNCTION("""COMPUTED_VALUE"""),"cg15525503")</f>
        <v>cg15525503</v>
      </c>
    </row>
    <row r="1369">
      <c r="B1369" s="1" t="s">
        <v>1231</v>
      </c>
      <c r="C1369" s="2" t="str">
        <f>IFERROR(__xludf.DUMMYFUNCTION("""COMPUTED_VALUE"""),"cg04724659")</f>
        <v>cg04724659</v>
      </c>
    </row>
    <row r="1370">
      <c r="B1370" s="1" t="s">
        <v>1232</v>
      </c>
      <c r="C1370" s="2" t="str">
        <f>IFERROR(__xludf.DUMMYFUNCTION("""COMPUTED_VALUE"""),"cg15851274")</f>
        <v>cg15851274</v>
      </c>
    </row>
    <row r="1371">
      <c r="B1371" s="1" t="s">
        <v>1233</v>
      </c>
      <c r="C1371" s="2" t="str">
        <f>IFERROR(__xludf.DUMMYFUNCTION("""COMPUTED_VALUE"""),"cg00558986")</f>
        <v>cg00558986</v>
      </c>
    </row>
    <row r="1372">
      <c r="B1372" s="1" t="s">
        <v>1234</v>
      </c>
      <c r="C1372" s="2" t="str">
        <f>IFERROR(__xludf.DUMMYFUNCTION("""COMPUTED_VALUE"""),"cg01382864")</f>
        <v>cg01382864</v>
      </c>
    </row>
    <row r="1373">
      <c r="B1373" s="1" t="s">
        <v>687</v>
      </c>
      <c r="C1373" s="2" t="str">
        <f>IFERROR(__xludf.DUMMYFUNCTION("""COMPUTED_VALUE"""),"cg20443501")</f>
        <v>cg20443501</v>
      </c>
    </row>
    <row r="1374">
      <c r="B1374" s="1" t="s">
        <v>1235</v>
      </c>
      <c r="C1374" s="2" t="str">
        <f>IFERROR(__xludf.DUMMYFUNCTION("""COMPUTED_VALUE"""),"cg08367838")</f>
        <v>cg08367838</v>
      </c>
    </row>
    <row r="1375">
      <c r="B1375" s="1" t="s">
        <v>406</v>
      </c>
      <c r="C1375" s="2" t="str">
        <f>IFERROR(__xludf.DUMMYFUNCTION("""COMPUTED_VALUE"""),"cg27111444")</f>
        <v>cg27111444</v>
      </c>
    </row>
    <row r="1376">
      <c r="B1376" s="1" t="s">
        <v>1236</v>
      </c>
      <c r="C1376" s="2" t="str">
        <f>IFERROR(__xludf.DUMMYFUNCTION("""COMPUTED_VALUE"""),"cg17163737")</f>
        <v>cg17163737</v>
      </c>
    </row>
    <row r="1377">
      <c r="B1377" s="1" t="s">
        <v>1237</v>
      </c>
      <c r="C1377" s="2" t="str">
        <f>IFERROR(__xludf.DUMMYFUNCTION("""COMPUTED_VALUE"""),"cg07731025")</f>
        <v>cg07731025</v>
      </c>
    </row>
    <row r="1378">
      <c r="B1378" s="1" t="s">
        <v>1238</v>
      </c>
      <c r="C1378" s="2" t="str">
        <f>IFERROR(__xludf.DUMMYFUNCTION("""COMPUTED_VALUE"""),"cg08175536")</f>
        <v>cg08175536</v>
      </c>
    </row>
    <row r="1379">
      <c r="B1379" s="1" t="s">
        <v>1239</v>
      </c>
      <c r="C1379" s="2" t="str">
        <f>IFERROR(__xludf.DUMMYFUNCTION("""COMPUTED_VALUE"""),"cg06824423")</f>
        <v>cg06824423</v>
      </c>
    </row>
    <row r="1380">
      <c r="B1380" s="1" t="s">
        <v>1240</v>
      </c>
      <c r="C1380" s="2" t="str">
        <f>IFERROR(__xludf.DUMMYFUNCTION("""COMPUTED_VALUE"""),"cg00176888")</f>
        <v>cg00176888</v>
      </c>
    </row>
    <row r="1381">
      <c r="B1381" s="1" t="s">
        <v>1241</v>
      </c>
      <c r="C1381" s="2" t="str">
        <f>IFERROR(__xludf.DUMMYFUNCTION("""COMPUTED_VALUE"""),"cg02128655")</f>
        <v>cg02128655</v>
      </c>
    </row>
    <row r="1382">
      <c r="B1382" s="1" t="s">
        <v>1242</v>
      </c>
      <c r="C1382" s="2" t="str">
        <f>IFERROR(__xludf.DUMMYFUNCTION("""COMPUTED_VALUE"""),"cg03285617")</f>
        <v>cg03285617</v>
      </c>
    </row>
    <row r="1383">
      <c r="B1383" s="1" t="s">
        <v>1243</v>
      </c>
      <c r="C1383" s="2" t="str">
        <f>IFERROR(__xludf.DUMMYFUNCTION("""COMPUTED_VALUE"""),"cg11238505")</f>
        <v>cg11238505</v>
      </c>
    </row>
    <row r="1384">
      <c r="B1384" s="1" t="s">
        <v>1244</v>
      </c>
      <c r="C1384" s="2" t="str">
        <f>IFERROR(__xludf.DUMMYFUNCTION("""COMPUTED_VALUE"""),"cg14852409")</f>
        <v>cg14852409</v>
      </c>
    </row>
    <row r="1385">
      <c r="B1385" s="1" t="s">
        <v>1245</v>
      </c>
      <c r="C1385" s="2" t="str">
        <f>IFERROR(__xludf.DUMMYFUNCTION("""COMPUTED_VALUE"""),"cg16999370")</f>
        <v>cg16999370</v>
      </c>
    </row>
    <row r="1386">
      <c r="B1386" s="1" t="s">
        <v>1246</v>
      </c>
      <c r="C1386" s="2" t="str">
        <f>IFERROR(__xludf.DUMMYFUNCTION("""COMPUTED_VALUE"""),"cg13993802")</f>
        <v>cg13993802</v>
      </c>
    </row>
    <row r="1387">
      <c r="B1387" s="1" t="s">
        <v>1247</v>
      </c>
      <c r="C1387" s="2" t="str">
        <f>IFERROR(__xludf.DUMMYFUNCTION("""COMPUTED_VALUE"""),"cg00522451")</f>
        <v>cg00522451</v>
      </c>
    </row>
    <row r="1388">
      <c r="B1388" s="1" t="s">
        <v>1248</v>
      </c>
      <c r="C1388" s="2" t="str">
        <f>IFERROR(__xludf.DUMMYFUNCTION("""COMPUTED_VALUE"""),"cg23042230")</f>
        <v>cg23042230</v>
      </c>
    </row>
    <row r="1389">
      <c r="B1389" s="1" t="s">
        <v>1249</v>
      </c>
      <c r="C1389" s="2" t="str">
        <f>IFERROR(__xludf.DUMMYFUNCTION("""COMPUTED_VALUE"""),"cg07774299")</f>
        <v>cg07774299</v>
      </c>
    </row>
    <row r="1390">
      <c r="B1390" s="1" t="s">
        <v>1250</v>
      </c>
      <c r="C1390" s="2" t="str">
        <f>IFERROR(__xludf.DUMMYFUNCTION("""COMPUTED_VALUE"""),"cg02938807")</f>
        <v>cg02938807</v>
      </c>
    </row>
    <row r="1391">
      <c r="B1391" s="1" t="s">
        <v>1251</v>
      </c>
      <c r="C1391" s="2" t="str">
        <f>IFERROR(__xludf.DUMMYFUNCTION("""COMPUTED_VALUE"""),"cg01394461")</f>
        <v>cg01394461</v>
      </c>
    </row>
    <row r="1392">
      <c r="B1392" s="1" t="s">
        <v>1252</v>
      </c>
      <c r="C1392" s="2" t="str">
        <f>IFERROR(__xludf.DUMMYFUNCTION("""COMPUTED_VALUE"""),"cg26726230")</f>
        <v>cg26726230</v>
      </c>
    </row>
    <row r="1393">
      <c r="B1393" s="1" t="s">
        <v>1253</v>
      </c>
      <c r="C1393" s="2" t="str">
        <f>IFERROR(__xludf.DUMMYFUNCTION("""COMPUTED_VALUE"""),"cg00125455")</f>
        <v>cg00125455</v>
      </c>
    </row>
    <row r="1394">
      <c r="B1394" s="1" t="s">
        <v>1254</v>
      </c>
      <c r="C1394" s="2" t="str">
        <f>IFERROR(__xludf.DUMMYFUNCTION("""COMPUTED_VALUE"""),"cg04276669")</f>
        <v>cg04276669</v>
      </c>
    </row>
    <row r="1395">
      <c r="B1395" s="1" t="s">
        <v>1255</v>
      </c>
      <c r="C1395" s="2" t="str">
        <f>IFERROR(__xludf.DUMMYFUNCTION("""COMPUTED_VALUE"""),"cg01528492")</f>
        <v>cg01528492</v>
      </c>
    </row>
    <row r="1396">
      <c r="B1396" s="1" t="s">
        <v>1256</v>
      </c>
      <c r="C1396" s="2" t="str">
        <f>IFERROR(__xludf.DUMMYFUNCTION("""COMPUTED_VALUE"""),"cg21680729")</f>
        <v>cg21680729</v>
      </c>
    </row>
    <row r="1397">
      <c r="B1397" s="1" t="s">
        <v>1257</v>
      </c>
      <c r="C1397" s="2" t="str">
        <f>IFERROR(__xludf.DUMMYFUNCTION("""COMPUTED_VALUE"""),"cg21766592")</f>
        <v>cg21766592</v>
      </c>
    </row>
    <row r="1398">
      <c r="B1398" s="1" t="s">
        <v>1258</v>
      </c>
      <c r="C1398" s="2" t="str">
        <f>IFERROR(__xludf.DUMMYFUNCTION("""COMPUTED_VALUE"""),"cg15589939")</f>
        <v>cg15589939</v>
      </c>
    </row>
    <row r="1399">
      <c r="B1399" s="1" t="s">
        <v>540</v>
      </c>
      <c r="C1399" s="2" t="str">
        <f>IFERROR(__xludf.DUMMYFUNCTION("""COMPUTED_VALUE"""),"cg22166084")</f>
        <v>cg22166084</v>
      </c>
    </row>
    <row r="1400">
      <c r="B1400" s="1" t="s">
        <v>1259</v>
      </c>
      <c r="C1400" s="2" t="str">
        <f>IFERROR(__xludf.DUMMYFUNCTION("""COMPUTED_VALUE"""),"cg16505233")</f>
        <v>cg16505233</v>
      </c>
    </row>
    <row r="1401">
      <c r="B1401" s="1" t="s">
        <v>857</v>
      </c>
      <c r="C1401" s="2" t="str">
        <f>IFERROR(__xludf.DUMMYFUNCTION("""COMPUTED_VALUE"""),"cg14501914")</f>
        <v>cg14501914</v>
      </c>
    </row>
    <row r="1402">
      <c r="B1402" s="1" t="s">
        <v>1260</v>
      </c>
      <c r="C1402" s="2" t="str">
        <f>IFERROR(__xludf.DUMMYFUNCTION("""COMPUTED_VALUE"""),"cg18954900")</f>
        <v>cg18954900</v>
      </c>
    </row>
    <row r="1403">
      <c r="B1403" s="1" t="s">
        <v>107</v>
      </c>
      <c r="C1403" s="2" t="str">
        <f>IFERROR(__xludf.DUMMYFUNCTION("""COMPUTED_VALUE"""),"cg05853782")</f>
        <v>cg05853782</v>
      </c>
    </row>
    <row r="1404">
      <c r="B1404" s="1" t="s">
        <v>940</v>
      </c>
      <c r="C1404" s="2" t="str">
        <f>IFERROR(__xludf.DUMMYFUNCTION("""COMPUTED_VALUE"""),"cg27219748")</f>
        <v>cg27219748</v>
      </c>
    </row>
    <row r="1405">
      <c r="B1405" s="1" t="s">
        <v>1261</v>
      </c>
      <c r="C1405" s="2" t="str">
        <f>IFERROR(__xludf.DUMMYFUNCTION("""COMPUTED_VALUE"""),"cg15408734")</f>
        <v>cg15408734</v>
      </c>
    </row>
    <row r="1406">
      <c r="B1406" s="1" t="s">
        <v>1262</v>
      </c>
      <c r="C1406" s="2" t="str">
        <f>IFERROR(__xludf.DUMMYFUNCTION("""COMPUTED_VALUE"""),"cg04232816")</f>
        <v>cg04232816</v>
      </c>
    </row>
    <row r="1407">
      <c r="B1407" s="1" t="s">
        <v>1263</v>
      </c>
      <c r="C1407" s="2" t="str">
        <f>IFERROR(__xludf.DUMMYFUNCTION("""COMPUTED_VALUE"""),"cg08973688")</f>
        <v>cg08973688</v>
      </c>
    </row>
    <row r="1408">
      <c r="B1408" s="1" t="s">
        <v>1264</v>
      </c>
      <c r="C1408" s="2" t="str">
        <f>IFERROR(__xludf.DUMMYFUNCTION("""COMPUTED_VALUE"""),"cg10158614")</f>
        <v>cg10158614</v>
      </c>
    </row>
    <row r="1409">
      <c r="B1409" s="1" t="s">
        <v>1265</v>
      </c>
      <c r="C1409" s="2" t="str">
        <f>IFERROR(__xludf.DUMMYFUNCTION("""COMPUTED_VALUE"""),"cg16251626")</f>
        <v>cg16251626</v>
      </c>
    </row>
    <row r="1410">
      <c r="B1410" s="1" t="s">
        <v>1266</v>
      </c>
      <c r="C1410" s="2" t="str">
        <f>IFERROR(__xludf.DUMMYFUNCTION("""COMPUTED_VALUE"""),"cg01829163")</f>
        <v>cg01829163</v>
      </c>
    </row>
    <row r="1411">
      <c r="B1411" s="1" t="s">
        <v>286</v>
      </c>
      <c r="C1411" s="2" t="str">
        <f>IFERROR(__xludf.DUMMYFUNCTION("""COMPUTED_VALUE"""),"cg26894438")</f>
        <v>cg26894438</v>
      </c>
    </row>
    <row r="1412">
      <c r="B1412" s="1" t="s">
        <v>1267</v>
      </c>
      <c r="C1412" s="2" t="str">
        <f>IFERROR(__xludf.DUMMYFUNCTION("""COMPUTED_VALUE"""),"cg01196858")</f>
        <v>cg01196858</v>
      </c>
    </row>
    <row r="1413">
      <c r="B1413" s="1" t="s">
        <v>1268</v>
      </c>
      <c r="C1413" s="2" t="str">
        <f>IFERROR(__xludf.DUMMYFUNCTION("""COMPUTED_VALUE"""),"cg23939642")</f>
        <v>cg23939642</v>
      </c>
    </row>
    <row r="1414">
      <c r="B1414" s="1" t="s">
        <v>1269</v>
      </c>
      <c r="C1414" s="2" t="str">
        <f>IFERROR(__xludf.DUMMYFUNCTION("""COMPUTED_VALUE"""),"cg26012092")</f>
        <v>cg26012092</v>
      </c>
    </row>
    <row r="1415">
      <c r="B1415" s="1" t="s">
        <v>1270</v>
      </c>
      <c r="C1415" s="2" t="str">
        <f>IFERROR(__xludf.DUMMYFUNCTION("""COMPUTED_VALUE"""),"cg09887284")</f>
        <v>cg09887284</v>
      </c>
    </row>
    <row r="1416">
      <c r="B1416" s="1" t="s">
        <v>1271</v>
      </c>
      <c r="C1416" s="2" t="str">
        <f>IFERROR(__xludf.DUMMYFUNCTION("""COMPUTED_VALUE"""),"cg07796002")</f>
        <v>cg07796002</v>
      </c>
    </row>
    <row r="1417">
      <c r="B1417" s="1" t="s">
        <v>1272</v>
      </c>
      <c r="C1417" s="2" t="str">
        <f>IFERROR(__xludf.DUMMYFUNCTION("""COMPUTED_VALUE"""),"cg25579180")</f>
        <v>cg25579180</v>
      </c>
    </row>
    <row r="1418">
      <c r="B1418" s="1" t="s">
        <v>1273</v>
      </c>
      <c r="C1418" s="2" t="str">
        <f>IFERROR(__xludf.DUMMYFUNCTION("""COMPUTED_VALUE"""),"cg02339793")</f>
        <v>cg02339793</v>
      </c>
    </row>
    <row r="1419">
      <c r="B1419" s="1" t="s">
        <v>1274</v>
      </c>
      <c r="C1419" s="2" t="str">
        <f>IFERROR(__xludf.DUMMYFUNCTION("""COMPUTED_VALUE"""),"cg09336988")</f>
        <v>cg09336988</v>
      </c>
    </row>
    <row r="1420">
      <c r="B1420" s="1" t="s">
        <v>1275</v>
      </c>
      <c r="C1420" s="2" t="str">
        <f>IFERROR(__xludf.DUMMYFUNCTION("""COMPUTED_VALUE"""),"cg27396447")</f>
        <v>cg27396447</v>
      </c>
    </row>
    <row r="1421">
      <c r="B1421" s="1" t="s">
        <v>1276</v>
      </c>
      <c r="C1421" s="2" t="str">
        <f>IFERROR(__xludf.DUMMYFUNCTION("""COMPUTED_VALUE"""),"cg02192677")</f>
        <v>cg02192677</v>
      </c>
    </row>
    <row r="1422">
      <c r="B1422" s="1" t="s">
        <v>1277</v>
      </c>
      <c r="C1422" s="2" t="str">
        <f>IFERROR(__xludf.DUMMYFUNCTION("""COMPUTED_VALUE"""),"cg25082710")</f>
        <v>cg25082710</v>
      </c>
    </row>
    <row r="1423">
      <c r="B1423" s="1" t="s">
        <v>1278</v>
      </c>
      <c r="C1423" s="2" t="str">
        <f>IFERROR(__xludf.DUMMYFUNCTION("""COMPUTED_VALUE"""),"cg20153737")</f>
        <v>cg20153737</v>
      </c>
    </row>
    <row r="1424">
      <c r="B1424" s="1" t="s">
        <v>381</v>
      </c>
      <c r="C1424" s="2" t="str">
        <f>IFERROR(__xludf.DUMMYFUNCTION("""COMPUTED_VALUE"""),"cg24332710")</f>
        <v>cg24332710</v>
      </c>
    </row>
    <row r="1425">
      <c r="B1425" s="1" t="s">
        <v>1279</v>
      </c>
      <c r="C1425" s="2" t="str">
        <f>IFERROR(__xludf.DUMMYFUNCTION("""COMPUTED_VALUE"""),"cg07699613")</f>
        <v>cg07699613</v>
      </c>
    </row>
    <row r="1426">
      <c r="B1426" s="1" t="s">
        <v>1280</v>
      </c>
      <c r="C1426" s="2" t="str">
        <f>IFERROR(__xludf.DUMMYFUNCTION("""COMPUTED_VALUE"""),"cg26426774")</f>
        <v>cg26426774</v>
      </c>
    </row>
    <row r="1427">
      <c r="B1427" s="1" t="s">
        <v>1281</v>
      </c>
      <c r="C1427" s="2" t="str">
        <f>IFERROR(__xludf.DUMMYFUNCTION("""COMPUTED_VALUE"""),"cg21712678")</f>
        <v>cg21712678</v>
      </c>
    </row>
    <row r="1428">
      <c r="B1428" s="1" t="s">
        <v>1282</v>
      </c>
      <c r="C1428" s="2" t="str">
        <f>IFERROR(__xludf.DUMMYFUNCTION("""COMPUTED_VALUE"""),"cg22404646")</f>
        <v>cg22404646</v>
      </c>
    </row>
    <row r="1429">
      <c r="B1429" s="1" t="s">
        <v>1283</v>
      </c>
      <c r="C1429" s="2" t="str">
        <f>IFERROR(__xludf.DUMMYFUNCTION("""COMPUTED_VALUE"""),"cg01252398")</f>
        <v>cg01252398</v>
      </c>
    </row>
    <row r="1430">
      <c r="B1430" s="1" t="s">
        <v>396</v>
      </c>
      <c r="C1430" s="2" t="str">
        <f>IFERROR(__xludf.DUMMYFUNCTION("""COMPUTED_VALUE"""),"cg08741842")</f>
        <v>cg08741842</v>
      </c>
    </row>
    <row r="1431">
      <c r="B1431" s="1" t="s">
        <v>1284</v>
      </c>
      <c r="C1431" s="2" t="str">
        <f>IFERROR(__xludf.DUMMYFUNCTION("""COMPUTED_VALUE"""),"cg10228162")</f>
        <v>cg10228162</v>
      </c>
    </row>
    <row r="1432">
      <c r="B1432" s="1" t="s">
        <v>246</v>
      </c>
      <c r="C1432" s="2" t="str">
        <f>IFERROR(__xludf.DUMMYFUNCTION("""COMPUTED_VALUE"""),"cg20856497")</f>
        <v>cg20856497</v>
      </c>
    </row>
    <row r="1433">
      <c r="B1433" s="1" t="s">
        <v>960</v>
      </c>
      <c r="C1433" s="2" t="str">
        <f>IFERROR(__xludf.DUMMYFUNCTION("""COMPUTED_VALUE"""),"cg24593832")</f>
        <v>cg24593832</v>
      </c>
    </row>
    <row r="1434">
      <c r="B1434" s="1" t="s">
        <v>1285</v>
      </c>
      <c r="C1434" s="2" t="str">
        <f>IFERROR(__xludf.DUMMYFUNCTION("""COMPUTED_VALUE"""),"cg22314314")</f>
        <v>cg22314314</v>
      </c>
    </row>
    <row r="1435">
      <c r="B1435" s="1" t="s">
        <v>364</v>
      </c>
      <c r="C1435" s="2" t="str">
        <f>IFERROR(__xludf.DUMMYFUNCTION("""COMPUTED_VALUE"""),"cg00574412")</f>
        <v>cg00574412</v>
      </c>
    </row>
    <row r="1436">
      <c r="B1436" s="1" t="s">
        <v>1286</v>
      </c>
      <c r="C1436" s="2" t="str">
        <f>IFERROR(__xludf.DUMMYFUNCTION("""COMPUTED_VALUE"""),"cg05185634")</f>
        <v>cg05185634</v>
      </c>
    </row>
    <row r="1437">
      <c r="B1437" s="1" t="s">
        <v>1287</v>
      </c>
      <c r="C1437" s="2" t="str">
        <f>IFERROR(__xludf.DUMMYFUNCTION("""COMPUTED_VALUE"""),"cg16724148")</f>
        <v>cg16724148</v>
      </c>
    </row>
    <row r="1438">
      <c r="B1438" s="1" t="s">
        <v>1288</v>
      </c>
      <c r="C1438" s="2" t="str">
        <f>IFERROR(__xludf.DUMMYFUNCTION("""COMPUTED_VALUE"""),"cg08772028")</f>
        <v>cg08772028</v>
      </c>
    </row>
    <row r="1439">
      <c r="B1439" s="1" t="s">
        <v>1289</v>
      </c>
      <c r="C1439" s="2" t="str">
        <f>IFERROR(__xludf.DUMMYFUNCTION("""COMPUTED_VALUE"""),"cg24319836")</f>
        <v>cg24319836</v>
      </c>
    </row>
    <row r="1440">
      <c r="B1440" s="1" t="s">
        <v>489</v>
      </c>
      <c r="C1440" s="2" t="str">
        <f>IFERROR(__xludf.DUMMYFUNCTION("""COMPUTED_VALUE"""),"cg15855924")</f>
        <v>cg15855924</v>
      </c>
    </row>
    <row r="1441">
      <c r="B1441" s="1" t="s">
        <v>1290</v>
      </c>
      <c r="C1441" s="2" t="str">
        <f>IFERROR(__xludf.DUMMYFUNCTION("""COMPUTED_VALUE"""),"cg09496748")</f>
        <v>cg09496748</v>
      </c>
    </row>
    <row r="1442">
      <c r="B1442" s="1" t="s">
        <v>1291</v>
      </c>
      <c r="C1442" s="2" t="str">
        <f>IFERROR(__xludf.DUMMYFUNCTION("""COMPUTED_VALUE"""),"cg04737087")</f>
        <v>cg04737087</v>
      </c>
    </row>
    <row r="1443">
      <c r="B1443" s="1" t="s">
        <v>1292</v>
      </c>
      <c r="C1443" s="2" t="str">
        <f>IFERROR(__xludf.DUMMYFUNCTION("""COMPUTED_VALUE"""),"cg25139636")</f>
        <v>cg25139636</v>
      </c>
    </row>
    <row r="1444">
      <c r="B1444" s="1" t="s">
        <v>1095</v>
      </c>
      <c r="C1444" s="2" t="str">
        <f>IFERROR(__xludf.DUMMYFUNCTION("""COMPUTED_VALUE"""),"cg00061031")</f>
        <v>cg00061031</v>
      </c>
    </row>
    <row r="1445">
      <c r="B1445" s="1" t="s">
        <v>1293</v>
      </c>
      <c r="C1445" s="2" t="str">
        <f>IFERROR(__xludf.DUMMYFUNCTION("""COMPUTED_VALUE"""),"cg14277403")</f>
        <v>cg14277403</v>
      </c>
    </row>
    <row r="1446">
      <c r="B1446" s="1" t="s">
        <v>461</v>
      </c>
      <c r="C1446" s="2" t="str">
        <f>IFERROR(__xludf.DUMMYFUNCTION("""COMPUTED_VALUE"""),"cg05155595")</f>
        <v>cg05155595</v>
      </c>
    </row>
    <row r="1447">
      <c r="B1447" s="1" t="s">
        <v>1294</v>
      </c>
      <c r="C1447" s="2" t="str">
        <f>IFERROR(__xludf.DUMMYFUNCTION("""COMPUTED_VALUE"""),"cg27464065")</f>
        <v>cg27464065</v>
      </c>
    </row>
    <row r="1448">
      <c r="B1448" s="1" t="s">
        <v>1295</v>
      </c>
      <c r="C1448" s="2" t="str">
        <f>IFERROR(__xludf.DUMMYFUNCTION("""COMPUTED_VALUE"""),"cg27366162")</f>
        <v>cg27366162</v>
      </c>
    </row>
    <row r="1449">
      <c r="B1449" s="1" t="s">
        <v>1296</v>
      </c>
      <c r="C1449" s="2" t="str">
        <f>IFERROR(__xludf.DUMMYFUNCTION("""COMPUTED_VALUE"""),"cg24727216")</f>
        <v>cg24727216</v>
      </c>
    </row>
    <row r="1450">
      <c r="B1450" s="1" t="s">
        <v>1297</v>
      </c>
      <c r="C1450" s="2" t="str">
        <f>IFERROR(__xludf.DUMMYFUNCTION("""COMPUTED_VALUE"""),"cg18696027")</f>
        <v>cg18696027</v>
      </c>
    </row>
    <row r="1451">
      <c r="B1451" s="1" t="s">
        <v>1298</v>
      </c>
      <c r="C1451" s="2" t="str">
        <f>IFERROR(__xludf.DUMMYFUNCTION("""COMPUTED_VALUE"""),"cg17016266")</f>
        <v>cg17016266</v>
      </c>
    </row>
    <row r="1452">
      <c r="B1452" s="1" t="s">
        <v>1299</v>
      </c>
      <c r="C1452" s="2" t="str">
        <f>IFERROR(__xludf.DUMMYFUNCTION("""COMPUTED_VALUE"""),"cg03732014")</f>
        <v>cg03732014</v>
      </c>
    </row>
    <row r="1453">
      <c r="B1453" s="1" t="s">
        <v>1300</v>
      </c>
      <c r="C1453" s="2" t="str">
        <f>IFERROR(__xludf.DUMMYFUNCTION("""COMPUTED_VALUE"""),"cg12194745")</f>
        <v>cg12194745</v>
      </c>
    </row>
    <row r="1454">
      <c r="B1454" s="1" t="s">
        <v>1301</v>
      </c>
      <c r="C1454" s="2" t="str">
        <f>IFERROR(__xludf.DUMMYFUNCTION("""COMPUTED_VALUE"""),"cg00419702")</f>
        <v>cg00419702</v>
      </c>
    </row>
    <row r="1455">
      <c r="B1455" s="1" t="s">
        <v>1302</v>
      </c>
      <c r="C1455" s="2" t="str">
        <f>IFERROR(__xludf.DUMMYFUNCTION("""COMPUTED_VALUE"""),"cg01180628")</f>
        <v>cg01180628</v>
      </c>
    </row>
    <row r="1456">
      <c r="B1456" s="1" t="s">
        <v>1303</v>
      </c>
      <c r="C1456" s="2" t="str">
        <f>IFERROR(__xludf.DUMMYFUNCTION("""COMPUTED_VALUE"""),"cg24655262")</f>
        <v>cg24655262</v>
      </c>
    </row>
    <row r="1457">
      <c r="B1457" s="1" t="s">
        <v>1304</v>
      </c>
      <c r="C1457" s="2" t="str">
        <f>IFERROR(__xludf.DUMMYFUNCTION("""COMPUTED_VALUE"""),"cg03764274")</f>
        <v>cg03764274</v>
      </c>
    </row>
    <row r="1458">
      <c r="B1458" s="1" t="s">
        <v>1305</v>
      </c>
      <c r="C1458" s="2" t="str">
        <f>IFERROR(__xludf.DUMMYFUNCTION("""COMPUTED_VALUE"""),"cg00536532")</f>
        <v>cg00536532</v>
      </c>
    </row>
    <row r="1459">
      <c r="B1459" s="1" t="s">
        <v>1306</v>
      </c>
      <c r="C1459" s="2" t="str">
        <f>IFERROR(__xludf.DUMMYFUNCTION("""COMPUTED_VALUE"""),"cg13477101")</f>
        <v>cg13477101</v>
      </c>
    </row>
    <row r="1460">
      <c r="B1460" s="1" t="s">
        <v>1307</v>
      </c>
      <c r="C1460" s="2" t="str">
        <f>IFERROR(__xludf.DUMMYFUNCTION("""COMPUTED_VALUE"""),"cg03059247")</f>
        <v>cg03059247</v>
      </c>
    </row>
    <row r="1461">
      <c r="B1461" s="1" t="s">
        <v>1308</v>
      </c>
      <c r="C1461" s="2" t="str">
        <f>IFERROR(__xludf.DUMMYFUNCTION("""COMPUTED_VALUE"""),"cg08782002")</f>
        <v>cg08782002</v>
      </c>
    </row>
    <row r="1462">
      <c r="B1462" s="1" t="s">
        <v>1309</v>
      </c>
      <c r="C1462" s="2" t="str">
        <f>IFERROR(__xludf.DUMMYFUNCTION("""COMPUTED_VALUE"""),"cg13311440")</f>
        <v>cg13311440</v>
      </c>
    </row>
    <row r="1463">
      <c r="B1463" s="1" t="s">
        <v>1310</v>
      </c>
      <c r="C1463" s="2" t="str">
        <f>IFERROR(__xludf.DUMMYFUNCTION("""COMPUTED_VALUE"""),"cg06180389")</f>
        <v>cg06180389</v>
      </c>
    </row>
    <row r="1464">
      <c r="B1464" s="1" t="s">
        <v>1311</v>
      </c>
      <c r="C1464" s="2" t="str">
        <f>IFERROR(__xludf.DUMMYFUNCTION("""COMPUTED_VALUE"""),"cg07413467")</f>
        <v>cg07413467</v>
      </c>
    </row>
    <row r="1465">
      <c r="B1465" s="1" t="s">
        <v>1312</v>
      </c>
      <c r="C1465" s="2" t="str">
        <f>IFERROR(__xludf.DUMMYFUNCTION("""COMPUTED_VALUE"""),"cg00908631")</f>
        <v>cg00908631</v>
      </c>
    </row>
    <row r="1466">
      <c r="B1466" s="1" t="s">
        <v>1313</v>
      </c>
      <c r="C1466" s="2" t="str">
        <f>IFERROR(__xludf.DUMMYFUNCTION("""COMPUTED_VALUE"""),"cg06799321")</f>
        <v>cg06799321</v>
      </c>
    </row>
    <row r="1467">
      <c r="B1467" s="1" t="s">
        <v>1314</v>
      </c>
      <c r="C1467" s="2" t="str">
        <f>IFERROR(__xludf.DUMMYFUNCTION("""COMPUTED_VALUE"""),"cg01179256")</f>
        <v>cg01179256</v>
      </c>
    </row>
    <row r="1468">
      <c r="B1468" s="1" t="s">
        <v>1315</v>
      </c>
      <c r="C1468" s="2" t="str">
        <f>IFERROR(__xludf.DUMMYFUNCTION("""COMPUTED_VALUE"""),"cg09791743")</f>
        <v>cg09791743</v>
      </c>
    </row>
    <row r="1469">
      <c r="B1469" s="1" t="s">
        <v>1316</v>
      </c>
      <c r="C1469" s="2" t="str">
        <f>IFERROR(__xludf.DUMMYFUNCTION("""COMPUTED_VALUE"""),"cg05242244")</f>
        <v>cg05242244</v>
      </c>
    </row>
    <row r="1470">
      <c r="B1470" s="1" t="s">
        <v>1317</v>
      </c>
      <c r="C1470" s="2" t="str">
        <f>IFERROR(__xludf.DUMMYFUNCTION("""COMPUTED_VALUE"""),"cg26033504")</f>
        <v>cg26033504</v>
      </c>
    </row>
    <row r="1471">
      <c r="B1471" s="1" t="s">
        <v>1318</v>
      </c>
      <c r="C1471" s="2" t="str">
        <f>IFERROR(__xludf.DUMMYFUNCTION("""COMPUTED_VALUE"""),"cg10395806")</f>
        <v>cg10395806</v>
      </c>
    </row>
    <row r="1472">
      <c r="B1472" s="1" t="s">
        <v>1319</v>
      </c>
      <c r="C1472" s="2" t="str">
        <f>IFERROR(__xludf.DUMMYFUNCTION("""COMPUTED_VALUE"""),"cg05522498")</f>
        <v>cg05522498</v>
      </c>
    </row>
    <row r="1473">
      <c r="B1473" s="1" t="s">
        <v>1320</v>
      </c>
      <c r="C1473" s="2" t="str">
        <f>IFERROR(__xludf.DUMMYFUNCTION("""COMPUTED_VALUE"""),"cg03576748")</f>
        <v>cg03576748</v>
      </c>
    </row>
    <row r="1474">
      <c r="B1474" s="1" t="s">
        <v>1321</v>
      </c>
      <c r="C1474" s="2" t="str">
        <f>IFERROR(__xludf.DUMMYFUNCTION("""COMPUTED_VALUE"""),"cg06228828")</f>
        <v>cg06228828</v>
      </c>
    </row>
    <row r="1475">
      <c r="B1475" s="1" t="s">
        <v>1322</v>
      </c>
      <c r="C1475" s="2" t="str">
        <f>IFERROR(__xludf.DUMMYFUNCTION("""COMPUTED_VALUE"""),"cg01017147")</f>
        <v>cg01017147</v>
      </c>
    </row>
    <row r="1476">
      <c r="B1476" s="1" t="s">
        <v>1323</v>
      </c>
      <c r="C1476" s="2" t="str">
        <f>IFERROR(__xludf.DUMMYFUNCTION("""COMPUTED_VALUE"""),"cg15150970")</f>
        <v>cg15150970</v>
      </c>
    </row>
    <row r="1477">
      <c r="B1477" s="1" t="s">
        <v>1324</v>
      </c>
      <c r="C1477" s="2" t="str">
        <f>IFERROR(__xludf.DUMMYFUNCTION("""COMPUTED_VALUE"""),"cg19273683")</f>
        <v>cg19273683</v>
      </c>
    </row>
    <row r="1478">
      <c r="B1478" s="1" t="s">
        <v>1325</v>
      </c>
      <c r="C1478" s="2" t="str">
        <f>IFERROR(__xludf.DUMMYFUNCTION("""COMPUTED_VALUE"""),"cg20033981")</f>
        <v>cg20033981</v>
      </c>
    </row>
    <row r="1479">
      <c r="B1479" s="1" t="s">
        <v>1326</v>
      </c>
      <c r="C1479" s="2" t="str">
        <f>IFERROR(__xludf.DUMMYFUNCTION("""COMPUTED_VALUE"""),"cg24361265")</f>
        <v>cg24361265</v>
      </c>
    </row>
    <row r="1480">
      <c r="B1480" s="1" t="s">
        <v>1327</v>
      </c>
      <c r="C1480" s="2" t="str">
        <f>IFERROR(__xludf.DUMMYFUNCTION("""COMPUTED_VALUE"""),"cg06009267")</f>
        <v>cg06009267</v>
      </c>
    </row>
    <row r="1481">
      <c r="B1481" s="1" t="s">
        <v>1328</v>
      </c>
      <c r="C1481" s="2" t="str">
        <f>IFERROR(__xludf.DUMMYFUNCTION("""COMPUTED_VALUE"""),"cg03332546")</f>
        <v>cg03332546</v>
      </c>
    </row>
    <row r="1482">
      <c r="B1482" s="1" t="s">
        <v>1329</v>
      </c>
      <c r="C1482" s="2" t="str">
        <f>IFERROR(__xludf.DUMMYFUNCTION("""COMPUTED_VALUE"""),"cg05510337")</f>
        <v>cg05510337</v>
      </c>
    </row>
    <row r="1483">
      <c r="B1483" s="1" t="s">
        <v>1330</v>
      </c>
      <c r="C1483" s="2" t="str">
        <f>IFERROR(__xludf.DUMMYFUNCTION("""COMPUTED_VALUE"""),"cg00001793")</f>
        <v>cg00001793</v>
      </c>
    </row>
    <row r="1484">
      <c r="B1484" s="1" t="s">
        <v>1331</v>
      </c>
      <c r="C1484" s="2" t="str">
        <f>IFERROR(__xludf.DUMMYFUNCTION("""COMPUTED_VALUE"""),"cg06225767")</f>
        <v>cg06225767</v>
      </c>
    </row>
    <row r="1485">
      <c r="B1485" s="1" t="s">
        <v>1332</v>
      </c>
      <c r="C1485" s="2" t="str">
        <f>IFERROR(__xludf.DUMMYFUNCTION("""COMPUTED_VALUE"""),"cg18824549")</f>
        <v>cg18824549</v>
      </c>
    </row>
    <row r="1486">
      <c r="B1486" s="1" t="s">
        <v>1333</v>
      </c>
      <c r="C1486" s="2" t="str">
        <f>IFERROR(__xludf.DUMMYFUNCTION("""COMPUTED_VALUE"""),"cg25710298")</f>
        <v>cg25710298</v>
      </c>
    </row>
    <row r="1487">
      <c r="B1487" s="1" t="s">
        <v>1334</v>
      </c>
      <c r="C1487" s="2" t="str">
        <f>IFERROR(__xludf.DUMMYFUNCTION("""COMPUTED_VALUE"""),"cg20362308")</f>
        <v>cg20362308</v>
      </c>
    </row>
    <row r="1488">
      <c r="B1488" s="1" t="s">
        <v>1335</v>
      </c>
      <c r="C1488" s="2" t="str">
        <f>IFERROR(__xludf.DUMMYFUNCTION("""COMPUTED_VALUE"""),"cg06468626")</f>
        <v>cg06468626</v>
      </c>
    </row>
    <row r="1489">
      <c r="B1489" s="1" t="s">
        <v>1336</v>
      </c>
      <c r="C1489" s="2" t="str">
        <f>IFERROR(__xludf.DUMMYFUNCTION("""COMPUTED_VALUE"""),"cg00166216")</f>
        <v>cg00166216</v>
      </c>
    </row>
    <row r="1490">
      <c r="B1490" s="1" t="s">
        <v>1337</v>
      </c>
      <c r="C1490" s="2" t="str">
        <f>IFERROR(__xludf.DUMMYFUNCTION("""COMPUTED_VALUE"""),"cg20306265")</f>
        <v>cg20306265</v>
      </c>
    </row>
    <row r="1491">
      <c r="B1491" s="1" t="s">
        <v>1338</v>
      </c>
      <c r="C1491" s="2" t="str">
        <f>IFERROR(__xludf.DUMMYFUNCTION("""COMPUTED_VALUE"""),"cg10813980")</f>
        <v>cg10813980</v>
      </c>
    </row>
    <row r="1492">
      <c r="B1492" s="1" t="s">
        <v>1339</v>
      </c>
      <c r="C1492" s="2" t="str">
        <f>IFERROR(__xludf.DUMMYFUNCTION("""COMPUTED_VALUE"""),"cg09906145")</f>
        <v>cg09906145</v>
      </c>
    </row>
    <row r="1493">
      <c r="B1493" s="1" t="s">
        <v>1340</v>
      </c>
      <c r="C1493" s="2" t="str">
        <f>IFERROR(__xludf.DUMMYFUNCTION("""COMPUTED_VALUE"""),"cg08893087")</f>
        <v>cg08893087</v>
      </c>
    </row>
    <row r="1494">
      <c r="B1494" s="1" t="s">
        <v>1341</v>
      </c>
      <c r="C1494" s="2" t="str">
        <f>IFERROR(__xludf.DUMMYFUNCTION("""COMPUTED_VALUE"""),"cg03068319")</f>
        <v>cg03068319</v>
      </c>
    </row>
    <row r="1495">
      <c r="B1495" s="1" t="s">
        <v>1342</v>
      </c>
      <c r="C1495" s="2" t="str">
        <f>IFERROR(__xludf.DUMMYFUNCTION("""COMPUTED_VALUE"""),"cg03805684")</f>
        <v>cg03805684</v>
      </c>
    </row>
    <row r="1496">
      <c r="B1496" s="1" t="s">
        <v>1343</v>
      </c>
      <c r="C1496" s="2" t="str">
        <f>IFERROR(__xludf.DUMMYFUNCTION("""COMPUTED_VALUE"""),"cg11327857")</f>
        <v>cg11327857</v>
      </c>
    </row>
    <row r="1497">
      <c r="B1497" s="1" t="s">
        <v>1344</v>
      </c>
      <c r="C1497" s="2" t="str">
        <f>IFERROR(__xludf.DUMMYFUNCTION("""COMPUTED_VALUE"""),"cg07529392")</f>
        <v>cg07529392</v>
      </c>
    </row>
    <row r="1498">
      <c r="B1498" s="1" t="s">
        <v>1345</v>
      </c>
      <c r="C1498" s="2" t="str">
        <f>IFERROR(__xludf.DUMMYFUNCTION("""COMPUTED_VALUE"""),"cg01040890")</f>
        <v>cg01040890</v>
      </c>
    </row>
    <row r="1499">
      <c r="B1499" s="1" t="s">
        <v>1346</v>
      </c>
      <c r="C1499" s="2" t="str">
        <f>IFERROR(__xludf.DUMMYFUNCTION("""COMPUTED_VALUE"""),"cg13816423")</f>
        <v>cg13816423</v>
      </c>
    </row>
    <row r="1500">
      <c r="B1500" s="1" t="s">
        <v>1347</v>
      </c>
      <c r="C1500" s="2" t="str">
        <f>IFERROR(__xludf.DUMMYFUNCTION("""COMPUTED_VALUE"""),"cg27407423")</f>
        <v>cg27407423</v>
      </c>
    </row>
    <row r="1501">
      <c r="B1501" s="1" t="s">
        <v>1348</v>
      </c>
      <c r="C1501" s="2" t="str">
        <f>IFERROR(__xludf.DUMMYFUNCTION("""COMPUTED_VALUE"""),"cg11491284")</f>
        <v>cg11491284</v>
      </c>
    </row>
    <row r="1502">
      <c r="B1502" s="1" t="s">
        <v>1349</v>
      </c>
      <c r="C1502" s="2" t="str">
        <f>IFERROR(__xludf.DUMMYFUNCTION("""COMPUTED_VALUE"""),"cg24675730")</f>
        <v>cg24675730</v>
      </c>
    </row>
    <row r="1503">
      <c r="B1503" s="1" t="s">
        <v>1350</v>
      </c>
      <c r="C1503" s="2" t="str">
        <f>IFERROR(__xludf.DUMMYFUNCTION("""COMPUTED_VALUE"""),"cg02359132")</f>
        <v>cg02359132</v>
      </c>
    </row>
    <row r="1504">
      <c r="B1504" s="1" t="s">
        <v>394</v>
      </c>
      <c r="C1504" s="2" t="str">
        <f>IFERROR(__xludf.DUMMYFUNCTION("""COMPUTED_VALUE"""),"cg14975122")</f>
        <v>cg14975122</v>
      </c>
    </row>
    <row r="1505">
      <c r="B1505" s="1" t="s">
        <v>1351</v>
      </c>
      <c r="C1505" s="2" t="str">
        <f>IFERROR(__xludf.DUMMYFUNCTION("""COMPUTED_VALUE"""),"cg02654940")</f>
        <v>cg02654940</v>
      </c>
    </row>
    <row r="1506">
      <c r="B1506" s="1" t="s">
        <v>1352</v>
      </c>
      <c r="C1506" s="2" t="str">
        <f>IFERROR(__xludf.DUMMYFUNCTION("""COMPUTED_VALUE"""),"cg17002899")</f>
        <v>cg17002899</v>
      </c>
    </row>
    <row r="1507">
      <c r="B1507" s="1" t="s">
        <v>1353</v>
      </c>
      <c r="C1507" s="2" t="str">
        <f>IFERROR(__xludf.DUMMYFUNCTION("""COMPUTED_VALUE"""),"cg14034325")</f>
        <v>cg14034325</v>
      </c>
    </row>
    <row r="1508">
      <c r="B1508" s="1" t="s">
        <v>1354</v>
      </c>
      <c r="C1508" s="2" t="str">
        <f>IFERROR(__xludf.DUMMYFUNCTION("""COMPUTED_VALUE"""),"cg24469729")</f>
        <v>cg24469729</v>
      </c>
    </row>
    <row r="1509">
      <c r="B1509" s="1" t="s">
        <v>1061</v>
      </c>
      <c r="C1509" s="2" t="str">
        <f>IFERROR(__xludf.DUMMYFUNCTION("""COMPUTED_VALUE"""),"cg02647520")</f>
        <v>cg02647520</v>
      </c>
    </row>
    <row r="1510">
      <c r="B1510" s="1" t="s">
        <v>1355</v>
      </c>
      <c r="C1510" s="2" t="str">
        <f>IFERROR(__xludf.DUMMYFUNCTION("""COMPUTED_VALUE"""),"cg03845837")</f>
        <v>cg03845837</v>
      </c>
    </row>
    <row r="1511">
      <c r="B1511" s="1" t="s">
        <v>1356</v>
      </c>
      <c r="C1511" s="2" t="str">
        <f>IFERROR(__xludf.DUMMYFUNCTION("""COMPUTED_VALUE"""),"cg06619959")</f>
        <v>cg06619959</v>
      </c>
    </row>
    <row r="1512">
      <c r="B1512" s="1" t="s">
        <v>1357</v>
      </c>
      <c r="C1512" s="2" t="str">
        <f>IFERROR(__xludf.DUMMYFUNCTION("""COMPUTED_VALUE"""),"cg11555067")</f>
        <v>cg11555067</v>
      </c>
    </row>
    <row r="1513">
      <c r="B1513" s="1" t="s">
        <v>1358</v>
      </c>
      <c r="C1513" s="2" t="str">
        <f>IFERROR(__xludf.DUMMYFUNCTION("""COMPUTED_VALUE"""),"cg19978242")</f>
        <v>cg19978242</v>
      </c>
    </row>
    <row r="1514">
      <c r="B1514" s="1" t="s">
        <v>254</v>
      </c>
      <c r="C1514" s="2" t="str">
        <f>IFERROR(__xludf.DUMMYFUNCTION("""COMPUTED_VALUE"""),"cg25045785")</f>
        <v>cg25045785</v>
      </c>
    </row>
    <row r="1515">
      <c r="B1515" s="1" t="s">
        <v>1359</v>
      </c>
      <c r="C1515" s="2" t="str">
        <f>IFERROR(__xludf.DUMMYFUNCTION("""COMPUTED_VALUE"""),"cg04864179")</f>
        <v>cg04864179</v>
      </c>
    </row>
    <row r="1516">
      <c r="B1516" s="1" t="s">
        <v>1360</v>
      </c>
      <c r="C1516" s="2" t="str">
        <f>IFERROR(__xludf.DUMMYFUNCTION("""COMPUTED_VALUE"""),"cg24131262")</f>
        <v>cg24131262</v>
      </c>
    </row>
    <row r="1517">
      <c r="B1517" s="1" t="s">
        <v>1361</v>
      </c>
      <c r="C1517" s="2" t="str">
        <f>IFERROR(__xludf.DUMMYFUNCTION("""COMPUTED_VALUE"""),"cg09898793")</f>
        <v>cg09898793</v>
      </c>
    </row>
    <row r="1518">
      <c r="B1518" s="1" t="s">
        <v>1362</v>
      </c>
      <c r="C1518" s="2" t="str">
        <f>IFERROR(__xludf.DUMMYFUNCTION("""COMPUTED_VALUE"""),"cg26846781")</f>
        <v>cg26846781</v>
      </c>
    </row>
    <row r="1519">
      <c r="B1519" s="1" t="s">
        <v>1363</v>
      </c>
      <c r="C1519" s="2" t="str">
        <f>IFERROR(__xludf.DUMMYFUNCTION("""COMPUTED_VALUE"""),"cg00842095")</f>
        <v>cg00842095</v>
      </c>
    </row>
    <row r="1520">
      <c r="B1520" s="1" t="s">
        <v>1364</v>
      </c>
      <c r="C1520" s="2" t="str">
        <f>IFERROR(__xludf.DUMMYFUNCTION("""COMPUTED_VALUE"""),"cg06934523")</f>
        <v>cg06934523</v>
      </c>
    </row>
    <row r="1521">
      <c r="B1521" s="1" t="s">
        <v>1365</v>
      </c>
      <c r="C1521" s="2" t="str">
        <f>IFERROR(__xludf.DUMMYFUNCTION("""COMPUTED_VALUE"""),"cg18533225")</f>
        <v>cg18533225</v>
      </c>
    </row>
    <row r="1522">
      <c r="B1522" s="1" t="s">
        <v>1366</v>
      </c>
      <c r="C1522" s="2" t="str">
        <f>IFERROR(__xludf.DUMMYFUNCTION("""COMPUTED_VALUE"""),"cg16062877")</f>
        <v>cg16062877</v>
      </c>
    </row>
    <row r="1523">
      <c r="B1523" s="1" t="s">
        <v>1367</v>
      </c>
      <c r="C1523" s="2" t="str">
        <f>IFERROR(__xludf.DUMMYFUNCTION("""COMPUTED_VALUE"""),"cg17918556")</f>
        <v>cg17918556</v>
      </c>
    </row>
    <row r="1524">
      <c r="B1524" s="1" t="s">
        <v>1368</v>
      </c>
      <c r="C1524" s="2" t="str">
        <f>IFERROR(__xludf.DUMMYFUNCTION("""COMPUTED_VALUE"""),"cg09723161")</f>
        <v>cg09723161</v>
      </c>
    </row>
    <row r="1525">
      <c r="B1525" s="1" t="s">
        <v>1369</v>
      </c>
      <c r="C1525" s="2" t="str">
        <f>IFERROR(__xludf.DUMMYFUNCTION("""COMPUTED_VALUE"""),"cg25741368")</f>
        <v>cg25741368</v>
      </c>
    </row>
    <row r="1526">
      <c r="B1526" s="1" t="s">
        <v>1370</v>
      </c>
      <c r="C1526" s="2" t="str">
        <f>IFERROR(__xludf.DUMMYFUNCTION("""COMPUTED_VALUE"""),"cg10575367")</f>
        <v>cg10575367</v>
      </c>
    </row>
    <row r="1527">
      <c r="B1527" s="1" t="s">
        <v>1371</v>
      </c>
      <c r="C1527" s="2" t="str">
        <f>IFERROR(__xludf.DUMMYFUNCTION("""COMPUTED_VALUE"""),"cg06738786")</f>
        <v>cg06738786</v>
      </c>
    </row>
    <row r="1528">
      <c r="B1528" s="1" t="s">
        <v>1372</v>
      </c>
      <c r="C1528" s="2" t="str">
        <f>IFERROR(__xludf.DUMMYFUNCTION("""COMPUTED_VALUE"""),"cg08973382")</f>
        <v>cg08973382</v>
      </c>
    </row>
    <row r="1529">
      <c r="B1529" s="1" t="s">
        <v>1373</v>
      </c>
      <c r="C1529" s="2" t="str">
        <f>IFERROR(__xludf.DUMMYFUNCTION("""COMPUTED_VALUE"""),"cg02812767")</f>
        <v>cg02812767</v>
      </c>
    </row>
    <row r="1530">
      <c r="B1530" s="1" t="s">
        <v>1374</v>
      </c>
      <c r="C1530" s="2" t="str">
        <f>IFERROR(__xludf.DUMMYFUNCTION("""COMPUTED_VALUE"""),"cg24150385")</f>
        <v>cg24150385</v>
      </c>
    </row>
    <row r="1531">
      <c r="B1531" s="1" t="s">
        <v>401</v>
      </c>
      <c r="C1531" s="2" t="str">
        <f>IFERROR(__xludf.DUMMYFUNCTION("""COMPUTED_VALUE"""),"cg10788371")</f>
        <v>cg10788371</v>
      </c>
    </row>
    <row r="1532">
      <c r="B1532" s="1" t="s">
        <v>1375</v>
      </c>
      <c r="C1532" s="2" t="str">
        <f>IFERROR(__xludf.DUMMYFUNCTION("""COMPUTED_VALUE"""),"cg25306932")</f>
        <v>cg25306932</v>
      </c>
    </row>
    <row r="1533">
      <c r="B1533" s="1" t="s">
        <v>1376</v>
      </c>
      <c r="C1533" s="2" t="str">
        <f>IFERROR(__xludf.DUMMYFUNCTION("""COMPUTED_VALUE"""),"cg13702222")</f>
        <v>cg13702222</v>
      </c>
    </row>
    <row r="1534">
      <c r="B1534" s="1" t="s">
        <v>1377</v>
      </c>
      <c r="C1534" s="2" t="str">
        <f>IFERROR(__xludf.DUMMYFUNCTION("""COMPUTED_VALUE"""),"cg24139720")</f>
        <v>cg24139720</v>
      </c>
    </row>
    <row r="1535">
      <c r="B1535" s="1" t="s">
        <v>1378</v>
      </c>
      <c r="C1535" s="2" t="str">
        <f>IFERROR(__xludf.DUMMYFUNCTION("""COMPUTED_VALUE"""),"cg02341119")</f>
        <v>cg02341119</v>
      </c>
    </row>
    <row r="1536">
      <c r="B1536" s="1" t="s">
        <v>1379</v>
      </c>
      <c r="C1536" s="2" t="str">
        <f>IFERROR(__xludf.DUMMYFUNCTION("""COMPUTED_VALUE"""),"cg13050716")</f>
        <v>cg13050716</v>
      </c>
    </row>
    <row r="1537">
      <c r="B1537" s="1" t="s">
        <v>1380</v>
      </c>
      <c r="C1537" s="2" t="str">
        <f>IFERROR(__xludf.DUMMYFUNCTION("""COMPUTED_VALUE"""),"cg01438090")</f>
        <v>cg01438090</v>
      </c>
    </row>
    <row r="1538">
      <c r="B1538" s="1" t="s">
        <v>1381</v>
      </c>
      <c r="C1538" s="2" t="str">
        <f>IFERROR(__xludf.DUMMYFUNCTION("""COMPUTED_VALUE"""),"cg12430029")</f>
        <v>cg12430029</v>
      </c>
    </row>
    <row r="1539">
      <c r="B1539" s="1" t="s">
        <v>1382</v>
      </c>
      <c r="C1539" s="2" t="str">
        <f>IFERROR(__xludf.DUMMYFUNCTION("""COMPUTED_VALUE"""),"cg00163372")</f>
        <v>cg00163372</v>
      </c>
    </row>
    <row r="1540">
      <c r="B1540" s="1" t="s">
        <v>1383</v>
      </c>
      <c r="C1540" s="2" t="str">
        <f>IFERROR(__xludf.DUMMYFUNCTION("""COMPUTED_VALUE"""),"cg17073306")</f>
        <v>cg17073306</v>
      </c>
    </row>
    <row r="1541">
      <c r="B1541" s="1" t="s">
        <v>1384</v>
      </c>
      <c r="C1541" s="2" t="str">
        <f>IFERROR(__xludf.DUMMYFUNCTION("""COMPUTED_VALUE"""),"cg19534753")</f>
        <v>cg19534753</v>
      </c>
    </row>
    <row r="1542">
      <c r="B1542" s="1" t="s">
        <v>1385</v>
      </c>
      <c r="C1542" s="2" t="str">
        <f>IFERROR(__xludf.DUMMYFUNCTION("""COMPUTED_VALUE"""),"cg14316231")</f>
        <v>cg14316231</v>
      </c>
    </row>
    <row r="1543">
      <c r="B1543" s="1" t="s">
        <v>1386</v>
      </c>
      <c r="C1543" s="2" t="str">
        <f>IFERROR(__xludf.DUMMYFUNCTION("""COMPUTED_VALUE"""),"cg22384801")</f>
        <v>cg22384801</v>
      </c>
    </row>
    <row r="1544">
      <c r="B1544" s="1" t="s">
        <v>1387</v>
      </c>
      <c r="C1544" s="2" t="str">
        <f>IFERROR(__xludf.DUMMYFUNCTION("""COMPUTED_VALUE"""),"cg07209244")</f>
        <v>cg07209244</v>
      </c>
    </row>
    <row r="1545">
      <c r="B1545" s="1" t="s">
        <v>1388</v>
      </c>
      <c r="C1545" s="2" t="str">
        <f>IFERROR(__xludf.DUMMYFUNCTION("""COMPUTED_VALUE"""),"cg04367503")</f>
        <v>cg04367503</v>
      </c>
    </row>
    <row r="1546">
      <c r="B1546" s="1" t="s">
        <v>1389</v>
      </c>
      <c r="C1546" s="2" t="str">
        <f>IFERROR(__xludf.DUMMYFUNCTION("""COMPUTED_VALUE"""),"cg16167741")</f>
        <v>cg16167741</v>
      </c>
    </row>
    <row r="1547">
      <c r="B1547" s="1" t="s">
        <v>1390</v>
      </c>
      <c r="C1547" s="2" t="str">
        <f>IFERROR(__xludf.DUMMYFUNCTION("""COMPUTED_VALUE"""),"cg11765003")</f>
        <v>cg11765003</v>
      </c>
    </row>
    <row r="1548">
      <c r="B1548" s="1" t="s">
        <v>1391</v>
      </c>
      <c r="C1548" s="2" t="str">
        <f>IFERROR(__xludf.DUMMYFUNCTION("""COMPUTED_VALUE"""),"cg19030554")</f>
        <v>cg19030554</v>
      </c>
    </row>
    <row r="1549">
      <c r="B1549" s="1" t="s">
        <v>1392</v>
      </c>
      <c r="C1549" s="2" t="str">
        <f>IFERROR(__xludf.DUMMYFUNCTION("""COMPUTED_VALUE"""),"cg26196087")</f>
        <v>cg26196087</v>
      </c>
    </row>
    <row r="1550">
      <c r="B1550" s="1" t="s">
        <v>1393</v>
      </c>
      <c r="C1550" s="2" t="str">
        <f>IFERROR(__xludf.DUMMYFUNCTION("""COMPUTED_VALUE"""),"cg15059065")</f>
        <v>cg15059065</v>
      </c>
    </row>
    <row r="1551">
      <c r="B1551" s="1" t="s">
        <v>1394</v>
      </c>
      <c r="C1551" s="2" t="str">
        <f>IFERROR(__xludf.DUMMYFUNCTION("""COMPUTED_VALUE"""),"cg09008322")</f>
        <v>cg09008322</v>
      </c>
    </row>
    <row r="1552">
      <c r="B1552" s="1" t="s">
        <v>1395</v>
      </c>
      <c r="C1552" s="2" t="str">
        <f>IFERROR(__xludf.DUMMYFUNCTION("""COMPUTED_VALUE"""),"cg10944833")</f>
        <v>cg10944833</v>
      </c>
    </row>
    <row r="1553">
      <c r="B1553" s="1" t="s">
        <v>1396</v>
      </c>
      <c r="C1553" s="2" t="str">
        <f>IFERROR(__xludf.DUMMYFUNCTION("""COMPUTED_VALUE"""),"cg08496737")</f>
        <v>cg08496737</v>
      </c>
    </row>
    <row r="1554">
      <c r="B1554" s="1" t="s">
        <v>1397</v>
      </c>
      <c r="C1554" s="2" t="str">
        <f>IFERROR(__xludf.DUMMYFUNCTION("""COMPUTED_VALUE"""),"cg08244750")</f>
        <v>cg08244750</v>
      </c>
    </row>
    <row r="1555">
      <c r="B1555" s="1" t="s">
        <v>1398</v>
      </c>
      <c r="C1555" s="2" t="str">
        <f>IFERROR(__xludf.DUMMYFUNCTION("""COMPUTED_VALUE"""),"cg08479476")</f>
        <v>cg08479476</v>
      </c>
    </row>
    <row r="1556">
      <c r="B1556" s="1" t="s">
        <v>1399</v>
      </c>
      <c r="C1556" s="2" t="str">
        <f>IFERROR(__xludf.DUMMYFUNCTION("""COMPUTED_VALUE"""),"cg23445461")</f>
        <v>cg23445461</v>
      </c>
    </row>
    <row r="1557">
      <c r="B1557" s="1" t="s">
        <v>1400</v>
      </c>
      <c r="C1557" s="2" t="str">
        <f>IFERROR(__xludf.DUMMYFUNCTION("""COMPUTED_VALUE"""),"cg23015991")</f>
        <v>cg23015991</v>
      </c>
    </row>
    <row r="1558">
      <c r="B1558" s="1" t="s">
        <v>1401</v>
      </c>
      <c r="C1558" s="2" t="str">
        <f>IFERROR(__xludf.DUMMYFUNCTION("""COMPUTED_VALUE"""),"cg02004370")</f>
        <v>cg02004370</v>
      </c>
    </row>
    <row r="1559">
      <c r="B1559" s="1" t="s">
        <v>1402</v>
      </c>
      <c r="C1559" s="2" t="str">
        <f>IFERROR(__xludf.DUMMYFUNCTION("""COMPUTED_VALUE"""),"cg01211283")</f>
        <v>cg01211283</v>
      </c>
    </row>
    <row r="1560">
      <c r="B1560" s="1" t="s">
        <v>1403</v>
      </c>
      <c r="C1560" s="2" t="str">
        <f>IFERROR(__xludf.DUMMYFUNCTION("""COMPUTED_VALUE"""),"cg09423126")</f>
        <v>cg09423126</v>
      </c>
    </row>
    <row r="1561">
      <c r="B1561" s="1" t="s">
        <v>1404</v>
      </c>
      <c r="C1561" s="2" t="str">
        <f>IFERROR(__xludf.DUMMYFUNCTION("""COMPUTED_VALUE"""),"cg18262201")</f>
        <v>cg18262201</v>
      </c>
    </row>
    <row r="1562">
      <c r="B1562" s="1" t="s">
        <v>103</v>
      </c>
      <c r="C1562" s="2" t="str">
        <f>IFERROR(__xludf.DUMMYFUNCTION("""COMPUTED_VALUE"""),"cg03084350")</f>
        <v>cg03084350</v>
      </c>
    </row>
    <row r="1563">
      <c r="B1563" s="1" t="s">
        <v>1405</v>
      </c>
      <c r="C1563" s="2" t="str">
        <f>IFERROR(__xludf.DUMMYFUNCTION("""COMPUTED_VALUE"""),"cg03958308")</f>
        <v>cg03958308</v>
      </c>
    </row>
    <row r="1564">
      <c r="B1564" s="1" t="s">
        <v>1406</v>
      </c>
      <c r="C1564" s="2" t="str">
        <f>IFERROR(__xludf.DUMMYFUNCTION("""COMPUTED_VALUE"""),"cg01676795")</f>
        <v>cg01676795</v>
      </c>
    </row>
    <row r="1565">
      <c r="B1565" s="1" t="s">
        <v>1407</v>
      </c>
      <c r="C1565" s="2" t="str">
        <f>IFERROR(__xludf.DUMMYFUNCTION("""COMPUTED_VALUE"""),"cg09190408")</f>
        <v>cg09190408</v>
      </c>
    </row>
    <row r="1566">
      <c r="B1566" s="1" t="s">
        <v>458</v>
      </c>
      <c r="C1566" s="2" t="str">
        <f>IFERROR(__xludf.DUMMYFUNCTION("""COMPUTED_VALUE"""),"cg26645468")</f>
        <v>cg26645468</v>
      </c>
    </row>
    <row r="1567">
      <c r="B1567" s="1" t="s">
        <v>1408</v>
      </c>
      <c r="C1567" s="2" t="str">
        <f>IFERROR(__xludf.DUMMYFUNCTION("""COMPUTED_VALUE"""),"cg16179607")</f>
        <v>cg16179607</v>
      </c>
    </row>
    <row r="1568">
      <c r="B1568" s="1" t="s">
        <v>1409</v>
      </c>
      <c r="C1568" s="2" t="str">
        <f>IFERROR(__xludf.DUMMYFUNCTION("""COMPUTED_VALUE"""),"cg07298431")</f>
        <v>cg07298431</v>
      </c>
    </row>
    <row r="1569">
      <c r="B1569" s="1" t="s">
        <v>1410</v>
      </c>
      <c r="C1569" s="2" t="str">
        <f>IFERROR(__xludf.DUMMYFUNCTION("""COMPUTED_VALUE"""),"cg06868100")</f>
        <v>cg06868100</v>
      </c>
    </row>
    <row r="1570">
      <c r="B1570" s="1" t="s">
        <v>1411</v>
      </c>
      <c r="C1570" s="2" t="str">
        <f>IFERROR(__xludf.DUMMYFUNCTION("""COMPUTED_VALUE"""),"cg08123207")</f>
        <v>cg08123207</v>
      </c>
    </row>
    <row r="1571">
      <c r="B1571" s="1" t="s">
        <v>237</v>
      </c>
      <c r="C1571" s="2" t="str">
        <f>IFERROR(__xludf.DUMMYFUNCTION("""COMPUTED_VALUE"""),"cg09154256")</f>
        <v>cg09154256</v>
      </c>
    </row>
    <row r="1572">
      <c r="B1572" s="1" t="s">
        <v>1412</v>
      </c>
      <c r="C1572" s="2" t="str">
        <f>IFERROR(__xludf.DUMMYFUNCTION("""COMPUTED_VALUE"""),"cg12699865")</f>
        <v>cg12699865</v>
      </c>
    </row>
    <row r="1573">
      <c r="B1573" s="1" t="s">
        <v>62</v>
      </c>
      <c r="C1573" s="2" t="str">
        <f>IFERROR(__xludf.DUMMYFUNCTION("""COMPUTED_VALUE"""),"cg25406442")</f>
        <v>cg25406442</v>
      </c>
    </row>
    <row r="1574">
      <c r="B1574" s="1" t="s">
        <v>1413</v>
      </c>
      <c r="C1574" s="2" t="str">
        <f>IFERROR(__xludf.DUMMYFUNCTION("""COMPUTED_VALUE"""),"cg18183961")</f>
        <v>cg18183961</v>
      </c>
    </row>
    <row r="1575">
      <c r="B1575" s="1" t="s">
        <v>1414</v>
      </c>
      <c r="C1575" s="2" t="str">
        <f>IFERROR(__xludf.DUMMYFUNCTION("""COMPUTED_VALUE"""),"cg02855207")</f>
        <v>cg02855207</v>
      </c>
    </row>
    <row r="1576">
      <c r="B1576" s="1" t="s">
        <v>334</v>
      </c>
      <c r="C1576" s="2" t="str">
        <f>IFERROR(__xludf.DUMMYFUNCTION("""COMPUTED_VALUE"""),"cg04577162")</f>
        <v>cg04577162</v>
      </c>
    </row>
    <row r="1577">
      <c r="B1577" s="1" t="s">
        <v>1415</v>
      </c>
      <c r="C1577" s="2" t="str">
        <f>IFERROR(__xludf.DUMMYFUNCTION("""COMPUTED_VALUE"""),"cg18033416")</f>
        <v>cg18033416</v>
      </c>
    </row>
    <row r="1578">
      <c r="B1578" s="1" t="s">
        <v>1416</v>
      </c>
      <c r="C1578" s="2" t="str">
        <f>IFERROR(__xludf.DUMMYFUNCTION("""COMPUTED_VALUE"""),"cg25840926")</f>
        <v>cg25840926</v>
      </c>
    </row>
    <row r="1579">
      <c r="B1579" s="1" t="s">
        <v>1417</v>
      </c>
      <c r="C1579" s="2" t="str">
        <f>IFERROR(__xludf.DUMMYFUNCTION("""COMPUTED_VALUE"""),"cg19494100")</f>
        <v>cg19494100</v>
      </c>
    </row>
    <row r="1580">
      <c r="B1580" s="1" t="s">
        <v>1418</v>
      </c>
      <c r="C1580" s="2" t="str">
        <f>IFERROR(__xludf.DUMMYFUNCTION("""COMPUTED_VALUE"""),"cg13532004")</f>
        <v>cg13532004</v>
      </c>
    </row>
    <row r="1581">
      <c r="B1581" s="1" t="s">
        <v>1419</v>
      </c>
      <c r="C1581" s="2" t="str">
        <f>IFERROR(__xludf.DUMMYFUNCTION("""COMPUTED_VALUE"""),"cg01475538")</f>
        <v>cg01475538</v>
      </c>
    </row>
    <row r="1582">
      <c r="B1582" s="1" t="s">
        <v>1420</v>
      </c>
      <c r="C1582" s="2" t="str">
        <f>IFERROR(__xludf.DUMMYFUNCTION("""COMPUTED_VALUE"""),"cg14854355")</f>
        <v>cg14854355</v>
      </c>
    </row>
    <row r="1583">
      <c r="B1583" s="1" t="s">
        <v>297</v>
      </c>
      <c r="C1583" s="2" t="str">
        <f>IFERROR(__xludf.DUMMYFUNCTION("""COMPUTED_VALUE"""),"cg26847866")</f>
        <v>cg26847866</v>
      </c>
    </row>
    <row r="1584">
      <c r="B1584" s="1" t="s">
        <v>1421</v>
      </c>
      <c r="C1584" s="2" t="str">
        <f>IFERROR(__xludf.DUMMYFUNCTION("""COMPUTED_VALUE"""),"cg00658151")</f>
        <v>cg00658151</v>
      </c>
    </row>
    <row r="1585">
      <c r="B1585" s="1" t="s">
        <v>1422</v>
      </c>
      <c r="C1585" s="2" t="str">
        <f>IFERROR(__xludf.DUMMYFUNCTION("""COMPUTED_VALUE"""),"cg13584258")</f>
        <v>cg13584258</v>
      </c>
    </row>
    <row r="1586">
      <c r="B1586" s="1" t="s">
        <v>1423</v>
      </c>
      <c r="C1586" s="2" t="str">
        <f>IFERROR(__xludf.DUMMYFUNCTION("""COMPUTED_VALUE"""),"cg06720467")</f>
        <v>cg06720467</v>
      </c>
    </row>
    <row r="1587">
      <c r="B1587" s="1" t="s">
        <v>1424</v>
      </c>
      <c r="C1587" s="2" t="str">
        <f>IFERROR(__xludf.DUMMYFUNCTION("""COMPUTED_VALUE"""),"cg10040131")</f>
        <v>cg10040131</v>
      </c>
    </row>
    <row r="1588">
      <c r="B1588" s="1" t="s">
        <v>1425</v>
      </c>
      <c r="C1588" s="2" t="str">
        <f>IFERROR(__xludf.DUMMYFUNCTION("""COMPUTED_VALUE"""),"cg00347863")</f>
        <v>cg00347863</v>
      </c>
    </row>
    <row r="1589">
      <c r="B1589" s="1" t="s">
        <v>1426</v>
      </c>
      <c r="C1589" s="2" t="str">
        <f>IFERROR(__xludf.DUMMYFUNCTION("""COMPUTED_VALUE"""),"cg00718036")</f>
        <v>cg00718036</v>
      </c>
    </row>
    <row r="1590">
      <c r="B1590" s="1" t="s">
        <v>1427</v>
      </c>
      <c r="C1590" s="2" t="str">
        <f>IFERROR(__xludf.DUMMYFUNCTION("""COMPUTED_VALUE"""),"cg11681597")</f>
        <v>cg11681597</v>
      </c>
    </row>
    <row r="1591">
      <c r="B1591" s="1" t="s">
        <v>1428</v>
      </c>
      <c r="C1591" s="2" t="str">
        <f>IFERROR(__xludf.DUMMYFUNCTION("""COMPUTED_VALUE"""),"cg06441398")</f>
        <v>cg06441398</v>
      </c>
    </row>
    <row r="1592">
      <c r="B1592" s="1" t="s">
        <v>1429</v>
      </c>
      <c r="C1592" s="2" t="str">
        <f>IFERROR(__xludf.DUMMYFUNCTION("""COMPUTED_VALUE"""),"cg11851129")</f>
        <v>cg11851129</v>
      </c>
    </row>
    <row r="1593">
      <c r="B1593" s="1" t="s">
        <v>1430</v>
      </c>
      <c r="C1593" s="2" t="str">
        <f>IFERROR(__xludf.DUMMYFUNCTION("""COMPUTED_VALUE"""),"cg25446191")</f>
        <v>cg25446191</v>
      </c>
    </row>
    <row r="1594">
      <c r="B1594" s="1" t="s">
        <v>1431</v>
      </c>
      <c r="C1594" s="2" t="str">
        <f>IFERROR(__xludf.DUMMYFUNCTION("""COMPUTED_VALUE"""),"cg19497444")</f>
        <v>cg19497444</v>
      </c>
    </row>
    <row r="1595">
      <c r="B1595" s="1" t="s">
        <v>1432</v>
      </c>
      <c r="C1595" s="2" t="str">
        <f>IFERROR(__xludf.DUMMYFUNCTION("""COMPUTED_VALUE"""),"cg02257517")</f>
        <v>cg02257517</v>
      </c>
    </row>
    <row r="1596">
      <c r="B1596" s="1" t="s">
        <v>1433</v>
      </c>
      <c r="C1596" s="2" t="str">
        <f>IFERROR(__xludf.DUMMYFUNCTION("""COMPUTED_VALUE"""),"cg13716321")</f>
        <v>cg13716321</v>
      </c>
    </row>
    <row r="1597">
      <c r="B1597" s="1" t="s">
        <v>1434</v>
      </c>
      <c r="C1597" s="2" t="str">
        <f>IFERROR(__xludf.DUMMYFUNCTION("""COMPUTED_VALUE"""),"cg23031196")</f>
        <v>cg23031196</v>
      </c>
    </row>
    <row r="1598">
      <c r="B1598" s="1" t="s">
        <v>1435</v>
      </c>
      <c r="C1598" s="2" t="str">
        <f>IFERROR(__xludf.DUMMYFUNCTION("""COMPUTED_VALUE"""),"cg05438378")</f>
        <v>cg05438378</v>
      </c>
    </row>
    <row r="1599">
      <c r="B1599" s="1" t="s">
        <v>1436</v>
      </c>
      <c r="C1599" s="2" t="str">
        <f>IFERROR(__xludf.DUMMYFUNCTION("""COMPUTED_VALUE"""),"cg19712659")</f>
        <v>cg19712659</v>
      </c>
    </row>
    <row r="1600">
      <c r="B1600" s="1" t="s">
        <v>1437</v>
      </c>
      <c r="C1600" s="2" t="str">
        <f>IFERROR(__xludf.DUMMYFUNCTION("""COMPUTED_VALUE"""),"cg08754067")</f>
        <v>cg08754067</v>
      </c>
    </row>
    <row r="1601">
      <c r="B1601" s="1" t="s">
        <v>1438</v>
      </c>
      <c r="C1601" s="2" t="str">
        <f>IFERROR(__xludf.DUMMYFUNCTION("""COMPUTED_VALUE"""),"cg25643223")</f>
        <v>cg25643223</v>
      </c>
    </row>
    <row r="1602">
      <c r="B1602" s="1" t="s">
        <v>326</v>
      </c>
      <c r="C1602" s="2" t="str">
        <f>IFERROR(__xludf.DUMMYFUNCTION("""COMPUTED_VALUE"""),"cg26531804")</f>
        <v>cg26531804</v>
      </c>
    </row>
    <row r="1603">
      <c r="B1603" s="1" t="s">
        <v>1439</v>
      </c>
      <c r="C1603" s="2" t="str">
        <f>IFERROR(__xludf.DUMMYFUNCTION("""COMPUTED_VALUE"""),"cg05958351")</f>
        <v>cg05958351</v>
      </c>
    </row>
    <row r="1604">
      <c r="B1604" s="1" t="s">
        <v>1440</v>
      </c>
      <c r="C1604" s="2" t="str">
        <f>IFERROR(__xludf.DUMMYFUNCTION("""COMPUTED_VALUE"""),"cg18241337")</f>
        <v>cg18241337</v>
      </c>
    </row>
    <row r="1605">
      <c r="B1605" s="1" t="s">
        <v>1441</v>
      </c>
      <c r="C1605" s="2" t="str">
        <f>IFERROR(__xludf.DUMMYFUNCTION("""COMPUTED_VALUE"""),"cg25831522")</f>
        <v>cg25831522</v>
      </c>
    </row>
    <row r="1606">
      <c r="B1606" s="1" t="s">
        <v>1442</v>
      </c>
      <c r="C1606" s="2" t="str">
        <f>IFERROR(__xludf.DUMMYFUNCTION("""COMPUTED_VALUE"""),"cg23264429")</f>
        <v>cg23264429</v>
      </c>
    </row>
    <row r="1607">
      <c r="B1607" s="1" t="s">
        <v>1443</v>
      </c>
      <c r="C1607" s="2" t="str">
        <f>IFERROR(__xludf.DUMMYFUNCTION("""COMPUTED_VALUE"""),"cg04230060")</f>
        <v>cg04230060</v>
      </c>
    </row>
    <row r="1608">
      <c r="B1608" s="1" t="s">
        <v>1444</v>
      </c>
      <c r="C1608" s="2" t="str">
        <f>IFERROR(__xludf.DUMMYFUNCTION("""COMPUTED_VALUE"""),"cg00937359")</f>
        <v>cg00937359</v>
      </c>
    </row>
    <row r="1609">
      <c r="B1609" s="1" t="s">
        <v>1445</v>
      </c>
      <c r="C1609" s="2" t="str">
        <f>IFERROR(__xludf.DUMMYFUNCTION("""COMPUTED_VALUE"""),"cg03607573")</f>
        <v>cg03607573</v>
      </c>
    </row>
    <row r="1610">
      <c r="B1610" s="1" t="s">
        <v>1446</v>
      </c>
      <c r="C1610" s="2" t="str">
        <f>IFERROR(__xludf.DUMMYFUNCTION("""COMPUTED_VALUE"""),"cg04852339")</f>
        <v>cg04852339</v>
      </c>
    </row>
    <row r="1611">
      <c r="B1611" s="1" t="s">
        <v>1447</v>
      </c>
      <c r="C1611" s="2" t="str">
        <f>IFERROR(__xludf.DUMMYFUNCTION("""COMPUTED_VALUE"""),"cg17662369")</f>
        <v>cg17662369</v>
      </c>
    </row>
    <row r="1612">
      <c r="B1612" s="1" t="s">
        <v>1448</v>
      </c>
      <c r="C1612" s="2" t="str">
        <f>IFERROR(__xludf.DUMMYFUNCTION("""COMPUTED_VALUE"""),"cg04370442")</f>
        <v>cg04370442</v>
      </c>
    </row>
    <row r="1613">
      <c r="B1613" s="1" t="s">
        <v>1449</v>
      </c>
      <c r="C1613" s="2" t="str">
        <f>IFERROR(__xludf.DUMMYFUNCTION("""COMPUTED_VALUE"""),"cg18973101")</f>
        <v>cg18973101</v>
      </c>
    </row>
    <row r="1614">
      <c r="B1614" s="1" t="s">
        <v>1450</v>
      </c>
      <c r="C1614" s="2" t="str">
        <f>IFERROR(__xludf.DUMMYFUNCTION("""COMPUTED_VALUE"""),"cg02892925")</f>
        <v>cg02892925</v>
      </c>
    </row>
    <row r="1615">
      <c r="B1615" s="1" t="s">
        <v>1451</v>
      </c>
      <c r="C1615" s="2" t="str">
        <f>IFERROR(__xludf.DUMMYFUNCTION("""COMPUTED_VALUE"""),"cg09540738")</f>
        <v>cg09540738</v>
      </c>
    </row>
    <row r="1616">
      <c r="B1616" s="1" t="s">
        <v>1452</v>
      </c>
      <c r="C1616" s="2" t="str">
        <f>IFERROR(__xludf.DUMMYFUNCTION("""COMPUTED_VALUE"""),"cg14064762")</f>
        <v>cg14064762</v>
      </c>
    </row>
    <row r="1617">
      <c r="B1617" s="1" t="s">
        <v>1453</v>
      </c>
      <c r="C1617" s="2" t="str">
        <f>IFERROR(__xludf.DUMMYFUNCTION("""COMPUTED_VALUE"""),"cg15931839")</f>
        <v>cg15931839</v>
      </c>
    </row>
    <row r="1618">
      <c r="B1618" s="1" t="s">
        <v>1454</v>
      </c>
      <c r="C1618" s="2" t="str">
        <f>IFERROR(__xludf.DUMMYFUNCTION("""COMPUTED_VALUE"""),"cg25944717")</f>
        <v>cg25944717</v>
      </c>
    </row>
    <row r="1619">
      <c r="B1619" s="1" t="s">
        <v>1455</v>
      </c>
      <c r="C1619" s="2" t="str">
        <f>IFERROR(__xludf.DUMMYFUNCTION("""COMPUTED_VALUE"""),"cg05439368")</f>
        <v>cg05439368</v>
      </c>
    </row>
    <row r="1620">
      <c r="B1620" s="1" t="s">
        <v>1456</v>
      </c>
      <c r="C1620" s="2" t="str">
        <f>IFERROR(__xludf.DUMMYFUNCTION("""COMPUTED_VALUE"""),"cg17980786")</f>
        <v>cg17980786</v>
      </c>
    </row>
    <row r="1621">
      <c r="B1621" s="1" t="s">
        <v>1457</v>
      </c>
      <c r="C1621" s="2" t="str">
        <f>IFERROR(__xludf.DUMMYFUNCTION("""COMPUTED_VALUE"""),"cg23120725")</f>
        <v>cg23120725</v>
      </c>
    </row>
    <row r="1622">
      <c r="B1622" s="1" t="s">
        <v>1458</v>
      </c>
      <c r="C1622" s="2" t="str">
        <f>IFERROR(__xludf.DUMMYFUNCTION("""COMPUTED_VALUE"""),"cg26143577")</f>
        <v>cg26143577</v>
      </c>
    </row>
    <row r="1623">
      <c r="B1623" s="1" t="s">
        <v>888</v>
      </c>
      <c r="C1623" s="2" t="str">
        <f>IFERROR(__xludf.DUMMYFUNCTION("""COMPUTED_VALUE"""),"cg10416593")</f>
        <v>cg10416593</v>
      </c>
    </row>
    <row r="1624">
      <c r="B1624" s="1" t="s">
        <v>915</v>
      </c>
      <c r="C1624" s="2" t="str">
        <f>IFERROR(__xludf.DUMMYFUNCTION("""COMPUTED_VALUE"""),"cg26744362")</f>
        <v>cg26744362</v>
      </c>
    </row>
    <row r="1625">
      <c r="B1625" s="1" t="s">
        <v>1459</v>
      </c>
      <c r="C1625" s="2" t="str">
        <f>IFERROR(__xludf.DUMMYFUNCTION("""COMPUTED_VALUE"""),"cg02405476")</f>
        <v>cg02405476</v>
      </c>
    </row>
    <row r="1626">
      <c r="B1626" s="1" t="s">
        <v>1460</v>
      </c>
      <c r="C1626" s="2" t="str">
        <f>IFERROR(__xludf.DUMMYFUNCTION("""COMPUTED_VALUE"""),"cg19197419")</f>
        <v>cg19197419</v>
      </c>
    </row>
    <row r="1627">
      <c r="B1627" s="1" t="s">
        <v>1461</v>
      </c>
      <c r="C1627" s="2" t="str">
        <f>IFERROR(__xludf.DUMMYFUNCTION("""COMPUTED_VALUE"""),"cg26588061")</f>
        <v>cg26588061</v>
      </c>
    </row>
    <row r="1628">
      <c r="B1628" s="1" t="s">
        <v>1462</v>
      </c>
      <c r="C1628" s="2" t="str">
        <f>IFERROR(__xludf.DUMMYFUNCTION("""COMPUTED_VALUE"""),"cg14387743")</f>
        <v>cg14387743</v>
      </c>
    </row>
    <row r="1629">
      <c r="B1629" s="1" t="s">
        <v>1463</v>
      </c>
      <c r="C1629" s="2" t="str">
        <f>IFERROR(__xludf.DUMMYFUNCTION("""COMPUTED_VALUE"""),"cg01792532")</f>
        <v>cg01792532</v>
      </c>
    </row>
    <row r="1630">
      <c r="B1630" s="1" t="s">
        <v>1464</v>
      </c>
      <c r="C1630" s="2" t="str">
        <f>IFERROR(__xludf.DUMMYFUNCTION("""COMPUTED_VALUE"""),"cg14659930")</f>
        <v>cg14659930</v>
      </c>
    </row>
    <row r="1631">
      <c r="B1631" s="1" t="s">
        <v>1465</v>
      </c>
      <c r="C1631" s="2" t="str">
        <f>IFERROR(__xludf.DUMMYFUNCTION("""COMPUTED_VALUE"""),"cg10105237")</f>
        <v>cg10105237</v>
      </c>
    </row>
    <row r="1632">
      <c r="B1632" s="1" t="s">
        <v>1466</v>
      </c>
      <c r="C1632" s="2" t="str">
        <f>IFERROR(__xludf.DUMMYFUNCTION("""COMPUTED_VALUE"""),"cg11903133")</f>
        <v>cg11903133</v>
      </c>
    </row>
    <row r="1633">
      <c r="B1633" s="1" t="s">
        <v>765</v>
      </c>
      <c r="C1633" s="2" t="str">
        <f>IFERROR(__xludf.DUMMYFUNCTION("""COMPUTED_VALUE"""),"cg27438128")</f>
        <v>cg27438128</v>
      </c>
    </row>
    <row r="1634">
      <c r="B1634" s="1" t="s">
        <v>1467</v>
      </c>
      <c r="C1634" s="2" t="str">
        <f>IFERROR(__xludf.DUMMYFUNCTION("""COMPUTED_VALUE"""),"cg01419539")</f>
        <v>cg01419539</v>
      </c>
    </row>
    <row r="1635">
      <c r="B1635" s="1" t="s">
        <v>1468</v>
      </c>
      <c r="C1635" s="2" t="str">
        <f>IFERROR(__xludf.DUMMYFUNCTION("""COMPUTED_VALUE"""),"cg24413918")</f>
        <v>cg24413918</v>
      </c>
    </row>
    <row r="1636">
      <c r="B1636" s="1" t="s">
        <v>1469</v>
      </c>
      <c r="C1636" s="2" t="str">
        <f>IFERROR(__xludf.DUMMYFUNCTION("""COMPUTED_VALUE"""),"cg16639915")</f>
        <v>cg16639915</v>
      </c>
    </row>
    <row r="1637">
      <c r="B1637" s="1" t="s">
        <v>1470</v>
      </c>
      <c r="C1637" s="2" t="str">
        <f>IFERROR(__xludf.DUMMYFUNCTION("""COMPUTED_VALUE"""),"cg07808761")</f>
        <v>cg07808761</v>
      </c>
    </row>
    <row r="1638">
      <c r="B1638" s="1" t="s">
        <v>1471</v>
      </c>
      <c r="C1638" s="2" t="str">
        <f>IFERROR(__xludf.DUMMYFUNCTION("""COMPUTED_VALUE"""),"cg12984877")</f>
        <v>cg12984877</v>
      </c>
    </row>
    <row r="1639">
      <c r="B1639" s="1" t="s">
        <v>1472</v>
      </c>
      <c r="C1639" s="2" t="str">
        <f>IFERROR(__xludf.DUMMYFUNCTION("""COMPUTED_VALUE"""),"cg02749105")</f>
        <v>cg02749105</v>
      </c>
    </row>
    <row r="1640">
      <c r="B1640" s="1" t="s">
        <v>1473</v>
      </c>
      <c r="C1640" s="2" t="str">
        <f>IFERROR(__xludf.DUMMYFUNCTION("""COMPUTED_VALUE"""),"cg00062437")</f>
        <v>cg00062437</v>
      </c>
    </row>
    <row r="1641">
      <c r="B1641" s="1" t="s">
        <v>1474</v>
      </c>
      <c r="C1641" s="2" t="str">
        <f>IFERROR(__xludf.DUMMYFUNCTION("""COMPUTED_VALUE"""),"cg00550955")</f>
        <v>cg00550955</v>
      </c>
    </row>
    <row r="1642">
      <c r="B1642" s="1" t="s">
        <v>1475</v>
      </c>
      <c r="C1642" s="2" t="str">
        <f>IFERROR(__xludf.DUMMYFUNCTION("""COMPUTED_VALUE"""),"cg00874073")</f>
        <v>cg00874073</v>
      </c>
    </row>
    <row r="1643">
      <c r="B1643" s="1" t="s">
        <v>1476</v>
      </c>
      <c r="C1643" s="2" t="str">
        <f>IFERROR(__xludf.DUMMYFUNCTION("""COMPUTED_VALUE"""),"cg00880872")</f>
        <v>cg00880872</v>
      </c>
    </row>
    <row r="1644">
      <c r="B1644" s="1" t="s">
        <v>1477</v>
      </c>
      <c r="C1644" s="2" t="str">
        <f>IFERROR(__xludf.DUMMYFUNCTION("""COMPUTED_VALUE"""),"cg00972246")</f>
        <v>cg00972246</v>
      </c>
    </row>
    <row r="1645">
      <c r="B1645" s="1" t="s">
        <v>1478</v>
      </c>
      <c r="C1645" s="2" t="str">
        <f>IFERROR(__xludf.DUMMYFUNCTION("""COMPUTED_VALUE"""),"cg01439754")</f>
        <v>cg01439754</v>
      </c>
    </row>
    <row r="1646">
      <c r="B1646" s="1" t="s">
        <v>1479</v>
      </c>
      <c r="C1646" s="2" t="str">
        <f>IFERROR(__xludf.DUMMYFUNCTION("""COMPUTED_VALUE"""),"cg01621943")</f>
        <v>cg01621943</v>
      </c>
    </row>
    <row r="1647">
      <c r="B1647" s="1" t="s">
        <v>1480</v>
      </c>
      <c r="C1647" s="2" t="str">
        <f>IFERROR(__xludf.DUMMYFUNCTION("""COMPUTED_VALUE"""),"cg01941278")</f>
        <v>cg01941278</v>
      </c>
    </row>
    <row r="1648">
      <c r="B1648" s="1" t="s">
        <v>1481</v>
      </c>
      <c r="C1648" s="2" t="str">
        <f>IFERROR(__xludf.DUMMYFUNCTION("""COMPUTED_VALUE"""),"cg02470690")</f>
        <v>cg02470690</v>
      </c>
    </row>
    <row r="1649">
      <c r="B1649" s="1" t="s">
        <v>1482</v>
      </c>
      <c r="C1649" s="2" t="str">
        <f>IFERROR(__xludf.DUMMYFUNCTION("""COMPUTED_VALUE"""),"cg03223172")</f>
        <v>cg03223172</v>
      </c>
    </row>
    <row r="1650">
      <c r="B1650" s="1" t="s">
        <v>1483</v>
      </c>
      <c r="C1650" s="2" t="str">
        <f>IFERROR(__xludf.DUMMYFUNCTION("""COMPUTED_VALUE"""),"cg03671431")</f>
        <v>cg03671431</v>
      </c>
    </row>
    <row r="1651">
      <c r="B1651" s="1" t="s">
        <v>1484</v>
      </c>
      <c r="C1651" s="2" t="str">
        <f>IFERROR(__xludf.DUMMYFUNCTION("""COMPUTED_VALUE"""),"cg03680873")</f>
        <v>cg03680873</v>
      </c>
    </row>
    <row r="1652">
      <c r="B1652" s="1" t="s">
        <v>1485</v>
      </c>
      <c r="C1652" s="2" t="str">
        <f>IFERROR(__xludf.DUMMYFUNCTION("""COMPUTED_VALUE"""),"cg04091927")</f>
        <v>cg04091927</v>
      </c>
    </row>
    <row r="1653">
      <c r="B1653" s="1" t="s">
        <v>1486</v>
      </c>
      <c r="C1653" s="2" t="str">
        <f>IFERROR(__xludf.DUMMYFUNCTION("""COMPUTED_VALUE"""),"cg04745384")</f>
        <v>cg04745384</v>
      </c>
    </row>
    <row r="1654">
      <c r="B1654" s="1" t="s">
        <v>1487</v>
      </c>
      <c r="C1654" s="2" t="str">
        <f>IFERROR(__xludf.DUMMYFUNCTION("""COMPUTED_VALUE"""),"cg05523603")</f>
        <v>cg05523603</v>
      </c>
    </row>
    <row r="1655">
      <c r="B1655" s="1" t="s">
        <v>1488</v>
      </c>
      <c r="C1655" s="2" t="str">
        <f>IFERROR(__xludf.DUMMYFUNCTION("""COMPUTED_VALUE"""),"cg06951627")</f>
        <v>cg06951627</v>
      </c>
    </row>
    <row r="1656">
      <c r="B1656" s="1" t="s">
        <v>1489</v>
      </c>
      <c r="C1656" s="2" t="str">
        <f>IFERROR(__xludf.DUMMYFUNCTION("""COMPUTED_VALUE"""),"cg07519229")</f>
        <v>cg07519229</v>
      </c>
    </row>
    <row r="1657">
      <c r="B1657" s="1" t="s">
        <v>1490</v>
      </c>
      <c r="C1657" s="2" t="str">
        <f>IFERROR(__xludf.DUMMYFUNCTION("""COMPUTED_VALUE"""),"cg08616943")</f>
        <v>cg08616943</v>
      </c>
    </row>
    <row r="1658">
      <c r="B1658" s="1" t="s">
        <v>1491</v>
      </c>
      <c r="C1658" s="2" t="str">
        <f>IFERROR(__xludf.DUMMYFUNCTION("""COMPUTED_VALUE"""),"cg09391066")</f>
        <v>cg09391066</v>
      </c>
    </row>
    <row r="1659">
      <c r="B1659" s="1" t="s">
        <v>1492</v>
      </c>
      <c r="C1659" s="2" t="str">
        <f>IFERROR(__xludf.DUMMYFUNCTION("""COMPUTED_VALUE"""),"cg09613192")</f>
        <v>cg09613192</v>
      </c>
    </row>
    <row r="1660">
      <c r="B1660" s="1" t="s">
        <v>1493</v>
      </c>
      <c r="C1660" s="2" t="str">
        <f>IFERROR(__xludf.DUMMYFUNCTION("""COMPUTED_VALUE"""),"cg09650731")</f>
        <v>cg09650731</v>
      </c>
    </row>
    <row r="1661">
      <c r="B1661" s="1" t="s">
        <v>1494</v>
      </c>
      <c r="C1661" s="2" t="str">
        <f>IFERROR(__xludf.DUMMYFUNCTION("""COMPUTED_VALUE"""),"cg10676309")</f>
        <v>cg10676309</v>
      </c>
    </row>
    <row r="1662">
      <c r="B1662" s="1" t="s">
        <v>1495</v>
      </c>
      <c r="C1662" s="2" t="str">
        <f>IFERROR(__xludf.DUMMYFUNCTION("""COMPUTED_VALUE"""),"cg11007850")</f>
        <v>cg11007850</v>
      </c>
    </row>
    <row r="1663">
      <c r="B1663" s="1" t="s">
        <v>1496</v>
      </c>
      <c r="C1663" s="2" t="str">
        <f>IFERROR(__xludf.DUMMYFUNCTION("""COMPUTED_VALUE"""),"cg11220565")</f>
        <v>cg11220565</v>
      </c>
    </row>
    <row r="1664">
      <c r="B1664" s="1" t="s">
        <v>1497</v>
      </c>
      <c r="C1664" s="2" t="str">
        <f>IFERROR(__xludf.DUMMYFUNCTION("""COMPUTED_VALUE"""),"cg12258344")</f>
        <v>cg12258344</v>
      </c>
    </row>
    <row r="1665">
      <c r="B1665" s="1" t="s">
        <v>1498</v>
      </c>
      <c r="C1665" s="2" t="str">
        <f>IFERROR(__xludf.DUMMYFUNCTION("""COMPUTED_VALUE"""),"cg14071869")</f>
        <v>cg14071869</v>
      </c>
    </row>
    <row r="1666">
      <c r="B1666" s="1" t="s">
        <v>1499</v>
      </c>
      <c r="C1666" s="2" t="str">
        <f>IFERROR(__xludf.DUMMYFUNCTION("""COMPUTED_VALUE"""),"cg14264316")</f>
        <v>cg14264316</v>
      </c>
    </row>
    <row r="1667">
      <c r="B1667" s="1" t="s">
        <v>1500</v>
      </c>
      <c r="C1667" s="2" t="str">
        <f>IFERROR(__xludf.DUMMYFUNCTION("""COMPUTED_VALUE"""),"cg14286292")</f>
        <v>cg14286292</v>
      </c>
    </row>
    <row r="1668">
      <c r="B1668" s="1" t="s">
        <v>1501</v>
      </c>
      <c r="C1668" s="2" t="str">
        <f>IFERROR(__xludf.DUMMYFUNCTION("""COMPUTED_VALUE"""),"cg14756878")</f>
        <v>cg14756878</v>
      </c>
    </row>
    <row r="1669">
      <c r="B1669" s="1" t="s">
        <v>1502</v>
      </c>
      <c r="C1669" s="2" t="str">
        <f>IFERROR(__xludf.DUMMYFUNCTION("""COMPUTED_VALUE"""),"cg15915658")</f>
        <v>cg15915658</v>
      </c>
    </row>
    <row r="1670">
      <c r="B1670" s="1" t="s">
        <v>1503</v>
      </c>
      <c r="C1670" s="2" t="str">
        <f>IFERROR(__xludf.DUMMYFUNCTION("""COMPUTED_VALUE"""),"cg17241841")</f>
        <v>cg17241841</v>
      </c>
    </row>
    <row r="1671">
      <c r="B1671" s="1" t="s">
        <v>1504</v>
      </c>
      <c r="C1671" s="2" t="str">
        <f>IFERROR(__xludf.DUMMYFUNCTION("""COMPUTED_VALUE"""),"cg17284553")</f>
        <v>cg17284553</v>
      </c>
    </row>
    <row r="1672">
      <c r="B1672" s="1" t="s">
        <v>1505</v>
      </c>
      <c r="C1672" s="2" t="str">
        <f>IFERROR(__xludf.DUMMYFUNCTION("""COMPUTED_VALUE"""),"cg17877600")</f>
        <v>cg17877600</v>
      </c>
    </row>
    <row r="1673">
      <c r="B1673" s="1" t="s">
        <v>187</v>
      </c>
      <c r="C1673" s="2" t="str">
        <f>IFERROR(__xludf.DUMMYFUNCTION("""COMPUTED_VALUE"""),"cg18090646")</f>
        <v>cg18090646</v>
      </c>
    </row>
    <row r="1674">
      <c r="B1674" s="1" t="s">
        <v>1506</v>
      </c>
      <c r="C1674" s="2" t="str">
        <f>IFERROR(__xludf.DUMMYFUNCTION("""COMPUTED_VALUE"""),"cg19202618")</f>
        <v>cg19202618</v>
      </c>
    </row>
    <row r="1675">
      <c r="B1675" s="1" t="s">
        <v>1507</v>
      </c>
      <c r="C1675" s="2" t="str">
        <f>IFERROR(__xludf.DUMMYFUNCTION("""COMPUTED_VALUE"""),"cg19373099")</f>
        <v>cg19373099</v>
      </c>
    </row>
    <row r="1676">
      <c r="B1676" s="1" t="s">
        <v>1508</v>
      </c>
      <c r="C1676" s="2" t="str">
        <f>IFERROR(__xludf.DUMMYFUNCTION("""COMPUTED_VALUE"""),"cg19678968")</f>
        <v>cg19678968</v>
      </c>
    </row>
    <row r="1677">
      <c r="B1677" s="1" t="s">
        <v>1509</v>
      </c>
      <c r="C1677" s="2" t="str">
        <f>IFERROR(__xludf.DUMMYFUNCTION("""COMPUTED_VALUE"""),"cg21161526")</f>
        <v>cg21161526</v>
      </c>
    </row>
    <row r="1678">
      <c r="B1678" s="1" t="s">
        <v>1510</v>
      </c>
      <c r="C1678" s="2" t="str">
        <f>IFERROR(__xludf.DUMMYFUNCTION("""COMPUTED_VALUE"""),"cg21871338")</f>
        <v>cg21871338</v>
      </c>
    </row>
    <row r="1679">
      <c r="B1679" s="1" t="s">
        <v>1511</v>
      </c>
      <c r="C1679" s="2" t="str">
        <f>IFERROR(__xludf.DUMMYFUNCTION("""COMPUTED_VALUE"""),"cg23051123")</f>
        <v>cg23051123</v>
      </c>
    </row>
    <row r="1680">
      <c r="B1680" s="1" t="s">
        <v>1512</v>
      </c>
      <c r="C1680" s="2" t="str">
        <f>IFERROR(__xludf.DUMMYFUNCTION("""COMPUTED_VALUE"""),"cg25305703")</f>
        <v>cg25305703</v>
      </c>
    </row>
    <row r="1681">
      <c r="B1681" s="1" t="s">
        <v>1513</v>
      </c>
      <c r="C1681" s="2" t="str">
        <f>IFERROR(__xludf.DUMMYFUNCTION("""COMPUTED_VALUE"""),"cg27593537")</f>
        <v>cg27593537</v>
      </c>
    </row>
    <row r="1682">
      <c r="B1682" s="1" t="s">
        <v>250</v>
      </c>
      <c r="C1682" s="2" t="str">
        <f>IFERROR(__xludf.DUMMYFUNCTION("""COMPUTED_VALUE"""),"cg22510139")</f>
        <v>cg22510139</v>
      </c>
    </row>
    <row r="1683">
      <c r="B1683" s="1" t="s">
        <v>1514</v>
      </c>
      <c r="C1683" s="2" t="str">
        <f>IFERROR(__xludf.DUMMYFUNCTION("""COMPUTED_VALUE"""),"cg00546117")</f>
        <v>cg00546117</v>
      </c>
    </row>
    <row r="1684">
      <c r="B1684" s="1" t="s">
        <v>1515</v>
      </c>
      <c r="C1684" s="2" t="str">
        <f>IFERROR(__xludf.DUMMYFUNCTION("""COMPUTED_VALUE"""),"cg17164905")</f>
        <v>cg17164905</v>
      </c>
    </row>
    <row r="1685">
      <c r="B1685" s="1" t="s">
        <v>1516</v>
      </c>
      <c r="C1685" s="2" t="str">
        <f>IFERROR(__xludf.DUMMYFUNCTION("""COMPUTED_VALUE"""),"cg11980897")</f>
        <v>cg11980897</v>
      </c>
    </row>
    <row r="1686">
      <c r="B1686" s="1" t="s">
        <v>1517</v>
      </c>
      <c r="C1686" s="2" t="str">
        <f>IFERROR(__xludf.DUMMYFUNCTION("""COMPUTED_VALUE"""),"cg20948740")</f>
        <v>cg20948740</v>
      </c>
    </row>
    <row r="1687">
      <c r="B1687" s="1" t="s">
        <v>1518</v>
      </c>
      <c r="C1687" s="2" t="str">
        <f>IFERROR(__xludf.DUMMYFUNCTION("""COMPUTED_VALUE"""),"cg24642820")</f>
        <v>cg24642820</v>
      </c>
    </row>
    <row r="1688">
      <c r="B1688" s="1" t="s">
        <v>921</v>
      </c>
      <c r="C1688" s="2" t="str">
        <f>IFERROR(__xludf.DUMMYFUNCTION("""COMPUTED_VALUE"""),"cg08840551")</f>
        <v>cg08840551</v>
      </c>
    </row>
    <row r="1689">
      <c r="B1689" s="1" t="s">
        <v>1519</v>
      </c>
      <c r="C1689" s="2" t="str">
        <f>IFERROR(__xludf.DUMMYFUNCTION("""COMPUTED_VALUE"""),"cg01201215")</f>
        <v>cg01201215</v>
      </c>
    </row>
    <row r="1690">
      <c r="B1690" s="1" t="s">
        <v>1520</v>
      </c>
      <c r="C1690" s="2" t="str">
        <f>IFERROR(__xludf.DUMMYFUNCTION("""COMPUTED_VALUE"""),"cg17768768")</f>
        <v>cg17768768</v>
      </c>
    </row>
    <row r="1691">
      <c r="B1691" s="1" t="s">
        <v>1521</v>
      </c>
      <c r="C1691" s="2" t="str">
        <f>IFERROR(__xludf.DUMMYFUNCTION("""COMPUTED_VALUE"""),"cg06189038")</f>
        <v>cg06189038</v>
      </c>
    </row>
    <row r="1692">
      <c r="B1692" s="1" t="s">
        <v>36</v>
      </c>
      <c r="C1692" s="2" t="str">
        <f>IFERROR(__xludf.DUMMYFUNCTION("""COMPUTED_VALUE"""),"cg20204986")</f>
        <v>cg20204986</v>
      </c>
    </row>
    <row r="1693">
      <c r="B1693" s="1" t="s">
        <v>1522</v>
      </c>
      <c r="C1693" s="2" t="str">
        <f>IFERROR(__xludf.DUMMYFUNCTION("""COMPUTED_VALUE"""),"cg18765542")</f>
        <v>cg18765542</v>
      </c>
    </row>
    <row r="1694">
      <c r="B1694" s="1" t="s">
        <v>1523</v>
      </c>
      <c r="C1694" s="2" t="str">
        <f>IFERROR(__xludf.DUMMYFUNCTION("""COMPUTED_VALUE"""),"cg00271311")</f>
        <v>cg00271311</v>
      </c>
    </row>
    <row r="1695">
      <c r="B1695" s="1" t="s">
        <v>1524</v>
      </c>
      <c r="C1695" s="2" t="str">
        <f>IFERROR(__xludf.DUMMYFUNCTION("""COMPUTED_VALUE"""),"cg05130679")</f>
        <v>cg05130679</v>
      </c>
    </row>
    <row r="1696">
      <c r="B1696" s="1" t="s">
        <v>1525</v>
      </c>
      <c r="C1696" s="2" t="str">
        <f>IFERROR(__xludf.DUMMYFUNCTION("""COMPUTED_VALUE"""),"cg21226442")</f>
        <v>cg21226442</v>
      </c>
    </row>
    <row r="1697">
      <c r="B1697" s="1" t="s">
        <v>1526</v>
      </c>
      <c r="C1697" s="2" t="str">
        <f>IFERROR(__xludf.DUMMYFUNCTION("""COMPUTED_VALUE"""),"cg27491190")</f>
        <v>cg27491190</v>
      </c>
    </row>
    <row r="1698">
      <c r="B1698" s="1" t="s">
        <v>1527</v>
      </c>
      <c r="C1698" s="2" t="str">
        <f>IFERROR(__xludf.DUMMYFUNCTION("""COMPUTED_VALUE"""),"cg16889557")</f>
        <v>cg16889557</v>
      </c>
    </row>
    <row r="1699">
      <c r="B1699" s="1" t="s">
        <v>1528</v>
      </c>
      <c r="C1699" s="2" t="str">
        <f>IFERROR(__xludf.DUMMYFUNCTION("""COMPUTED_VALUE"""),"cg06533408")</f>
        <v>cg06533408</v>
      </c>
    </row>
    <row r="1700">
      <c r="B1700" s="1" t="s">
        <v>1529</v>
      </c>
      <c r="C1700" s="2" t="str">
        <f>IFERROR(__xludf.DUMMYFUNCTION("""COMPUTED_VALUE"""),"cg24146100")</f>
        <v>cg24146100</v>
      </c>
    </row>
    <row r="1701">
      <c r="B1701" s="1" t="s">
        <v>1530</v>
      </c>
      <c r="C1701" s="2" t="str">
        <f>IFERROR(__xludf.DUMMYFUNCTION("""COMPUTED_VALUE"""),"cg24570624")</f>
        <v>cg24570624</v>
      </c>
    </row>
    <row r="1702">
      <c r="B1702" s="1" t="s">
        <v>1531</v>
      </c>
      <c r="C1702" s="2" t="str">
        <f>IFERROR(__xludf.DUMMYFUNCTION("""COMPUTED_VALUE"""),"cg03345232")</f>
        <v>cg03345232</v>
      </c>
    </row>
    <row r="1703">
      <c r="B1703" s="1" t="s">
        <v>1532</v>
      </c>
      <c r="C1703" s="2" t="str">
        <f>IFERROR(__xludf.DUMMYFUNCTION("""COMPUTED_VALUE"""),"cg27394566")</f>
        <v>cg27394566</v>
      </c>
    </row>
    <row r="1704">
      <c r="B1704" s="1" t="s">
        <v>1533</v>
      </c>
      <c r="C1704" s="2" t="str">
        <f>IFERROR(__xludf.DUMMYFUNCTION("""COMPUTED_VALUE"""),"cg26430287")</f>
        <v>cg26430287</v>
      </c>
    </row>
    <row r="1705">
      <c r="B1705" s="1" t="s">
        <v>1534</v>
      </c>
      <c r="C1705" s="2" t="str">
        <f>IFERROR(__xludf.DUMMYFUNCTION("""COMPUTED_VALUE"""),"cg05915866")</f>
        <v>cg05915866</v>
      </c>
    </row>
    <row r="1706">
      <c r="B1706" s="1" t="s">
        <v>1535</v>
      </c>
      <c r="C1706" s="2" t="str">
        <f>IFERROR(__xludf.DUMMYFUNCTION("""COMPUTED_VALUE"""),"cg12699156")</f>
        <v>cg12699156</v>
      </c>
    </row>
    <row r="1707">
      <c r="B1707" s="1" t="s">
        <v>170</v>
      </c>
      <c r="C1707" s="2" t="str">
        <f>IFERROR(__xludf.DUMMYFUNCTION("""COMPUTED_VALUE"""),"cg19572487")</f>
        <v>cg19572487</v>
      </c>
    </row>
    <row r="1708">
      <c r="B1708" s="1" t="s">
        <v>1536</v>
      </c>
      <c r="C1708" s="2" t="str">
        <f>IFERROR(__xludf.DUMMYFUNCTION("""COMPUTED_VALUE"""),"cg00432454")</f>
        <v>cg00432454</v>
      </c>
    </row>
    <row r="1709">
      <c r="B1709" s="1" t="s">
        <v>1537</v>
      </c>
      <c r="C1709" s="2" t="str">
        <f>IFERROR(__xludf.DUMMYFUNCTION("""COMPUTED_VALUE"""),"cg00716257")</f>
        <v>cg00716257</v>
      </c>
    </row>
    <row r="1710">
      <c r="B1710" s="1" t="s">
        <v>1538</v>
      </c>
      <c r="C1710" s="2" t="str">
        <f>IFERROR(__xludf.DUMMYFUNCTION("""COMPUTED_VALUE"""),"cg07768103")</f>
        <v>cg07768103</v>
      </c>
    </row>
    <row r="1711">
      <c r="B1711" s="1" t="s">
        <v>1539</v>
      </c>
      <c r="C1711" s="2" t="str">
        <f>IFERROR(__xludf.DUMMYFUNCTION("""COMPUTED_VALUE"""),"cg00827581")</f>
        <v>cg00827581</v>
      </c>
    </row>
    <row r="1712">
      <c r="B1712" s="1" t="s">
        <v>1540</v>
      </c>
      <c r="C1712" s="2" t="str">
        <f>IFERROR(__xludf.DUMMYFUNCTION("""COMPUTED_VALUE"""),"cg07721872")</f>
        <v>cg07721872</v>
      </c>
    </row>
    <row r="1713">
      <c r="B1713" s="1" t="s">
        <v>1541</v>
      </c>
      <c r="C1713" s="2" t="str">
        <f>IFERROR(__xludf.DUMMYFUNCTION("""COMPUTED_VALUE"""),"cg06579345")</f>
        <v>cg06579345</v>
      </c>
    </row>
    <row r="1714">
      <c r="B1714" s="1" t="s">
        <v>1542</v>
      </c>
      <c r="C1714" s="2" t="str">
        <f>IFERROR(__xludf.DUMMYFUNCTION("""COMPUTED_VALUE"""),"cg04895225")</f>
        <v>cg04895225</v>
      </c>
    </row>
    <row r="1715">
      <c r="B1715" s="1" t="s">
        <v>1543</v>
      </c>
      <c r="C1715" s="2" t="str">
        <f>IFERROR(__xludf.DUMMYFUNCTION("""COMPUTED_VALUE"""),"cg07841371")</f>
        <v>cg07841371</v>
      </c>
    </row>
    <row r="1716">
      <c r="B1716" s="1" t="s">
        <v>1544</v>
      </c>
      <c r="C1716" s="2" t="str">
        <f>IFERROR(__xludf.DUMMYFUNCTION("""COMPUTED_VALUE"""),"cg04753163")</f>
        <v>cg04753163</v>
      </c>
    </row>
    <row r="1717">
      <c r="B1717" s="1" t="s">
        <v>958</v>
      </c>
      <c r="C1717" s="2" t="str">
        <f>IFERROR(__xludf.DUMMYFUNCTION("""COMPUTED_VALUE"""),"cg01445100")</f>
        <v>cg01445100</v>
      </c>
    </row>
    <row r="1718">
      <c r="B1718" s="1" t="s">
        <v>1545</v>
      </c>
      <c r="C1718" s="2" t="str">
        <f>IFERROR(__xludf.DUMMYFUNCTION("""COMPUTED_VALUE"""),"cg21881034")</f>
        <v>cg21881034</v>
      </c>
    </row>
    <row r="1719">
      <c r="B1719" s="1" t="s">
        <v>1546</v>
      </c>
      <c r="C1719" s="2" t="str">
        <f>IFERROR(__xludf.DUMMYFUNCTION("""COMPUTED_VALUE"""),"cg15133201")</f>
        <v>cg15133201</v>
      </c>
    </row>
    <row r="1720">
      <c r="B1720" s="1" t="s">
        <v>1547</v>
      </c>
      <c r="C1720" s="2" t="str">
        <f>IFERROR(__xludf.DUMMYFUNCTION("""COMPUTED_VALUE"""),"cg10072464")</f>
        <v>cg10072464</v>
      </c>
    </row>
    <row r="1721">
      <c r="B1721" s="1" t="s">
        <v>388</v>
      </c>
      <c r="C1721" s="2" t="str">
        <f>IFERROR(__xludf.DUMMYFUNCTION("""COMPUTED_VALUE"""),"cg21373806")</f>
        <v>cg21373806</v>
      </c>
    </row>
    <row r="1722">
      <c r="B1722" s="1" t="s">
        <v>1548</v>
      </c>
      <c r="C1722" s="2" t="str">
        <f>IFERROR(__xludf.DUMMYFUNCTION("""COMPUTED_VALUE"""),"cg00464927")</f>
        <v>cg00464927</v>
      </c>
    </row>
    <row r="1723">
      <c r="B1723" s="1" t="s">
        <v>1053</v>
      </c>
      <c r="C1723" s="2" t="str">
        <f>IFERROR(__xludf.DUMMYFUNCTION("""COMPUTED_VALUE"""),"cg26292521")</f>
        <v>cg26292521</v>
      </c>
    </row>
    <row r="1724">
      <c r="B1724" s="1" t="s">
        <v>1549</v>
      </c>
      <c r="C1724" s="2" t="str">
        <f>IFERROR(__xludf.DUMMYFUNCTION("""COMPUTED_VALUE"""),"cg02212339")</f>
        <v>cg02212339</v>
      </c>
    </row>
    <row r="1725">
      <c r="B1725" s="1" t="s">
        <v>1550</v>
      </c>
      <c r="C1725" s="2" t="str">
        <f>IFERROR(__xludf.DUMMYFUNCTION("""COMPUTED_VALUE"""),"cg10278046")</f>
        <v>cg10278046</v>
      </c>
    </row>
    <row r="1726">
      <c r="B1726" s="1" t="s">
        <v>1551</v>
      </c>
      <c r="C1726" s="2" t="str">
        <f>IFERROR(__xludf.DUMMYFUNCTION("""COMPUTED_VALUE"""),"cg13103051")</f>
        <v>cg13103051</v>
      </c>
    </row>
    <row r="1727">
      <c r="B1727" s="1" t="s">
        <v>1552</v>
      </c>
      <c r="C1727" s="2" t="str">
        <f>IFERROR(__xludf.DUMMYFUNCTION("""COMPUTED_VALUE"""),"cg13076829")</f>
        <v>cg13076829</v>
      </c>
    </row>
    <row r="1728">
      <c r="B1728" s="1" t="s">
        <v>1553</v>
      </c>
      <c r="C1728" s="2" t="str">
        <f>IFERROR(__xludf.DUMMYFUNCTION("""COMPUTED_VALUE"""),"cg06375580")</f>
        <v>cg06375580</v>
      </c>
    </row>
    <row r="1729">
      <c r="B1729" s="1" t="s">
        <v>1554</v>
      </c>
      <c r="C1729" s="2" t="str">
        <f>IFERROR(__xludf.DUMMYFUNCTION("""COMPUTED_VALUE"""),"cg16743273")</f>
        <v>cg16743273</v>
      </c>
    </row>
    <row r="1730">
      <c r="B1730" s="1" t="s">
        <v>1555</v>
      </c>
      <c r="C1730" s="2" t="str">
        <f>IFERROR(__xludf.DUMMYFUNCTION("""COMPUTED_VALUE"""),"cg02734358")</f>
        <v>cg02734358</v>
      </c>
    </row>
    <row r="1731">
      <c r="B1731" s="1" t="s">
        <v>1556</v>
      </c>
      <c r="C1731" s="2" t="str">
        <f>IFERROR(__xludf.DUMMYFUNCTION("""COMPUTED_VALUE"""),"ch.3.55501R")</f>
        <v>ch.3.55501R</v>
      </c>
    </row>
    <row r="1732">
      <c r="B1732" s="1" t="s">
        <v>1557</v>
      </c>
      <c r="C1732" s="2" t="str">
        <f>IFERROR(__xludf.DUMMYFUNCTION("""COMPUTED_VALUE"""),"cg07664370")</f>
        <v>cg07664370</v>
      </c>
    </row>
    <row r="1733">
      <c r="B1733" s="1" t="s">
        <v>1558</v>
      </c>
      <c r="C1733" s="2" t="str">
        <f>IFERROR(__xludf.DUMMYFUNCTION("""COMPUTED_VALUE"""),"cg25115537")</f>
        <v>cg25115537</v>
      </c>
    </row>
    <row r="1734">
      <c r="B1734" s="1" t="s">
        <v>856</v>
      </c>
      <c r="C1734" s="2" t="str">
        <f>IFERROR(__xludf.DUMMYFUNCTION("""COMPUTED_VALUE"""),"cg01199327")</f>
        <v>cg01199327</v>
      </c>
    </row>
    <row r="1735">
      <c r="B1735" s="1" t="s">
        <v>1559</v>
      </c>
      <c r="C1735" s="2" t="str">
        <f>IFERROR(__xludf.DUMMYFUNCTION("""COMPUTED_VALUE"""),"cg00872580")</f>
        <v>cg00872580</v>
      </c>
    </row>
    <row r="1736">
      <c r="B1736" s="1" t="s">
        <v>1560</v>
      </c>
      <c r="C1736" s="2" t="str">
        <f>IFERROR(__xludf.DUMMYFUNCTION("""COMPUTED_VALUE"""),"cg26457483")</f>
        <v>cg26457483</v>
      </c>
    </row>
    <row r="1737">
      <c r="B1737" s="1" t="s">
        <v>1561</v>
      </c>
      <c r="C1737" s="2" t="str">
        <f>IFERROR(__xludf.DUMMYFUNCTION("""COMPUTED_VALUE"""),"cg06088069")</f>
        <v>cg06088069</v>
      </c>
    </row>
    <row r="1738">
      <c r="B1738" s="1" t="s">
        <v>1562</v>
      </c>
      <c r="C1738" s="2" t="str">
        <f>IFERROR(__xludf.DUMMYFUNCTION("""COMPUTED_VALUE"""),"cg21998542")</f>
        <v>cg21998542</v>
      </c>
    </row>
    <row r="1739">
      <c r="B1739" s="1" t="s">
        <v>1563</v>
      </c>
      <c r="C1739" s="2" t="str">
        <f>IFERROR(__xludf.DUMMYFUNCTION("""COMPUTED_VALUE"""),"cg15837522")</f>
        <v>cg15837522</v>
      </c>
    </row>
    <row r="1740">
      <c r="B1740" s="1" t="s">
        <v>1564</v>
      </c>
      <c r="C1740" s="2" t="str">
        <f>IFERROR(__xludf.DUMMYFUNCTION("""COMPUTED_VALUE"""),"cg19693031")</f>
        <v>cg19693031</v>
      </c>
    </row>
    <row r="1741">
      <c r="B1741" s="1" t="s">
        <v>1565</v>
      </c>
      <c r="C1741" s="2" t="str">
        <f>IFERROR(__xludf.DUMMYFUNCTION("""COMPUTED_VALUE"""),"cg14346162")</f>
        <v>cg14346162</v>
      </c>
    </row>
    <row r="1742">
      <c r="B1742" s="1" t="s">
        <v>1566</v>
      </c>
      <c r="C1742" s="2" t="str">
        <f>IFERROR(__xludf.DUMMYFUNCTION("""COMPUTED_VALUE"""),"cg12973487")</f>
        <v>cg12973487</v>
      </c>
    </row>
    <row r="1743">
      <c r="B1743" s="1" t="s">
        <v>1567</v>
      </c>
      <c r="C1743" s="2" t="str">
        <f>IFERROR(__xludf.DUMMYFUNCTION("""COMPUTED_VALUE"""),"cg05713943")</f>
        <v>cg05713943</v>
      </c>
    </row>
    <row r="1744">
      <c r="B1744" s="1" t="s">
        <v>1568</v>
      </c>
      <c r="C1744" s="2" t="str">
        <f>IFERROR(__xludf.DUMMYFUNCTION("""COMPUTED_VALUE"""),"cg26093964")</f>
        <v>cg26093964</v>
      </c>
    </row>
    <row r="1745">
      <c r="B1745" s="1" t="s">
        <v>1569</v>
      </c>
      <c r="C1745" s="2" t="str">
        <f>IFERROR(__xludf.DUMMYFUNCTION("""COMPUTED_VALUE"""),"cg13782491")</f>
        <v>cg13782491</v>
      </c>
    </row>
    <row r="1746">
      <c r="B1746" s="1" t="s">
        <v>1570</v>
      </c>
      <c r="C1746" s="2" t="str">
        <f>IFERROR(__xludf.DUMMYFUNCTION("""COMPUTED_VALUE"""),"cg01824180")</f>
        <v>cg01824180</v>
      </c>
    </row>
    <row r="1747">
      <c r="B1747" s="1" t="s">
        <v>1571</v>
      </c>
      <c r="C1747" s="2" t="str">
        <f>IFERROR(__xludf.DUMMYFUNCTION("""COMPUTED_VALUE"""),"cg14380013")</f>
        <v>cg14380013</v>
      </c>
    </row>
    <row r="1748">
      <c r="B1748" s="1" t="s">
        <v>1572</v>
      </c>
      <c r="C1748" s="2" t="str">
        <f>IFERROR(__xludf.DUMMYFUNCTION("""COMPUTED_VALUE"""),"cg16284589")</f>
        <v>cg16284589</v>
      </c>
    </row>
    <row r="1749">
      <c r="B1749" s="1" t="s">
        <v>1573</v>
      </c>
      <c r="C1749" s="2" t="str">
        <f>IFERROR(__xludf.DUMMYFUNCTION("""COMPUTED_VALUE"""),"cg07604036")</f>
        <v>cg07604036</v>
      </c>
    </row>
    <row r="1750">
      <c r="B1750" s="1" t="s">
        <v>1574</v>
      </c>
      <c r="C1750" s="2" t="str">
        <f>IFERROR(__xludf.DUMMYFUNCTION("""COMPUTED_VALUE"""),"cg02606535")</f>
        <v>cg02606535</v>
      </c>
    </row>
    <row r="1751">
      <c r="B1751" s="1" t="s">
        <v>1575</v>
      </c>
      <c r="C1751" s="2" t="str">
        <f>IFERROR(__xludf.DUMMYFUNCTION("""COMPUTED_VALUE"""),"cg18315160")</f>
        <v>cg18315160</v>
      </c>
    </row>
    <row r="1752">
      <c r="B1752" s="1" t="s">
        <v>1576</v>
      </c>
      <c r="C1752" s="2" t="str">
        <f>IFERROR(__xludf.DUMMYFUNCTION("""COMPUTED_VALUE"""),"cg01538969")</f>
        <v>cg01538969</v>
      </c>
    </row>
    <row r="1753">
      <c r="B1753" s="1" t="s">
        <v>1577</v>
      </c>
      <c r="C1753" s="2" t="str">
        <f>IFERROR(__xludf.DUMMYFUNCTION("""COMPUTED_VALUE"""),"cg27516100")</f>
        <v>cg27516100</v>
      </c>
    </row>
    <row r="1754">
      <c r="B1754" s="1" t="s">
        <v>592</v>
      </c>
      <c r="C1754" s="2" t="str">
        <f>IFERROR(__xludf.DUMMYFUNCTION("""COMPUTED_VALUE"""),"cg06801734")</f>
        <v>cg06801734</v>
      </c>
    </row>
    <row r="1755">
      <c r="B1755" s="1" t="s">
        <v>1578</v>
      </c>
      <c r="C1755" s="2" t="str">
        <f>IFERROR(__xludf.DUMMYFUNCTION("""COMPUTED_VALUE"""),"cg00163198")</f>
        <v>cg00163198</v>
      </c>
    </row>
    <row r="1756">
      <c r="B1756" s="1" t="s">
        <v>1579</v>
      </c>
      <c r="C1756" s="2" t="str">
        <f>IFERROR(__xludf.DUMMYFUNCTION("""COMPUTED_VALUE"""),"cg24029291")</f>
        <v>cg24029291</v>
      </c>
    </row>
    <row r="1757">
      <c r="B1757" s="1" t="s">
        <v>1580</v>
      </c>
      <c r="C1757" s="2" t="str">
        <f>IFERROR(__xludf.DUMMYFUNCTION("""COMPUTED_VALUE"""),"cg04037750")</f>
        <v>cg04037750</v>
      </c>
    </row>
    <row r="1758">
      <c r="B1758" s="1" t="s">
        <v>1581</v>
      </c>
      <c r="C1758" s="2" t="str">
        <f>IFERROR(__xludf.DUMMYFUNCTION("""COMPUTED_VALUE"""),"cg05719472")</f>
        <v>cg05719472</v>
      </c>
    </row>
    <row r="1759">
      <c r="B1759" s="1" t="s">
        <v>1582</v>
      </c>
      <c r="C1759" s="2" t="str">
        <f>IFERROR(__xludf.DUMMYFUNCTION("""COMPUTED_VALUE"""),"cg05848656")</f>
        <v>cg05848656</v>
      </c>
    </row>
    <row r="1760">
      <c r="B1760" s="1" t="s">
        <v>1583</v>
      </c>
      <c r="C1760" s="2" t="str">
        <f>IFERROR(__xludf.DUMMYFUNCTION("""COMPUTED_VALUE"""),"cg18159646")</f>
        <v>cg18159646</v>
      </c>
    </row>
    <row r="1761">
      <c r="B1761" s="1" t="s">
        <v>1584</v>
      </c>
      <c r="C1761" s="2" t="str">
        <f>IFERROR(__xludf.DUMMYFUNCTION("""COMPUTED_VALUE"""),"cg10254445")</f>
        <v>cg10254445</v>
      </c>
    </row>
    <row r="1762">
      <c r="B1762" s="1" t="s">
        <v>1585</v>
      </c>
      <c r="C1762" s="2" t="str">
        <f>IFERROR(__xludf.DUMMYFUNCTION("""COMPUTED_VALUE"""),"cg08228578")</f>
        <v>cg08228578</v>
      </c>
    </row>
    <row r="1763">
      <c r="B1763" s="1" t="s">
        <v>1586</v>
      </c>
      <c r="C1763" s="2" t="str">
        <f>IFERROR(__xludf.DUMMYFUNCTION("""COMPUTED_VALUE"""),"cg04239136")</f>
        <v>cg04239136</v>
      </c>
    </row>
    <row r="1764">
      <c r="B1764" s="1" t="s">
        <v>1587</v>
      </c>
      <c r="C1764" s="2" t="str">
        <f>IFERROR(__xludf.DUMMYFUNCTION("""COMPUTED_VALUE"""),"cg15054595")</f>
        <v>cg15054595</v>
      </c>
    </row>
    <row r="1765">
      <c r="B1765" s="1" t="s">
        <v>1588</v>
      </c>
      <c r="C1765" s="2" t="str">
        <f>IFERROR(__xludf.DUMMYFUNCTION("""COMPUTED_VALUE"""),"cg26689780")</f>
        <v>cg26689780</v>
      </c>
    </row>
    <row r="1766">
      <c r="B1766" s="1" t="s">
        <v>1589</v>
      </c>
      <c r="C1766" s="2" t="str">
        <f>IFERROR(__xludf.DUMMYFUNCTION("""COMPUTED_VALUE"""),"cg05417607")</f>
        <v>cg05417607</v>
      </c>
    </row>
    <row r="1767">
      <c r="B1767" s="1" t="s">
        <v>1590</v>
      </c>
      <c r="C1767" s="2" t="str">
        <f>IFERROR(__xludf.DUMMYFUNCTION("""COMPUTED_VALUE"""),"cg14240593")</f>
        <v>cg14240593</v>
      </c>
    </row>
    <row r="1768">
      <c r="B1768" s="1" t="s">
        <v>1591</v>
      </c>
      <c r="C1768" s="2" t="str">
        <f>IFERROR(__xludf.DUMMYFUNCTION("""COMPUTED_VALUE"""),"cg19728382")</f>
        <v>cg19728382</v>
      </c>
    </row>
    <row r="1769">
      <c r="B1769" s="1" t="s">
        <v>1592</v>
      </c>
      <c r="C1769" s="2" t="str">
        <f>IFERROR(__xludf.DUMMYFUNCTION("""COMPUTED_VALUE"""),"cg24805654")</f>
        <v>cg24805654</v>
      </c>
    </row>
    <row r="1770">
      <c r="B1770" s="1" t="s">
        <v>1593</v>
      </c>
      <c r="C1770" s="2" t="str">
        <f>IFERROR(__xludf.DUMMYFUNCTION("""COMPUTED_VALUE"""),"cg15007470")</f>
        <v>cg15007470</v>
      </c>
    </row>
    <row r="1771">
      <c r="B1771" s="1" t="s">
        <v>1594</v>
      </c>
      <c r="C1771" s="2" t="str">
        <f>IFERROR(__xludf.DUMMYFUNCTION("""COMPUTED_VALUE"""),"cg23257239")</f>
        <v>cg23257239</v>
      </c>
    </row>
    <row r="1772">
      <c r="B1772" s="1" t="s">
        <v>1595</v>
      </c>
      <c r="C1772" s="2" t="str">
        <f>IFERROR(__xludf.DUMMYFUNCTION("""COMPUTED_VALUE"""),"cg07626482")</f>
        <v>cg07626482</v>
      </c>
    </row>
    <row r="1773">
      <c r="B1773" s="1" t="s">
        <v>1596</v>
      </c>
      <c r="C1773" s="2" t="str">
        <f>IFERROR(__xludf.DUMMYFUNCTION("""COMPUTED_VALUE"""),"cg25935834")</f>
        <v>cg25935834</v>
      </c>
    </row>
    <row r="1774">
      <c r="B1774" s="1" t="s">
        <v>887</v>
      </c>
      <c r="C1774" s="2" t="str">
        <f>IFERROR(__xludf.DUMMYFUNCTION("""COMPUTED_VALUE"""),"cg00565090")</f>
        <v>cg00565090</v>
      </c>
    </row>
    <row r="1775">
      <c r="B1775" s="1" t="s">
        <v>1597</v>
      </c>
      <c r="C1775" s="2" t="str">
        <f>IFERROR(__xludf.DUMMYFUNCTION("""COMPUTED_VALUE"""),"cg08175337")</f>
        <v>cg08175337</v>
      </c>
    </row>
    <row r="1776">
      <c r="B1776" s="1" t="s">
        <v>1598</v>
      </c>
      <c r="C1776" s="2" t="str">
        <f>IFERROR(__xludf.DUMMYFUNCTION("""COMPUTED_VALUE"""),"cg21668714")</f>
        <v>cg21668714</v>
      </c>
    </row>
    <row r="1777">
      <c r="B1777" s="1" t="s">
        <v>1599</v>
      </c>
      <c r="C1777" s="2" t="str">
        <f>IFERROR(__xludf.DUMMYFUNCTION("""COMPUTED_VALUE"""),"cg17312650")</f>
        <v>cg17312650</v>
      </c>
    </row>
    <row r="1778">
      <c r="B1778" s="1" t="s">
        <v>1600</v>
      </c>
      <c r="C1778" s="2" t="str">
        <f>IFERROR(__xludf.DUMMYFUNCTION("""COMPUTED_VALUE"""),"cg04725827")</f>
        <v>cg04725827</v>
      </c>
    </row>
    <row r="1779">
      <c r="B1779" s="1" t="s">
        <v>1601</v>
      </c>
      <c r="C1779" s="2" t="str">
        <f>IFERROR(__xludf.DUMMYFUNCTION("""COMPUTED_VALUE"""),"cg18270507")</f>
        <v>cg18270507</v>
      </c>
    </row>
    <row r="1780">
      <c r="B1780" s="1" t="s">
        <v>1602</v>
      </c>
      <c r="C1780" s="2" t="str">
        <f>IFERROR(__xludf.DUMMYFUNCTION("""COMPUTED_VALUE"""),"cg16740586")</f>
        <v>cg16740586</v>
      </c>
    </row>
    <row r="1781">
      <c r="B1781" s="1" t="s">
        <v>1603</v>
      </c>
      <c r="C1781" s="2" t="str">
        <f>IFERROR(__xludf.DUMMYFUNCTION("""COMPUTED_VALUE"""),"cg06181697")</f>
        <v>cg06181697</v>
      </c>
    </row>
    <row r="1782">
      <c r="B1782" s="1" t="s">
        <v>1604</v>
      </c>
      <c r="C1782" s="2" t="str">
        <f>IFERROR(__xludf.DUMMYFUNCTION("""COMPUTED_VALUE"""),"cg25037610")</f>
        <v>cg25037610</v>
      </c>
    </row>
    <row r="1783">
      <c r="B1783" s="1" t="s">
        <v>1605</v>
      </c>
      <c r="C1783" s="2" t="str">
        <f>IFERROR(__xludf.DUMMYFUNCTION("""COMPUTED_VALUE"""),"cg03757430")</f>
        <v>cg03757430</v>
      </c>
    </row>
    <row r="1784">
      <c r="B1784" s="1" t="s">
        <v>1606</v>
      </c>
      <c r="C1784" s="2" t="str">
        <f>IFERROR(__xludf.DUMMYFUNCTION("""COMPUTED_VALUE"""),"cg07357157")</f>
        <v>cg07357157</v>
      </c>
    </row>
    <row r="1785">
      <c r="B1785" s="1" t="s">
        <v>1607</v>
      </c>
      <c r="C1785" s="2" t="str">
        <f>IFERROR(__xludf.DUMMYFUNCTION("""COMPUTED_VALUE"""),"cg12117920")</f>
        <v>cg12117920</v>
      </c>
    </row>
    <row r="1786">
      <c r="B1786" s="1" t="s">
        <v>1608</v>
      </c>
      <c r="C1786" s="2" t="str">
        <f>IFERROR(__xludf.DUMMYFUNCTION("""COMPUTED_VALUE"""),"cg02871542")</f>
        <v>cg02871542</v>
      </c>
    </row>
    <row r="1787">
      <c r="B1787" s="1" t="s">
        <v>1609</v>
      </c>
      <c r="C1787" s="2" t="str">
        <f>IFERROR(__xludf.DUMMYFUNCTION("""COMPUTED_VALUE"""),"cg26974062")</f>
        <v>cg26974062</v>
      </c>
    </row>
    <row r="1788">
      <c r="B1788" s="1" t="s">
        <v>1610</v>
      </c>
      <c r="C1788" s="2" t="str">
        <f>IFERROR(__xludf.DUMMYFUNCTION("""COMPUTED_VALUE"""),"cg12995604")</f>
        <v>cg12995604</v>
      </c>
    </row>
    <row r="1789">
      <c r="B1789" s="1" t="s">
        <v>1611</v>
      </c>
      <c r="C1789" s="2" t="str">
        <f>IFERROR(__xludf.DUMMYFUNCTION("""COMPUTED_VALUE"""),"cg04695090")</f>
        <v>cg04695090</v>
      </c>
    </row>
    <row r="1790">
      <c r="B1790" s="1" t="s">
        <v>1612</v>
      </c>
      <c r="C1790" s="2" t="str">
        <f>IFERROR(__xludf.DUMMYFUNCTION("""COMPUTED_VALUE"""),"cg27325224")</f>
        <v>cg27325224</v>
      </c>
    </row>
    <row r="1791">
      <c r="B1791" s="1" t="s">
        <v>1613</v>
      </c>
      <c r="C1791" s="2" t="str">
        <f>IFERROR(__xludf.DUMMYFUNCTION("""COMPUTED_VALUE"""),"cg25753291")</f>
        <v>cg25753291</v>
      </c>
    </row>
    <row r="1792">
      <c r="B1792" s="1" t="s">
        <v>211</v>
      </c>
      <c r="C1792" s="2" t="str">
        <f>IFERROR(__xludf.DUMMYFUNCTION("""COMPUTED_VALUE"""),"cg03824899")</f>
        <v>cg03824899</v>
      </c>
    </row>
    <row r="1793">
      <c r="B1793" s="1" t="s">
        <v>1614</v>
      </c>
      <c r="C1793" s="2" t="str">
        <f>IFERROR(__xludf.DUMMYFUNCTION("""COMPUTED_VALUE"""),"cg05712475")</f>
        <v>cg05712475</v>
      </c>
    </row>
    <row r="1794">
      <c r="B1794" s="1" t="s">
        <v>1615</v>
      </c>
      <c r="C1794" s="2" t="str">
        <f>IFERROR(__xludf.DUMMYFUNCTION("""COMPUTED_VALUE"""),"cg09289684")</f>
        <v>cg09289684</v>
      </c>
    </row>
    <row r="1795">
      <c r="B1795" s="1" t="s">
        <v>277</v>
      </c>
      <c r="C1795" s="2" t="str">
        <f>IFERROR(__xludf.DUMMYFUNCTION("""COMPUTED_VALUE"""),"cg06983052")</f>
        <v>cg06983052</v>
      </c>
    </row>
    <row r="1796">
      <c r="B1796" s="1" t="s">
        <v>1616</v>
      </c>
      <c r="C1796" s="2" t="str">
        <f>IFERROR(__xludf.DUMMYFUNCTION("""COMPUTED_VALUE"""),"cg25500027")</f>
        <v>cg25500027</v>
      </c>
    </row>
    <row r="1797">
      <c r="B1797" s="1" t="s">
        <v>1617</v>
      </c>
      <c r="C1797" s="2" t="str">
        <f>IFERROR(__xludf.DUMMYFUNCTION("""COMPUTED_VALUE"""),"cg12939085")</f>
        <v>cg12939085</v>
      </c>
    </row>
    <row r="1798">
      <c r="B1798" s="1" t="s">
        <v>1618</v>
      </c>
      <c r="C1798" s="2" t="str">
        <f>IFERROR(__xludf.DUMMYFUNCTION("""COMPUTED_VALUE"""),"cg07558761")</f>
        <v>cg07558761</v>
      </c>
    </row>
    <row r="1799">
      <c r="B1799" s="1" t="s">
        <v>1619</v>
      </c>
      <c r="C1799" s="2" t="str">
        <f>IFERROR(__xludf.DUMMYFUNCTION("""COMPUTED_VALUE"""),"cg26450266")</f>
        <v>cg26450266</v>
      </c>
    </row>
    <row r="1800">
      <c r="B1800" s="1" t="s">
        <v>1620</v>
      </c>
      <c r="C1800" s="2" t="str">
        <f>IFERROR(__xludf.DUMMYFUNCTION("""COMPUTED_VALUE"""),"cg01845656")</f>
        <v>cg01845656</v>
      </c>
    </row>
    <row r="1801">
      <c r="B1801" s="1" t="s">
        <v>1621</v>
      </c>
      <c r="C1801" s="2" t="str">
        <f>IFERROR(__xludf.DUMMYFUNCTION("""COMPUTED_VALUE"""),"cg12792732")</f>
        <v>cg12792732</v>
      </c>
    </row>
    <row r="1802">
      <c r="B1802" s="1" t="s">
        <v>1622</v>
      </c>
      <c r="C1802" s="2" t="str">
        <f>IFERROR(__xludf.DUMMYFUNCTION("""COMPUTED_VALUE"""),"cg13740985")</f>
        <v>cg13740985</v>
      </c>
    </row>
    <row r="1803">
      <c r="B1803" s="1" t="s">
        <v>1623</v>
      </c>
      <c r="C1803" s="2" t="str">
        <f>IFERROR(__xludf.DUMMYFUNCTION("""COMPUTED_VALUE"""),"cg10234436")</f>
        <v>cg10234436</v>
      </c>
    </row>
    <row r="1804">
      <c r="B1804" s="1" t="s">
        <v>1624</v>
      </c>
      <c r="C1804" s="2" t="str">
        <f>IFERROR(__xludf.DUMMYFUNCTION("""COMPUTED_VALUE"""),"cg03044533")</f>
        <v>cg03044533</v>
      </c>
    </row>
    <row r="1805">
      <c r="B1805" s="1" t="s">
        <v>1625</v>
      </c>
      <c r="C1805" s="2" t="str">
        <f>IFERROR(__xludf.DUMMYFUNCTION("""COMPUTED_VALUE"""),"cg00902185")</f>
        <v>cg00902185</v>
      </c>
    </row>
    <row r="1806">
      <c r="B1806" s="1" t="s">
        <v>1044</v>
      </c>
      <c r="C1806" s="2" t="str">
        <f>IFERROR(__xludf.DUMMYFUNCTION("""COMPUTED_VALUE"""),"cg12409728")</f>
        <v>cg12409728</v>
      </c>
    </row>
    <row r="1807">
      <c r="B1807" s="1" t="s">
        <v>222</v>
      </c>
      <c r="C1807" s="2" t="str">
        <f>IFERROR(__xludf.DUMMYFUNCTION("""COMPUTED_VALUE"""),"cg16730141")</f>
        <v>cg16730141</v>
      </c>
    </row>
    <row r="1808">
      <c r="B1808" s="1" t="s">
        <v>1626</v>
      </c>
      <c r="C1808" s="2" t="str">
        <f>IFERROR(__xludf.DUMMYFUNCTION("""COMPUTED_VALUE"""),"cg19245776")</f>
        <v>cg19245776</v>
      </c>
    </row>
    <row r="1809">
      <c r="B1809" s="1" t="s">
        <v>1627</v>
      </c>
      <c r="C1809" s="2" t="str">
        <f>IFERROR(__xludf.DUMMYFUNCTION("""COMPUTED_VALUE"""),"cg15659943")</f>
        <v>cg15659943</v>
      </c>
    </row>
    <row r="1810">
      <c r="B1810" s="1" t="s">
        <v>1628</v>
      </c>
      <c r="C1810" s="2" t="str">
        <f>IFERROR(__xludf.DUMMYFUNCTION("""COMPUTED_VALUE"""),"cg01211396")</f>
        <v>cg01211396</v>
      </c>
    </row>
    <row r="1811">
      <c r="B1811" s="1" t="s">
        <v>1629</v>
      </c>
      <c r="C1811" s="2" t="str">
        <f>IFERROR(__xludf.DUMMYFUNCTION("""COMPUTED_VALUE"""),"cg19943221")</f>
        <v>cg19943221</v>
      </c>
    </row>
    <row r="1812">
      <c r="B1812" s="1" t="s">
        <v>1630</v>
      </c>
      <c r="C1812" s="2" t="str">
        <f>IFERROR(__xludf.DUMMYFUNCTION("""COMPUTED_VALUE"""),"cg17838000")</f>
        <v>cg17838000</v>
      </c>
    </row>
    <row r="1813">
      <c r="B1813" s="1" t="s">
        <v>1631</v>
      </c>
      <c r="C1813" s="2" t="str">
        <f>IFERROR(__xludf.DUMMYFUNCTION("""COMPUTED_VALUE"""),"cg21369801")</f>
        <v>cg21369801</v>
      </c>
    </row>
    <row r="1814">
      <c r="B1814" s="1" t="s">
        <v>1130</v>
      </c>
      <c r="C1814" s="2" t="str">
        <f>IFERROR(__xludf.DUMMYFUNCTION("""COMPUTED_VALUE"""),"cg18003513")</f>
        <v>cg18003513</v>
      </c>
    </row>
    <row r="1815">
      <c r="B1815" s="1" t="s">
        <v>1632</v>
      </c>
      <c r="C1815" s="2" t="str">
        <f>IFERROR(__xludf.DUMMYFUNCTION("""COMPUTED_VALUE"""),"cg14689167")</f>
        <v>cg14689167</v>
      </c>
    </row>
    <row r="1816">
      <c r="B1816" s="1" t="s">
        <v>1633</v>
      </c>
      <c r="C1816" s="2" t="str">
        <f>IFERROR(__xludf.DUMMYFUNCTION("""COMPUTED_VALUE"""),"cg07049121")</f>
        <v>cg07049121</v>
      </c>
    </row>
    <row r="1817">
      <c r="B1817" s="1" t="s">
        <v>1634</v>
      </c>
      <c r="C1817" s="2" t="str">
        <f>IFERROR(__xludf.DUMMYFUNCTION("""COMPUTED_VALUE"""),"cg01070424")</f>
        <v>cg01070424</v>
      </c>
    </row>
    <row r="1818">
      <c r="B1818" s="1" t="s">
        <v>1635</v>
      </c>
      <c r="C1818" s="2" t="str">
        <f>IFERROR(__xludf.DUMMYFUNCTION("""COMPUTED_VALUE"""),"cg14279641")</f>
        <v>cg14279641</v>
      </c>
    </row>
    <row r="1819">
      <c r="B1819" s="1" t="s">
        <v>1636</v>
      </c>
      <c r="C1819" s="2" t="str">
        <f>IFERROR(__xludf.DUMMYFUNCTION("""COMPUTED_VALUE"""),"cg05783449")</f>
        <v>cg05783449</v>
      </c>
    </row>
    <row r="1820">
      <c r="B1820" s="1" t="s">
        <v>1637</v>
      </c>
      <c r="C1820" s="2" t="str">
        <f>IFERROR(__xludf.DUMMYFUNCTION("""COMPUTED_VALUE"""),"cg06381803")</f>
        <v>cg06381803</v>
      </c>
    </row>
    <row r="1821">
      <c r="B1821" s="1" t="s">
        <v>1638</v>
      </c>
      <c r="C1821" s="2" t="str">
        <f>IFERROR(__xludf.DUMMYFUNCTION("""COMPUTED_VALUE"""),"cg19810953")</f>
        <v>cg19810953</v>
      </c>
    </row>
    <row r="1822">
      <c r="B1822" s="1" t="s">
        <v>1639</v>
      </c>
      <c r="C1822" s="2" t="str">
        <f>IFERROR(__xludf.DUMMYFUNCTION("""COMPUTED_VALUE"""),"cg15043602")</f>
        <v>cg15043602</v>
      </c>
    </row>
    <row r="1823">
      <c r="B1823" s="1" t="s">
        <v>1640</v>
      </c>
      <c r="C1823" s="2" t="str">
        <f>IFERROR(__xludf.DUMMYFUNCTION("""COMPUTED_VALUE"""),"cg15796392")</f>
        <v>cg15796392</v>
      </c>
    </row>
    <row r="1824">
      <c r="B1824" s="1" t="s">
        <v>1641</v>
      </c>
      <c r="C1824" s="2" t="str">
        <f>IFERROR(__xludf.DUMMYFUNCTION("""COMPUTED_VALUE"""),"cg25934997")</f>
        <v>cg25934997</v>
      </c>
    </row>
    <row r="1825">
      <c r="B1825" s="1" t="s">
        <v>1642</v>
      </c>
      <c r="C1825" s="2" t="str">
        <f>IFERROR(__xludf.DUMMYFUNCTION("""COMPUTED_VALUE"""),"cg26391876")</f>
        <v>cg26391876</v>
      </c>
    </row>
    <row r="1826">
      <c r="B1826" s="1" t="s">
        <v>1643</v>
      </c>
      <c r="C1826" s="2" t="str">
        <f>IFERROR(__xludf.DUMMYFUNCTION("""COMPUTED_VALUE"""),"cg14861638")</f>
        <v>cg14861638</v>
      </c>
    </row>
    <row r="1827">
      <c r="B1827" s="1" t="s">
        <v>1644</v>
      </c>
      <c r="C1827" s="2" t="str">
        <f>IFERROR(__xludf.DUMMYFUNCTION("""COMPUTED_VALUE"""),"cg19390658")</f>
        <v>cg19390658</v>
      </c>
    </row>
    <row r="1828">
      <c r="B1828" s="1" t="s">
        <v>1645</v>
      </c>
      <c r="C1828" s="2" t="str">
        <f>IFERROR(__xludf.DUMMYFUNCTION("""COMPUTED_VALUE"""),"cg11525951")</f>
        <v>cg11525951</v>
      </c>
    </row>
    <row r="1829">
      <c r="B1829" s="1" t="s">
        <v>1646</v>
      </c>
      <c r="C1829" s="2" t="str">
        <f>IFERROR(__xludf.DUMMYFUNCTION("""COMPUTED_VALUE"""),"cg07446048")</f>
        <v>cg07446048</v>
      </c>
    </row>
    <row r="1830">
      <c r="B1830" s="1" t="s">
        <v>1647</v>
      </c>
      <c r="C1830" s="2" t="str">
        <f>IFERROR(__xludf.DUMMYFUNCTION("""COMPUTED_VALUE"""),"cg07471156")</f>
        <v>cg07471156</v>
      </c>
    </row>
    <row r="1831">
      <c r="B1831" s="1" t="s">
        <v>993</v>
      </c>
      <c r="C1831" s="2" t="str">
        <f>IFERROR(__xludf.DUMMYFUNCTION("""COMPUTED_VALUE"""),"cg15775568")</f>
        <v>cg15775568</v>
      </c>
    </row>
    <row r="1832">
      <c r="B1832" s="1" t="s">
        <v>1648</v>
      </c>
      <c r="C1832" s="2" t="str">
        <f>IFERROR(__xludf.DUMMYFUNCTION("""COMPUTED_VALUE"""),"cg06295519")</f>
        <v>cg06295519</v>
      </c>
    </row>
    <row r="1833">
      <c r="B1833" s="1" t="s">
        <v>1649</v>
      </c>
      <c r="C1833" s="2" t="str">
        <f>IFERROR(__xludf.DUMMYFUNCTION("""COMPUTED_VALUE"""),"cg07245150")</f>
        <v>cg07245150</v>
      </c>
    </row>
    <row r="1834">
      <c r="B1834" s="1" t="s">
        <v>1650</v>
      </c>
      <c r="C1834" s="2" t="str">
        <f>IFERROR(__xludf.DUMMYFUNCTION("""COMPUTED_VALUE"""),"cg18624930")</f>
        <v>cg18624930</v>
      </c>
    </row>
    <row r="1835">
      <c r="B1835" s="1" t="s">
        <v>1651</v>
      </c>
      <c r="C1835" s="2" t="str">
        <f>IFERROR(__xludf.DUMMYFUNCTION("""COMPUTED_VALUE"""),"cg24709587")</f>
        <v>cg24709587</v>
      </c>
    </row>
    <row r="1836">
      <c r="B1836" s="1" t="s">
        <v>1652</v>
      </c>
      <c r="C1836" s="2" t="str">
        <f>IFERROR(__xludf.DUMMYFUNCTION("""COMPUTED_VALUE"""),"cg11730958")</f>
        <v>cg11730958</v>
      </c>
    </row>
    <row r="1837">
      <c r="B1837" s="1" t="s">
        <v>1653</v>
      </c>
      <c r="C1837" s="2" t="str">
        <f>IFERROR(__xludf.DUMMYFUNCTION("""COMPUTED_VALUE"""),"cg04837676")</f>
        <v>cg04837676</v>
      </c>
    </row>
    <row r="1838">
      <c r="B1838" s="1" t="s">
        <v>1654</v>
      </c>
      <c r="C1838" s="2" t="str">
        <f>IFERROR(__xludf.DUMMYFUNCTION("""COMPUTED_VALUE"""),"cg00886875")</f>
        <v>cg00886875</v>
      </c>
    </row>
    <row r="1839">
      <c r="B1839" s="1" t="s">
        <v>1655</v>
      </c>
      <c r="C1839" s="2" t="str">
        <f>IFERROR(__xludf.DUMMYFUNCTION("""COMPUTED_VALUE"""),"cg24207603")</f>
        <v>cg24207603</v>
      </c>
    </row>
    <row r="1840">
      <c r="B1840" s="1" t="s">
        <v>1656</v>
      </c>
      <c r="C1840" s="2" t="str">
        <f>IFERROR(__xludf.DUMMYFUNCTION("""COMPUTED_VALUE"""),"cg00309945")</f>
        <v>cg00309945</v>
      </c>
    </row>
    <row r="1841">
      <c r="B1841" s="1" t="s">
        <v>1657</v>
      </c>
      <c r="C1841" s="2" t="str">
        <f>IFERROR(__xludf.DUMMYFUNCTION("""COMPUTED_VALUE"""),"cg06192292")</f>
        <v>cg06192292</v>
      </c>
    </row>
    <row r="1842">
      <c r="B1842" s="1" t="s">
        <v>285</v>
      </c>
      <c r="C1842" s="2" t="str">
        <f>IFERROR(__xludf.DUMMYFUNCTION("""COMPUTED_VALUE"""),"cg04987734")</f>
        <v>cg04987734</v>
      </c>
    </row>
    <row r="1843">
      <c r="B1843" s="1" t="s">
        <v>1658</v>
      </c>
      <c r="C1843" s="2" t="str">
        <f>IFERROR(__xludf.DUMMYFUNCTION("""COMPUTED_VALUE"""),"cg25741837")</f>
        <v>cg25741837</v>
      </c>
    </row>
    <row r="1844">
      <c r="B1844" s="1" t="s">
        <v>347</v>
      </c>
      <c r="C1844" s="2" t="str">
        <f>IFERROR(__xludf.DUMMYFUNCTION("""COMPUTED_VALUE"""),"cg16886828")</f>
        <v>cg16886828</v>
      </c>
    </row>
    <row r="1845">
      <c r="B1845" s="1" t="s">
        <v>1659</v>
      </c>
      <c r="C1845" s="2" t="str">
        <f>IFERROR(__xludf.DUMMYFUNCTION("""COMPUTED_VALUE"""),"cg10589813")</f>
        <v>cg10589813</v>
      </c>
    </row>
    <row r="1846">
      <c r="B1846" s="1" t="s">
        <v>1660</v>
      </c>
      <c r="C1846" s="2" t="str">
        <f>IFERROR(__xludf.DUMMYFUNCTION("""COMPUTED_VALUE"""),"cg14543017")</f>
        <v>cg14543017</v>
      </c>
    </row>
    <row r="1847">
      <c r="B1847" s="1" t="s">
        <v>1661</v>
      </c>
      <c r="C1847" s="2" t="str">
        <f>IFERROR(__xludf.DUMMYFUNCTION("""COMPUTED_VALUE"""),"cg08230167")</f>
        <v>cg08230167</v>
      </c>
    </row>
    <row r="1848">
      <c r="B1848" s="1" t="s">
        <v>1662</v>
      </c>
      <c r="C1848" s="2" t="str">
        <f>IFERROR(__xludf.DUMMYFUNCTION("""COMPUTED_VALUE"""),"cg08885947")</f>
        <v>cg08885947</v>
      </c>
    </row>
    <row r="1849">
      <c r="B1849" s="1" t="s">
        <v>1663</v>
      </c>
      <c r="C1849" s="2" t="str">
        <f>IFERROR(__xludf.DUMMYFUNCTION("""COMPUTED_VALUE"""),"cg20493718")</f>
        <v>cg20493718</v>
      </c>
    </row>
    <row r="1850">
      <c r="B1850" s="1" t="s">
        <v>399</v>
      </c>
      <c r="C1850" s="2" t="str">
        <f>IFERROR(__xludf.DUMMYFUNCTION("""COMPUTED_VALUE"""),"cg05008895")</f>
        <v>cg05008895</v>
      </c>
    </row>
    <row r="1851">
      <c r="B1851" s="1" t="s">
        <v>1664</v>
      </c>
      <c r="C1851" s="2" t="str">
        <f>IFERROR(__xludf.DUMMYFUNCTION("""COMPUTED_VALUE"""),"cg03461243")</f>
        <v>cg03461243</v>
      </c>
    </row>
    <row r="1852">
      <c r="B1852" s="1" t="s">
        <v>1665</v>
      </c>
      <c r="C1852" s="2" t="str">
        <f>IFERROR(__xludf.DUMMYFUNCTION("""COMPUTED_VALUE"""),"cg07198997")</f>
        <v>cg07198997</v>
      </c>
    </row>
    <row r="1853">
      <c r="B1853" s="1" t="s">
        <v>1666</v>
      </c>
      <c r="C1853" s="2" t="str">
        <f>IFERROR(__xludf.DUMMYFUNCTION("""COMPUTED_VALUE"""),"cg02988288")</f>
        <v>cg02988288</v>
      </c>
    </row>
    <row r="1854">
      <c r="B1854" s="1" t="s">
        <v>1667</v>
      </c>
      <c r="C1854" s="2" t="str">
        <f>IFERROR(__xludf.DUMMYFUNCTION("""COMPUTED_VALUE"""),"cg23788201")</f>
        <v>cg23788201</v>
      </c>
    </row>
    <row r="1855">
      <c r="B1855" s="1" t="s">
        <v>263</v>
      </c>
      <c r="C1855" s="2" t="str">
        <f>IFERROR(__xludf.DUMMYFUNCTION("""COMPUTED_VALUE"""),"cg03137472")</f>
        <v>cg03137472</v>
      </c>
    </row>
    <row r="1856">
      <c r="B1856" s="1" t="s">
        <v>1668</v>
      </c>
      <c r="C1856" s="2" t="str">
        <f>IFERROR(__xludf.DUMMYFUNCTION("""COMPUTED_VALUE"""),"cg21108929")</f>
        <v>cg21108929</v>
      </c>
    </row>
    <row r="1857">
      <c r="B1857" s="1" t="s">
        <v>339</v>
      </c>
      <c r="C1857" s="2" t="str">
        <f>IFERROR(__xludf.DUMMYFUNCTION("""COMPUTED_VALUE"""),"cg21912872")</f>
        <v>cg21912872</v>
      </c>
    </row>
    <row r="1858">
      <c r="B1858" s="1" t="s">
        <v>1669</v>
      </c>
      <c r="C1858" s="2" t="str">
        <f>IFERROR(__xludf.DUMMYFUNCTION("""COMPUTED_VALUE"""),"cg25124205")</f>
        <v>cg25124205</v>
      </c>
    </row>
    <row r="1859">
      <c r="B1859" s="1" t="s">
        <v>1670</v>
      </c>
      <c r="C1859" s="2" t="str">
        <f>IFERROR(__xludf.DUMMYFUNCTION("""COMPUTED_VALUE"""),"cg13545705")</f>
        <v>cg13545705</v>
      </c>
    </row>
    <row r="1860">
      <c r="B1860" s="1" t="s">
        <v>1671</v>
      </c>
      <c r="C1860" s="2" t="str">
        <f>IFERROR(__xludf.DUMMYFUNCTION("""COMPUTED_VALUE"""),"cg04696189")</f>
        <v>cg04696189</v>
      </c>
    </row>
    <row r="1861">
      <c r="B1861" s="1" t="s">
        <v>1672</v>
      </c>
      <c r="C1861" s="2" t="str">
        <f>IFERROR(__xludf.DUMMYFUNCTION("""COMPUTED_VALUE"""),"cg20366862")</f>
        <v>cg20366862</v>
      </c>
    </row>
    <row r="1862">
      <c r="B1862" s="1" t="s">
        <v>970</v>
      </c>
      <c r="C1862" s="2" t="str">
        <f>IFERROR(__xludf.DUMMYFUNCTION("""COMPUTED_VALUE"""),"cg19278199")</f>
        <v>cg19278199</v>
      </c>
    </row>
    <row r="1863">
      <c r="B1863" s="1" t="s">
        <v>1673</v>
      </c>
      <c r="C1863" s="2" t="str">
        <f>IFERROR(__xludf.DUMMYFUNCTION("""COMPUTED_VALUE"""),"cg22964471")</f>
        <v>cg22964471</v>
      </c>
    </row>
    <row r="1864">
      <c r="B1864" s="1" t="s">
        <v>1674</v>
      </c>
      <c r="C1864" s="2" t="str">
        <f>IFERROR(__xludf.DUMMYFUNCTION("""COMPUTED_VALUE"""),"cg16713264")</f>
        <v>cg16713264</v>
      </c>
    </row>
    <row r="1865">
      <c r="B1865" s="1" t="s">
        <v>1675</v>
      </c>
      <c r="C1865" s="2" t="str">
        <f>IFERROR(__xludf.DUMMYFUNCTION("""COMPUTED_VALUE"""),"cg10917593")</f>
        <v>cg10917593</v>
      </c>
    </row>
    <row r="1866">
      <c r="B1866" s="1" t="s">
        <v>1676</v>
      </c>
      <c r="C1866" s="2" t="str">
        <f>IFERROR(__xludf.DUMMYFUNCTION("""COMPUTED_VALUE"""),"cg10128003")</f>
        <v>cg10128003</v>
      </c>
    </row>
    <row r="1867">
      <c r="B1867" s="1" t="s">
        <v>1677</v>
      </c>
      <c r="C1867" s="2" t="str">
        <f>IFERROR(__xludf.DUMMYFUNCTION("""COMPUTED_VALUE"""),"cg00343063")</f>
        <v>cg00343063</v>
      </c>
    </row>
    <row r="1868">
      <c r="B1868" s="1" t="s">
        <v>1678</v>
      </c>
      <c r="C1868" s="2" t="str">
        <f>IFERROR(__xludf.DUMMYFUNCTION("""COMPUTED_VALUE"""),"cg26251410")</f>
        <v>cg26251410</v>
      </c>
    </row>
    <row r="1869">
      <c r="B1869" s="1" t="s">
        <v>1679</v>
      </c>
      <c r="C1869" s="2" t="str">
        <f>IFERROR(__xludf.DUMMYFUNCTION("""COMPUTED_VALUE"""),"cg17742409")</f>
        <v>cg17742409</v>
      </c>
    </row>
    <row r="1870">
      <c r="B1870" s="1" t="s">
        <v>1680</v>
      </c>
      <c r="C1870" s="2" t="str">
        <f>IFERROR(__xludf.DUMMYFUNCTION("""COMPUTED_VALUE"""),"cg24396175")</f>
        <v>cg24396175</v>
      </c>
    </row>
    <row r="1871">
      <c r="B1871" s="1" t="s">
        <v>1681</v>
      </c>
      <c r="C1871" s="2" t="str">
        <f>IFERROR(__xludf.DUMMYFUNCTION("""COMPUTED_VALUE"""),"cg15116821")</f>
        <v>cg15116821</v>
      </c>
    </row>
    <row r="1872">
      <c r="B1872" s="1" t="s">
        <v>1682</v>
      </c>
      <c r="C1872" s="2" t="str">
        <f>IFERROR(__xludf.DUMMYFUNCTION("""COMPUTED_VALUE"""),"cg15114651")</f>
        <v>cg15114651</v>
      </c>
    </row>
    <row r="1873">
      <c r="B1873" s="1" t="s">
        <v>180</v>
      </c>
      <c r="C1873" s="2" t="str">
        <f>IFERROR(__xludf.DUMMYFUNCTION("""COMPUTED_VALUE"""),"cg27169728")</f>
        <v>cg27169728</v>
      </c>
    </row>
    <row r="1874">
      <c r="B1874" s="1" t="s">
        <v>1683</v>
      </c>
      <c r="C1874" s="2" t="str">
        <f>IFERROR(__xludf.DUMMYFUNCTION("""COMPUTED_VALUE"""),"cg08104573")</f>
        <v>cg08104573</v>
      </c>
    </row>
    <row r="1875">
      <c r="B1875" s="1" t="s">
        <v>118</v>
      </c>
      <c r="C1875" s="2" t="str">
        <f>IFERROR(__xludf.DUMMYFUNCTION("""COMPUTED_VALUE"""),"cg18478697")</f>
        <v>cg18478697</v>
      </c>
    </row>
    <row r="1876">
      <c r="B1876" s="1" t="s">
        <v>1684</v>
      </c>
      <c r="C1876" s="2" t="str">
        <f>IFERROR(__xludf.DUMMYFUNCTION("""COMPUTED_VALUE"""),"cg06017697")</f>
        <v>cg06017697</v>
      </c>
    </row>
    <row r="1877">
      <c r="B1877" s="1" t="s">
        <v>1685</v>
      </c>
      <c r="C1877" s="2" t="str">
        <f>IFERROR(__xludf.DUMMYFUNCTION("""COMPUTED_VALUE"""),"cg25545391")</f>
        <v>cg25545391</v>
      </c>
    </row>
    <row r="1878">
      <c r="B1878" s="1" t="s">
        <v>1686</v>
      </c>
      <c r="C1878" s="2" t="str">
        <f>IFERROR(__xludf.DUMMYFUNCTION("""COMPUTED_VALUE"""),"cg23606775")</f>
        <v>cg23606775</v>
      </c>
    </row>
    <row r="1879">
      <c r="B1879" s="1" t="s">
        <v>1687</v>
      </c>
      <c r="C1879" s="2" t="str">
        <f>IFERROR(__xludf.DUMMYFUNCTION("""COMPUTED_VALUE"""),"cg15112362")</f>
        <v>cg15112362</v>
      </c>
    </row>
    <row r="1880">
      <c r="B1880" s="1" t="s">
        <v>1688</v>
      </c>
      <c r="C1880" s="2" t="str">
        <f>IFERROR(__xludf.DUMMYFUNCTION("""COMPUTED_VALUE"""),"cg05873245")</f>
        <v>cg05873245</v>
      </c>
    </row>
    <row r="1881">
      <c r="B1881" s="1" t="s">
        <v>1689</v>
      </c>
      <c r="C1881" s="2" t="str">
        <f>IFERROR(__xludf.DUMMYFUNCTION("""COMPUTED_VALUE"""),"cg01839793")</f>
        <v>cg01839793</v>
      </c>
    </row>
    <row r="1882">
      <c r="B1882" s="1" t="s">
        <v>521</v>
      </c>
      <c r="C1882" s="2" t="str">
        <f>IFERROR(__xludf.DUMMYFUNCTION("""COMPUTED_VALUE"""),"cg16525400")</f>
        <v>cg16525400</v>
      </c>
    </row>
    <row r="1883">
      <c r="B1883" s="1" t="s">
        <v>217</v>
      </c>
      <c r="C1883" s="2" t="str">
        <f>IFERROR(__xludf.DUMMYFUNCTION("""COMPUTED_VALUE"""),"cg04671853")</f>
        <v>cg04671853</v>
      </c>
    </row>
    <row r="1884">
      <c r="B1884" s="1" t="s">
        <v>1690</v>
      </c>
      <c r="C1884" s="2" t="str">
        <f>IFERROR(__xludf.DUMMYFUNCTION("""COMPUTED_VALUE"""),"cg12426640")</f>
        <v>cg12426640</v>
      </c>
    </row>
    <row r="1885">
      <c r="B1885" s="1" t="s">
        <v>929</v>
      </c>
      <c r="C1885" s="2" t="str">
        <f>IFERROR(__xludf.DUMMYFUNCTION("""COMPUTED_VALUE"""),"cg07719604")</f>
        <v>cg07719604</v>
      </c>
    </row>
    <row r="1886">
      <c r="B1886" s="1" t="s">
        <v>1691</v>
      </c>
      <c r="C1886" s="2" t="str">
        <f>IFERROR(__xludf.DUMMYFUNCTION("""COMPUTED_VALUE"""),"cg18090986")</f>
        <v>cg18090986</v>
      </c>
    </row>
    <row r="1887">
      <c r="B1887" s="1" t="s">
        <v>1692</v>
      </c>
      <c r="C1887" s="2" t="str">
        <f>IFERROR(__xludf.DUMMYFUNCTION("""COMPUTED_VALUE"""),"cg06579577")</f>
        <v>cg06579577</v>
      </c>
    </row>
    <row r="1888">
      <c r="B1888" s="1" t="s">
        <v>1693</v>
      </c>
      <c r="C1888" s="2" t="str">
        <f>IFERROR(__xludf.DUMMYFUNCTION("""COMPUTED_VALUE"""),"cg00622166")</f>
        <v>cg00622166</v>
      </c>
    </row>
    <row r="1889">
      <c r="B1889" s="1" t="s">
        <v>1694</v>
      </c>
      <c r="C1889" s="2" t="str">
        <f>IFERROR(__xludf.DUMMYFUNCTION("""COMPUTED_VALUE"""),"cg15108699")</f>
        <v>cg15108699</v>
      </c>
    </row>
    <row r="1890">
      <c r="B1890" s="1" t="s">
        <v>968</v>
      </c>
      <c r="C1890" s="2" t="str">
        <f>IFERROR(__xludf.DUMMYFUNCTION("""COMPUTED_VALUE"""),"cg03401523")</f>
        <v>cg03401523</v>
      </c>
    </row>
    <row r="1891">
      <c r="B1891" s="1" t="s">
        <v>969</v>
      </c>
      <c r="C1891" s="2" t="str">
        <f>IFERROR(__xludf.DUMMYFUNCTION("""COMPUTED_VALUE"""),"cg18419175")</f>
        <v>cg18419175</v>
      </c>
    </row>
    <row r="1892">
      <c r="B1892" s="1" t="s">
        <v>974</v>
      </c>
      <c r="C1892" s="2" t="str">
        <f>IFERROR(__xludf.DUMMYFUNCTION("""COMPUTED_VALUE"""),"cg02790691")</f>
        <v>cg02790691</v>
      </c>
    </row>
    <row r="1893">
      <c r="B1893" s="1" t="s">
        <v>1695</v>
      </c>
      <c r="C1893" s="2" t="str">
        <f>IFERROR(__xludf.DUMMYFUNCTION("""COMPUTED_VALUE"""),"cg18714263")</f>
        <v>cg18714263</v>
      </c>
    </row>
    <row r="1894">
      <c r="B1894" s="1" t="s">
        <v>976</v>
      </c>
      <c r="C1894" s="2" t="str">
        <f>IFERROR(__xludf.DUMMYFUNCTION("""COMPUTED_VALUE"""),"cg03774935")</f>
        <v>cg03774935</v>
      </c>
    </row>
    <row r="1895">
      <c r="B1895" s="1" t="s">
        <v>1696</v>
      </c>
      <c r="C1895" s="2" t="str">
        <f>IFERROR(__xludf.DUMMYFUNCTION("""COMPUTED_VALUE"""),"cg00507757")</f>
        <v>cg00507757</v>
      </c>
    </row>
    <row r="1896">
      <c r="B1896" s="1" t="s">
        <v>1697</v>
      </c>
      <c r="C1896" s="2" t="str">
        <f>IFERROR(__xludf.DUMMYFUNCTION("""COMPUTED_VALUE"""),"cg09657542")</f>
        <v>cg09657542</v>
      </c>
    </row>
    <row r="1897">
      <c r="B1897" s="1" t="s">
        <v>1698</v>
      </c>
      <c r="C1897" s="2" t="str">
        <f>IFERROR(__xludf.DUMMYFUNCTION("""COMPUTED_VALUE"""),"cg26157920")</f>
        <v>cg26157920</v>
      </c>
    </row>
    <row r="1898">
      <c r="B1898" s="1" t="s">
        <v>1699</v>
      </c>
      <c r="C1898" s="2" t="str">
        <f>IFERROR(__xludf.DUMMYFUNCTION("""COMPUTED_VALUE"""),"cg18032342")</f>
        <v>cg18032342</v>
      </c>
    </row>
    <row r="1899">
      <c r="B1899" s="1" t="s">
        <v>1700</v>
      </c>
      <c r="C1899" s="2" t="str">
        <f>IFERROR(__xludf.DUMMYFUNCTION("""COMPUTED_VALUE"""),"cg12491225")</f>
        <v>cg12491225</v>
      </c>
    </row>
    <row r="1900">
      <c r="B1900" s="1" t="s">
        <v>1701</v>
      </c>
      <c r="C1900" s="2" t="str">
        <f>IFERROR(__xludf.DUMMYFUNCTION("""COMPUTED_VALUE"""),"cg25914821")</f>
        <v>cg25914821</v>
      </c>
    </row>
    <row r="1901">
      <c r="B1901" s="1" t="s">
        <v>1702</v>
      </c>
      <c r="C1901" s="2" t="str">
        <f>IFERROR(__xludf.DUMMYFUNCTION("""COMPUTED_VALUE"""),"cg26886885")</f>
        <v>cg26886885</v>
      </c>
    </row>
    <row r="1902">
      <c r="B1902" s="1" t="s">
        <v>1703</v>
      </c>
      <c r="C1902" s="2" t="str">
        <f>IFERROR(__xludf.DUMMYFUNCTION("""COMPUTED_VALUE"""),"cg26556684")</f>
        <v>cg26556684</v>
      </c>
    </row>
    <row r="1903">
      <c r="B1903" s="1" t="s">
        <v>1704</v>
      </c>
      <c r="C1903" s="2" t="str">
        <f>IFERROR(__xludf.DUMMYFUNCTION("""COMPUTED_VALUE"""),"cg21568513")</f>
        <v>cg21568513</v>
      </c>
    </row>
    <row r="1904">
      <c r="B1904" s="1" t="s">
        <v>1705</v>
      </c>
      <c r="C1904" s="2" t="str">
        <f>IFERROR(__xludf.DUMMYFUNCTION("""COMPUTED_VALUE"""),"cg06230805")</f>
        <v>cg06230805</v>
      </c>
    </row>
    <row r="1905">
      <c r="B1905" s="1" t="s">
        <v>1706</v>
      </c>
      <c r="C1905" s="2" t="str">
        <f>IFERROR(__xludf.DUMMYFUNCTION("""COMPUTED_VALUE"""),"cg14410487")</f>
        <v>cg14410487</v>
      </c>
    </row>
    <row r="1906">
      <c r="B1906" s="1" t="s">
        <v>1707</v>
      </c>
      <c r="C1906" s="2" t="str">
        <f>IFERROR(__xludf.DUMMYFUNCTION("""COMPUTED_VALUE"""),"cg10516613")</f>
        <v>cg10516613</v>
      </c>
    </row>
    <row r="1907">
      <c r="B1907" s="1" t="s">
        <v>1000</v>
      </c>
      <c r="C1907" s="2" t="str">
        <f>IFERROR(__xludf.DUMMYFUNCTION("""COMPUTED_VALUE"""),"cg02711271")</f>
        <v>cg02711271</v>
      </c>
    </row>
    <row r="1908">
      <c r="B1908" s="1" t="s">
        <v>1004</v>
      </c>
      <c r="C1908" s="2" t="str">
        <f>IFERROR(__xludf.DUMMYFUNCTION("""COMPUTED_VALUE"""),"cg16663980")</f>
        <v>cg16663980</v>
      </c>
    </row>
    <row r="1909">
      <c r="B1909" s="1" t="s">
        <v>1007</v>
      </c>
      <c r="C1909" s="2" t="str">
        <f>IFERROR(__xludf.DUMMYFUNCTION("""COMPUTED_VALUE"""),"cg10493038")</f>
        <v>cg10493038</v>
      </c>
    </row>
    <row r="1910">
      <c r="B1910" s="1" t="s">
        <v>1708</v>
      </c>
      <c r="C1910" s="2" t="str">
        <f>IFERROR(__xludf.DUMMYFUNCTION("""COMPUTED_VALUE"""),"cg09718037")</f>
        <v>cg09718037</v>
      </c>
    </row>
    <row r="1911">
      <c r="B1911" s="1" t="s">
        <v>1709</v>
      </c>
      <c r="C1911" s="2" t="str">
        <f>IFERROR(__xludf.DUMMYFUNCTION("""COMPUTED_VALUE"""),"cg05103220")</f>
        <v>cg05103220</v>
      </c>
    </row>
    <row r="1912">
      <c r="B1912" s="1" t="s">
        <v>1014</v>
      </c>
      <c r="C1912" s="2" t="str">
        <f>IFERROR(__xludf.DUMMYFUNCTION("""COMPUTED_VALUE"""),"cg27617225")</f>
        <v>cg27617225</v>
      </c>
    </row>
    <row r="1913">
      <c r="B1913" s="1" t="s">
        <v>1710</v>
      </c>
      <c r="C1913" s="2" t="str">
        <f>IFERROR(__xludf.DUMMYFUNCTION("""COMPUTED_VALUE"""),"cg26497146")</f>
        <v>cg26497146</v>
      </c>
    </row>
    <row r="1914">
      <c r="B1914" s="1" t="s">
        <v>56</v>
      </c>
      <c r="C1914" s="2" t="str">
        <f>IFERROR(__xludf.DUMMYFUNCTION("""COMPUTED_VALUE"""),"cg19224357")</f>
        <v>cg19224357</v>
      </c>
    </row>
    <row r="1915">
      <c r="B1915" s="1" t="s">
        <v>1711</v>
      </c>
      <c r="C1915" s="2" t="str">
        <f>IFERROR(__xludf.DUMMYFUNCTION("""COMPUTED_VALUE"""),"cg19996939")</f>
        <v>cg19996939</v>
      </c>
    </row>
    <row r="1916">
      <c r="B1916" s="1" t="s">
        <v>92</v>
      </c>
      <c r="C1916" s="2" t="str">
        <f>IFERROR(__xludf.DUMMYFUNCTION("""COMPUTED_VALUE"""),"cg09463300")</f>
        <v>cg09463300</v>
      </c>
    </row>
    <row r="1917">
      <c r="B1917" s="1" t="s">
        <v>358</v>
      </c>
      <c r="C1917" s="2" t="str">
        <f>IFERROR(__xludf.DUMMYFUNCTION("""COMPUTED_VALUE"""),"cg05791656")</f>
        <v>cg05791656</v>
      </c>
    </row>
    <row r="1918">
      <c r="B1918" s="1" t="s">
        <v>143</v>
      </c>
      <c r="C1918" s="2" t="str">
        <f>IFERROR(__xludf.DUMMYFUNCTION("""COMPUTED_VALUE"""),"cg07995927")</f>
        <v>cg07995927</v>
      </c>
    </row>
    <row r="1919">
      <c r="B1919" s="1" t="s">
        <v>1712</v>
      </c>
      <c r="C1919" s="2" t="str">
        <f>IFERROR(__xludf.DUMMYFUNCTION("""COMPUTED_VALUE"""),"cg03450635")</f>
        <v>cg03450635</v>
      </c>
    </row>
    <row r="1920">
      <c r="B1920" s="1" t="s">
        <v>358</v>
      </c>
      <c r="C1920" s="2" t="str">
        <f>IFERROR(__xludf.DUMMYFUNCTION("""COMPUTED_VALUE"""),"cg04953230")</f>
        <v>cg04953230</v>
      </c>
    </row>
    <row r="1921">
      <c r="B1921" s="1" t="s">
        <v>1713</v>
      </c>
      <c r="C1921" s="2" t="str">
        <f>IFERROR(__xludf.DUMMYFUNCTION("""COMPUTED_VALUE"""),"cg05504719")</f>
        <v>cg05504719</v>
      </c>
    </row>
    <row r="1922">
      <c r="B1922" s="1" t="s">
        <v>1714</v>
      </c>
      <c r="C1922" s="2" t="str">
        <f>IFERROR(__xludf.DUMMYFUNCTION("""COMPUTED_VALUE"""),"cg09097948")</f>
        <v>cg09097948</v>
      </c>
    </row>
    <row r="1923">
      <c r="B1923" s="1" t="s">
        <v>855</v>
      </c>
      <c r="C1923" s="2" t="str">
        <f>IFERROR(__xludf.DUMMYFUNCTION("""COMPUTED_VALUE"""),"cg24446129")</f>
        <v>cg24446129</v>
      </c>
    </row>
    <row r="1924">
      <c r="B1924" s="1" t="s">
        <v>1715</v>
      </c>
      <c r="C1924" s="2" t="str">
        <f>IFERROR(__xludf.DUMMYFUNCTION("""COMPUTED_VALUE"""),"cg18101914")</f>
        <v>cg18101914</v>
      </c>
    </row>
    <row r="1925">
      <c r="B1925" s="1" t="s">
        <v>1716</v>
      </c>
      <c r="C1925" s="2" t="str">
        <f>IFERROR(__xludf.DUMMYFUNCTION("""COMPUTED_VALUE"""),"cg09225720")</f>
        <v>cg09225720</v>
      </c>
    </row>
    <row r="1926">
      <c r="B1926" s="1" t="s">
        <v>1717</v>
      </c>
      <c r="C1926" s="2" t="str">
        <f>IFERROR(__xludf.DUMMYFUNCTION("""COMPUTED_VALUE"""),"cg12669088")</f>
        <v>cg12669088</v>
      </c>
    </row>
    <row r="1927">
      <c r="B1927" s="1" t="s">
        <v>1718</v>
      </c>
      <c r="C1927" s="2" t="str">
        <f>IFERROR(__xludf.DUMMYFUNCTION("""COMPUTED_VALUE"""),"cg07587674")</f>
        <v>cg07587674</v>
      </c>
    </row>
    <row r="1928">
      <c r="B1928" s="1" t="s">
        <v>1719</v>
      </c>
      <c r="C1928" s="2" t="str">
        <f>IFERROR(__xludf.DUMMYFUNCTION("""COMPUTED_VALUE"""),"cg18553399")</f>
        <v>cg18553399</v>
      </c>
    </row>
    <row r="1929">
      <c r="B1929" s="1" t="s">
        <v>1720</v>
      </c>
      <c r="C1929" s="2" t="str">
        <f>IFERROR(__xludf.DUMMYFUNCTION("""COMPUTED_VALUE"""),"cg24712122")</f>
        <v>cg24712122</v>
      </c>
    </row>
    <row r="1930">
      <c r="B1930" s="1" t="s">
        <v>939</v>
      </c>
      <c r="C1930" s="2" t="str">
        <f>IFERROR(__xludf.DUMMYFUNCTION("""COMPUTED_VALUE"""),"cg07936846")</f>
        <v>cg07936846</v>
      </c>
    </row>
    <row r="1931">
      <c r="B1931" s="1" t="s">
        <v>1721</v>
      </c>
      <c r="C1931" s="2" t="str">
        <f>IFERROR(__xludf.DUMMYFUNCTION("""COMPUTED_VALUE"""),"cg04253214")</f>
        <v>cg04253214</v>
      </c>
    </row>
    <row r="1932">
      <c r="B1932" s="1" t="s">
        <v>1722</v>
      </c>
      <c r="C1932" s="2" t="str">
        <f>IFERROR(__xludf.DUMMYFUNCTION("""COMPUTED_VALUE"""),"cg18581607")</f>
        <v>cg18581607</v>
      </c>
    </row>
    <row r="1933">
      <c r="B1933" s="1" t="s">
        <v>1723</v>
      </c>
      <c r="C1933" s="2" t="str">
        <f>IFERROR(__xludf.DUMMYFUNCTION("""COMPUTED_VALUE"""),"cg08932985")</f>
        <v>cg08932985</v>
      </c>
    </row>
    <row r="1934">
      <c r="B1934" s="1" t="s">
        <v>1724</v>
      </c>
      <c r="C1934" s="2" t="str">
        <f>IFERROR(__xludf.DUMMYFUNCTION("""COMPUTED_VALUE"""),"cg01739167")</f>
        <v>cg01739167</v>
      </c>
    </row>
    <row r="1935">
      <c r="B1935" s="1" t="s">
        <v>1725</v>
      </c>
      <c r="C1935" s="2" t="str">
        <f>IFERROR(__xludf.DUMMYFUNCTION("""COMPUTED_VALUE"""),"cg18745690")</f>
        <v>cg18745690</v>
      </c>
    </row>
    <row r="1936">
      <c r="B1936" s="1" t="s">
        <v>949</v>
      </c>
      <c r="C1936" s="2" t="str">
        <f>IFERROR(__xludf.DUMMYFUNCTION("""COMPUTED_VALUE"""),"cg21081913")</f>
        <v>cg21081913</v>
      </c>
    </row>
    <row r="1937">
      <c r="B1937" s="1" t="s">
        <v>1726</v>
      </c>
      <c r="C1937" s="2" t="str">
        <f>IFERROR(__xludf.DUMMYFUNCTION("""COMPUTED_VALUE"""),"cg22102485")</f>
        <v>cg22102485</v>
      </c>
    </row>
    <row r="1938">
      <c r="B1938" s="1" t="s">
        <v>1727</v>
      </c>
      <c r="C1938" s="2" t="str">
        <f>IFERROR(__xludf.DUMMYFUNCTION("""COMPUTED_VALUE"""),"cg18614443")</f>
        <v>cg18614443</v>
      </c>
    </row>
    <row r="1939">
      <c r="B1939" s="1" t="s">
        <v>1728</v>
      </c>
      <c r="C1939" s="2" t="str">
        <f>IFERROR(__xludf.DUMMYFUNCTION("""COMPUTED_VALUE"""),"cg16289653")</f>
        <v>cg16289653</v>
      </c>
    </row>
    <row r="1940">
      <c r="B1940" s="1" t="s">
        <v>1729</v>
      </c>
      <c r="C1940" s="2" t="str">
        <f>IFERROR(__xludf.DUMMYFUNCTION("""COMPUTED_VALUE"""),"cg11613310")</f>
        <v>cg11613310</v>
      </c>
    </row>
    <row r="1941">
      <c r="B1941" s="1" t="s">
        <v>1730</v>
      </c>
      <c r="C1941" s="2" t="str">
        <f>IFERROR(__xludf.DUMMYFUNCTION("""COMPUTED_VALUE"""),"cg15732650")</f>
        <v>cg15732650</v>
      </c>
    </row>
    <row r="1942">
      <c r="B1942" s="1" t="s">
        <v>1731</v>
      </c>
      <c r="C1942" s="2" t="str">
        <f>IFERROR(__xludf.DUMMYFUNCTION("""COMPUTED_VALUE"""),"cg14267671")</f>
        <v>cg14267671</v>
      </c>
    </row>
    <row r="1943">
      <c r="B1943" s="1" t="s">
        <v>1732</v>
      </c>
      <c r="C1943" s="2" t="str">
        <f>IFERROR(__xludf.DUMMYFUNCTION("""COMPUTED_VALUE"""),"cg19586143")</f>
        <v>cg19586143</v>
      </c>
    </row>
    <row r="1944">
      <c r="B1944" s="1" t="s">
        <v>1733</v>
      </c>
      <c r="C1944" s="2" t="str">
        <f>IFERROR(__xludf.DUMMYFUNCTION("""COMPUTED_VALUE"""),"cg15224011")</f>
        <v>cg15224011</v>
      </c>
    </row>
    <row r="1945">
      <c r="B1945" s="1" t="s">
        <v>1734</v>
      </c>
      <c r="C1945" s="2" t="str">
        <f>IFERROR(__xludf.DUMMYFUNCTION("""COMPUTED_VALUE"""),"cg06626124")</f>
        <v>cg06626124</v>
      </c>
    </row>
    <row r="1946">
      <c r="B1946" s="1" t="s">
        <v>1735</v>
      </c>
      <c r="C1946" s="2" t="str">
        <f>IFERROR(__xludf.DUMMYFUNCTION("""COMPUTED_VALUE"""),"cg15649706")</f>
        <v>cg15649706</v>
      </c>
    </row>
    <row r="1947">
      <c r="B1947" s="1" t="s">
        <v>1736</v>
      </c>
      <c r="C1947" s="2" t="str">
        <f>IFERROR(__xludf.DUMMYFUNCTION("""COMPUTED_VALUE"""),"cg07965255")</f>
        <v>cg07965255</v>
      </c>
    </row>
    <row r="1948">
      <c r="B1948" s="1" t="s">
        <v>1737</v>
      </c>
      <c r="C1948" s="2" t="str">
        <f>IFERROR(__xludf.DUMMYFUNCTION("""COMPUTED_VALUE"""),"cg13793503")</f>
        <v>cg13793503</v>
      </c>
    </row>
    <row r="1949">
      <c r="B1949" s="1" t="s">
        <v>1738</v>
      </c>
      <c r="C1949" s="2" t="str">
        <f>IFERROR(__xludf.DUMMYFUNCTION("""COMPUTED_VALUE"""),"cg11460110")</f>
        <v>cg11460110</v>
      </c>
    </row>
    <row r="1950">
      <c r="B1950" s="1" t="s">
        <v>358</v>
      </c>
      <c r="C1950" s="2" t="str">
        <f>IFERROR(__xludf.DUMMYFUNCTION("""COMPUTED_VALUE"""),"cg14397231")</f>
        <v>cg14397231</v>
      </c>
    </row>
    <row r="1951">
      <c r="B1951" s="1" t="s">
        <v>858</v>
      </c>
      <c r="C1951" s="2" t="str">
        <f>IFERROR(__xludf.DUMMYFUNCTION("""COMPUTED_VALUE"""),"cg23514673")</f>
        <v>cg23514673</v>
      </c>
    </row>
    <row r="1952">
      <c r="B1952" s="1" t="s">
        <v>1739</v>
      </c>
      <c r="C1952" s="2" t="str">
        <f>IFERROR(__xludf.DUMMYFUNCTION("""COMPUTED_VALUE"""),"cg21484914")</f>
        <v>cg21484914</v>
      </c>
    </row>
    <row r="1953">
      <c r="B1953" s="1" t="s">
        <v>423</v>
      </c>
      <c r="C1953" s="2" t="str">
        <f>IFERROR(__xludf.DUMMYFUNCTION("""COMPUTED_VALUE"""),"cg24126762")</f>
        <v>cg24126762</v>
      </c>
    </row>
    <row r="1954">
      <c r="B1954" s="1" t="s">
        <v>1164</v>
      </c>
      <c r="C1954" s="2" t="str">
        <f>IFERROR(__xludf.DUMMYFUNCTION("""COMPUTED_VALUE"""),"cg03846076")</f>
        <v>cg03846076</v>
      </c>
    </row>
    <row r="1955">
      <c r="B1955" s="1" t="s">
        <v>1740</v>
      </c>
      <c r="C1955" s="2" t="str">
        <f>IFERROR(__xludf.DUMMYFUNCTION("""COMPUTED_VALUE"""),"cg00810173")</f>
        <v>cg00810173</v>
      </c>
    </row>
    <row r="1956">
      <c r="B1956" s="1" t="s">
        <v>1741</v>
      </c>
      <c r="C1956" s="2" t="str">
        <f>IFERROR(__xludf.DUMMYFUNCTION("""COMPUTED_VALUE"""),"cg06296597")</f>
        <v>cg06296597</v>
      </c>
    </row>
    <row r="1957">
      <c r="B1957" s="1" t="s">
        <v>1742</v>
      </c>
      <c r="C1957" s="2" t="str">
        <f>IFERROR(__xludf.DUMMYFUNCTION("""COMPUTED_VALUE"""),"cg07021034")</f>
        <v>cg07021034</v>
      </c>
    </row>
    <row r="1958">
      <c r="B1958" s="1" t="s">
        <v>433</v>
      </c>
      <c r="C1958" s="2" t="str">
        <f>IFERROR(__xludf.DUMMYFUNCTION("""COMPUTED_VALUE"""),"cg07393369")</f>
        <v>cg07393369</v>
      </c>
    </row>
    <row r="1959">
      <c r="B1959" s="1" t="s">
        <v>34</v>
      </c>
      <c r="C1959" s="2" t="str">
        <f>IFERROR(__xludf.DUMMYFUNCTION("""COMPUTED_VALUE"""),"cg14826493")</f>
        <v>cg14826493</v>
      </c>
    </row>
    <row r="1960">
      <c r="B1960" s="1" t="s">
        <v>1743</v>
      </c>
      <c r="C1960" s="2" t="str">
        <f>IFERROR(__xludf.DUMMYFUNCTION("""COMPUTED_VALUE"""),"cg04818770")</f>
        <v>cg04818770</v>
      </c>
    </row>
    <row r="1961">
      <c r="B1961" s="1" t="s">
        <v>265</v>
      </c>
      <c r="C1961" s="2" t="str">
        <f>IFERROR(__xludf.DUMMYFUNCTION("""COMPUTED_VALUE"""),"cg08200099")</f>
        <v>cg08200099</v>
      </c>
    </row>
    <row r="1962">
      <c r="B1962" s="1" t="s">
        <v>1744</v>
      </c>
      <c r="C1962" s="2" t="str">
        <f>IFERROR(__xludf.DUMMYFUNCTION("""COMPUTED_VALUE"""),"cg07257768")</f>
        <v>cg07257768</v>
      </c>
    </row>
    <row r="1963">
      <c r="B1963" s="1" t="s">
        <v>1745</v>
      </c>
      <c r="C1963" s="2" t="str">
        <f>IFERROR(__xludf.DUMMYFUNCTION("""COMPUTED_VALUE"""),"cg27199725")</f>
        <v>cg27199725</v>
      </c>
    </row>
    <row r="1964">
      <c r="B1964" s="1" t="s">
        <v>1746</v>
      </c>
      <c r="C1964" s="2" t="str">
        <f>IFERROR(__xludf.DUMMYFUNCTION("""COMPUTED_VALUE"""),"cg05670193")</f>
        <v>cg05670193</v>
      </c>
    </row>
    <row r="1965">
      <c r="B1965" s="1" t="s">
        <v>907</v>
      </c>
      <c r="C1965" s="2" t="str">
        <f>IFERROR(__xludf.DUMMYFUNCTION("""COMPUTED_VALUE"""),"cg12490835")</f>
        <v>cg12490835</v>
      </c>
    </row>
    <row r="1966">
      <c r="B1966" s="1" t="s">
        <v>1165</v>
      </c>
      <c r="C1966" s="2" t="str">
        <f>IFERROR(__xludf.DUMMYFUNCTION("""COMPUTED_VALUE"""),"cg11445178")</f>
        <v>cg11445178</v>
      </c>
    </row>
    <row r="1967">
      <c r="B1967" s="1" t="s">
        <v>1747</v>
      </c>
      <c r="C1967" s="2" t="str">
        <f>IFERROR(__xludf.DUMMYFUNCTION("""COMPUTED_VALUE"""),"cg06694926")</f>
        <v>cg06694926</v>
      </c>
    </row>
    <row r="1968">
      <c r="B1968" s="1" t="s">
        <v>1748</v>
      </c>
      <c r="C1968" s="2" t="str">
        <f>IFERROR(__xludf.DUMMYFUNCTION("""COMPUTED_VALUE"""),"cg17045268")</f>
        <v>cg17045268</v>
      </c>
    </row>
    <row r="1969">
      <c r="B1969" s="1" t="s">
        <v>178</v>
      </c>
      <c r="C1969" s="2" t="str">
        <f>IFERROR(__xludf.DUMMYFUNCTION("""COMPUTED_VALUE"""),"cg00717494")</f>
        <v>cg00717494</v>
      </c>
    </row>
    <row r="1970">
      <c r="B1970" s="1" t="s">
        <v>1749</v>
      </c>
      <c r="C1970" s="2" t="str">
        <f>IFERROR(__xludf.DUMMYFUNCTION("""COMPUTED_VALUE"""),"cg07451097")</f>
        <v>cg07451097</v>
      </c>
    </row>
    <row r="1971">
      <c r="B1971" s="1" t="s">
        <v>1750</v>
      </c>
      <c r="C1971" s="2" t="str">
        <f>IFERROR(__xludf.DUMMYFUNCTION("""COMPUTED_VALUE"""),"cg15702185")</f>
        <v>cg15702185</v>
      </c>
    </row>
    <row r="1972">
      <c r="B1972" s="1" t="s">
        <v>1166</v>
      </c>
      <c r="C1972" s="2" t="str">
        <f>IFERROR(__xludf.DUMMYFUNCTION("""COMPUTED_VALUE"""),"cg19500225")</f>
        <v>cg19500225</v>
      </c>
    </row>
    <row r="1973">
      <c r="B1973" s="1" t="s">
        <v>1751</v>
      </c>
      <c r="C1973" s="2" t="str">
        <f>IFERROR(__xludf.DUMMYFUNCTION("""COMPUTED_VALUE"""),"cg09907542")</f>
        <v>cg09907542</v>
      </c>
    </row>
    <row r="1974">
      <c r="B1974" s="1" t="s">
        <v>1752</v>
      </c>
      <c r="C1974" s="2" t="str">
        <f>IFERROR(__xludf.DUMMYFUNCTION("""COMPUTED_VALUE"""),"cg18617808")</f>
        <v>cg18617808</v>
      </c>
    </row>
    <row r="1975">
      <c r="B1975" s="1" t="s">
        <v>1753</v>
      </c>
      <c r="C1975" s="2" t="str">
        <f>IFERROR(__xludf.DUMMYFUNCTION("""COMPUTED_VALUE"""),"cg21438984")</f>
        <v>cg21438984</v>
      </c>
    </row>
    <row r="1976">
      <c r="B1976" s="1" t="s">
        <v>1754</v>
      </c>
      <c r="C1976" s="2" t="str">
        <f>IFERROR(__xludf.DUMMYFUNCTION("""COMPUTED_VALUE"""),"cg21820712")</f>
        <v>cg21820712</v>
      </c>
    </row>
    <row r="1977">
      <c r="B1977" s="1" t="s">
        <v>1755</v>
      </c>
      <c r="C1977" s="2" t="str">
        <f>IFERROR(__xludf.DUMMYFUNCTION("""COMPUTED_VALUE"""),"cg01605814")</f>
        <v>cg01605814</v>
      </c>
    </row>
    <row r="1978">
      <c r="B1978" s="1" t="s">
        <v>1756</v>
      </c>
      <c r="C1978" s="2" t="str">
        <f>IFERROR(__xludf.DUMMYFUNCTION("""COMPUTED_VALUE"""),"cg01599770")</f>
        <v>cg01599770</v>
      </c>
    </row>
    <row r="1979">
      <c r="B1979" s="1" t="s">
        <v>1757</v>
      </c>
      <c r="C1979" s="2" t="str">
        <f>IFERROR(__xludf.DUMMYFUNCTION("""COMPUTED_VALUE"""),"cg11718989")</f>
        <v>cg11718989</v>
      </c>
    </row>
    <row r="1980">
      <c r="B1980" s="1" t="s">
        <v>1758</v>
      </c>
      <c r="C1980" s="2" t="str">
        <f>IFERROR(__xludf.DUMMYFUNCTION("""COMPUTED_VALUE"""),"cg18376306")</f>
        <v>cg18376306</v>
      </c>
    </row>
    <row r="1981">
      <c r="B1981" s="1" t="s">
        <v>1759</v>
      </c>
      <c r="C1981" s="2" t="str">
        <f>IFERROR(__xludf.DUMMYFUNCTION("""COMPUTED_VALUE"""),"cg04497484")</f>
        <v>cg04497484</v>
      </c>
    </row>
    <row r="1982">
      <c r="B1982" s="1" t="s">
        <v>1760</v>
      </c>
      <c r="C1982" s="2" t="str">
        <f>IFERROR(__xludf.DUMMYFUNCTION("""COMPUTED_VALUE"""),"cg04589048")</f>
        <v>cg04589048</v>
      </c>
    </row>
    <row r="1983">
      <c r="B1983" s="1" t="s">
        <v>1761</v>
      </c>
      <c r="C1983" s="2" t="str">
        <f>IFERROR(__xludf.DUMMYFUNCTION("""COMPUTED_VALUE"""),"cg05650911")</f>
        <v>cg05650911</v>
      </c>
    </row>
    <row r="1984">
      <c r="B1984" s="1" t="s">
        <v>1762</v>
      </c>
      <c r="C1984" s="2" t="str">
        <f>IFERROR(__xludf.DUMMYFUNCTION("""COMPUTED_VALUE"""),"cg12684183")</f>
        <v>cg12684183</v>
      </c>
    </row>
    <row r="1985">
      <c r="B1985" s="1" t="s">
        <v>382</v>
      </c>
      <c r="C1985" s="2" t="str">
        <f>IFERROR(__xludf.DUMMYFUNCTION("""COMPUTED_VALUE"""),"cg08972986")</f>
        <v>cg08972986</v>
      </c>
    </row>
    <row r="1986">
      <c r="B1986" s="1" t="s">
        <v>1763</v>
      </c>
      <c r="C1986" s="2" t="str">
        <f>IFERROR(__xludf.DUMMYFUNCTION("""COMPUTED_VALUE"""),"cg26770498")</f>
        <v>cg26770498</v>
      </c>
    </row>
    <row r="1987">
      <c r="B1987" s="1" t="s">
        <v>1764</v>
      </c>
      <c r="C1987" s="2" t="str">
        <f>IFERROR(__xludf.DUMMYFUNCTION("""COMPUTED_VALUE"""),"cg23059461")</f>
        <v>cg23059461</v>
      </c>
    </row>
    <row r="1988">
      <c r="B1988" s="1" t="s">
        <v>1765</v>
      </c>
      <c r="C1988" s="2" t="str">
        <f>IFERROR(__xludf.DUMMYFUNCTION("""COMPUTED_VALUE"""),"cg14519664")</f>
        <v>cg14519664</v>
      </c>
    </row>
    <row r="1989">
      <c r="B1989" s="1" t="s">
        <v>1766</v>
      </c>
      <c r="C1989" s="2" t="str">
        <f>IFERROR(__xludf.DUMMYFUNCTION("""COMPUTED_VALUE"""),"cg01420348")</f>
        <v>cg01420348</v>
      </c>
    </row>
    <row r="1990">
      <c r="B1990" s="1" t="s">
        <v>953</v>
      </c>
      <c r="C1990" s="2" t="str">
        <f>IFERROR(__xludf.DUMMYFUNCTION("""COMPUTED_VALUE"""),"cg05406358")</f>
        <v>cg05406358</v>
      </c>
    </row>
    <row r="1991">
      <c r="B1991" s="1" t="s">
        <v>1167</v>
      </c>
      <c r="C1991" s="2" t="str">
        <f>IFERROR(__xludf.DUMMYFUNCTION("""COMPUTED_VALUE"""),"cg24000163")</f>
        <v>cg24000163</v>
      </c>
    </row>
    <row r="1992">
      <c r="B1992" s="1" t="s">
        <v>1767</v>
      </c>
      <c r="C1992" s="2" t="str">
        <f>IFERROR(__xludf.DUMMYFUNCTION("""COMPUTED_VALUE"""),"cg06504623")</f>
        <v>cg06504623</v>
      </c>
    </row>
    <row r="1993">
      <c r="B1993" s="1" t="s">
        <v>1768</v>
      </c>
      <c r="C1993" s="2" t="str">
        <f>IFERROR(__xludf.DUMMYFUNCTION("""COMPUTED_VALUE"""),"cg16934140")</f>
        <v>cg16934140</v>
      </c>
    </row>
    <row r="1994">
      <c r="B1994" s="1" t="s">
        <v>1769</v>
      </c>
      <c r="C1994" s="2" t="str">
        <f>IFERROR(__xludf.DUMMYFUNCTION("""COMPUTED_VALUE"""),"cg11092222")</f>
        <v>cg11092222</v>
      </c>
    </row>
    <row r="1995">
      <c r="B1995" s="1" t="s">
        <v>990</v>
      </c>
      <c r="C1995" s="2" t="str">
        <f>IFERROR(__xludf.DUMMYFUNCTION("""COMPUTED_VALUE"""),"cg24578769")</f>
        <v>cg24578769</v>
      </c>
    </row>
    <row r="1996">
      <c r="B1996" s="1" t="s">
        <v>1770</v>
      </c>
      <c r="C1996" s="2" t="str">
        <f>IFERROR(__xludf.DUMMYFUNCTION("""COMPUTED_VALUE"""),"cg13387216")</f>
        <v>cg13387216</v>
      </c>
    </row>
    <row r="1997">
      <c r="B1997" s="1" t="s">
        <v>441</v>
      </c>
      <c r="C1997" s="2" t="str">
        <f>IFERROR(__xludf.DUMMYFUNCTION("""COMPUTED_VALUE"""),"cg24423435")</f>
        <v>cg24423435</v>
      </c>
    </row>
    <row r="1998">
      <c r="B1998" s="1" t="s">
        <v>1771</v>
      </c>
      <c r="C1998" s="2" t="str">
        <f>IFERROR(__xludf.DUMMYFUNCTION("""COMPUTED_VALUE"""),"cg09694909")</f>
        <v>cg09694909</v>
      </c>
    </row>
    <row r="1999">
      <c r="B1999" s="1" t="s">
        <v>1772</v>
      </c>
      <c r="C1999" s="2" t="str">
        <f>IFERROR(__xludf.DUMMYFUNCTION("""COMPUTED_VALUE"""),"cg07236324")</f>
        <v>cg07236324</v>
      </c>
    </row>
    <row r="2000">
      <c r="B2000" s="1" t="s">
        <v>1773</v>
      </c>
      <c r="C2000" s="2" t="str">
        <f>IFERROR(__xludf.DUMMYFUNCTION("""COMPUTED_VALUE"""),"cg27106592")</f>
        <v>cg27106592</v>
      </c>
    </row>
    <row r="2001">
      <c r="B2001" s="1" t="s">
        <v>1168</v>
      </c>
      <c r="C2001" s="2" t="str">
        <f>IFERROR(__xludf.DUMMYFUNCTION("""COMPUTED_VALUE"""),"cg23454061")</f>
        <v>cg23454061</v>
      </c>
    </row>
    <row r="2002">
      <c r="B2002" s="1" t="s">
        <v>1774</v>
      </c>
      <c r="C2002" s="2" t="str">
        <f>IFERROR(__xludf.DUMMYFUNCTION("""COMPUTED_VALUE"""),"cg02140876")</f>
        <v>cg02140876</v>
      </c>
    </row>
    <row r="2003">
      <c r="B2003" s="1" t="s">
        <v>1775</v>
      </c>
      <c r="C2003" s="2" t="str">
        <f>IFERROR(__xludf.DUMMYFUNCTION("""COMPUTED_VALUE"""),"cg09816756")</f>
        <v>cg09816756</v>
      </c>
    </row>
    <row r="2004">
      <c r="B2004" s="1" t="s">
        <v>9</v>
      </c>
      <c r="C2004" s="2" t="str">
        <f>IFERROR(__xludf.DUMMYFUNCTION("""COMPUTED_VALUE"""),"cg06307277")</f>
        <v>cg06307277</v>
      </c>
    </row>
    <row r="2005">
      <c r="B2005" s="1" t="s">
        <v>1776</v>
      </c>
      <c r="C2005" s="2" t="str">
        <f>IFERROR(__xludf.DUMMYFUNCTION("""COMPUTED_VALUE"""),"cg23823424")</f>
        <v>cg23823424</v>
      </c>
    </row>
    <row r="2006">
      <c r="B2006" s="1" t="s">
        <v>1777</v>
      </c>
      <c r="C2006" s="2" t="str">
        <f>IFERROR(__xludf.DUMMYFUNCTION("""COMPUTED_VALUE"""),"cg01275932")</f>
        <v>cg01275932</v>
      </c>
    </row>
    <row r="2007">
      <c r="B2007" s="1" t="s">
        <v>1778</v>
      </c>
      <c r="C2007" s="2" t="str">
        <f>IFERROR(__xludf.DUMMYFUNCTION("""COMPUTED_VALUE"""),"cg19295068")</f>
        <v>cg19295068</v>
      </c>
    </row>
    <row r="2008">
      <c r="B2008" s="1" t="s">
        <v>1779</v>
      </c>
      <c r="C2008" s="2" t="str">
        <f>IFERROR(__xludf.DUMMYFUNCTION("""COMPUTED_VALUE"""),"cg14377059")</f>
        <v>cg14377059</v>
      </c>
    </row>
    <row r="2009">
      <c r="B2009" s="1" t="s">
        <v>1780</v>
      </c>
      <c r="C2009" s="2" t="str">
        <f>IFERROR(__xludf.DUMMYFUNCTION("""COMPUTED_VALUE"""),"cg18425804")</f>
        <v>cg18425804</v>
      </c>
    </row>
    <row r="2010">
      <c r="B2010" s="1" t="s">
        <v>1781</v>
      </c>
      <c r="C2010" s="2" t="str">
        <f>IFERROR(__xludf.DUMMYFUNCTION("""COMPUTED_VALUE"""),"cg05575505")</f>
        <v>cg05575505</v>
      </c>
    </row>
    <row r="2011">
      <c r="B2011" s="1" t="s">
        <v>1169</v>
      </c>
      <c r="C2011" s="2" t="str">
        <f>IFERROR(__xludf.DUMMYFUNCTION("""COMPUTED_VALUE"""),"cg05026415")</f>
        <v>cg05026415</v>
      </c>
    </row>
    <row r="2012">
      <c r="B2012" s="1" t="s">
        <v>1782</v>
      </c>
      <c r="C2012" s="2" t="str">
        <f>IFERROR(__xludf.DUMMYFUNCTION("""COMPUTED_VALUE"""),"cg06453717")</f>
        <v>cg06453717</v>
      </c>
    </row>
    <row r="2013">
      <c r="B2013" s="1" t="s">
        <v>1783</v>
      </c>
      <c r="C2013" s="2" t="str">
        <f>IFERROR(__xludf.DUMMYFUNCTION("""COMPUTED_VALUE"""),"cg26343069")</f>
        <v>cg26343069</v>
      </c>
    </row>
    <row r="2014">
      <c r="B2014" s="1" t="s">
        <v>1784</v>
      </c>
      <c r="C2014" s="2" t="str">
        <f>IFERROR(__xludf.DUMMYFUNCTION("""COMPUTED_VALUE"""),"cg00430037")</f>
        <v>cg00430037</v>
      </c>
    </row>
    <row r="2015">
      <c r="B2015" s="1" t="s">
        <v>1170</v>
      </c>
      <c r="C2015" s="2" t="str">
        <f>IFERROR(__xludf.DUMMYFUNCTION("""COMPUTED_VALUE"""),"cg04740898")</f>
        <v>cg04740898</v>
      </c>
    </row>
    <row r="2016">
      <c r="B2016" s="1" t="s">
        <v>1785</v>
      </c>
      <c r="C2016" s="2" t="str">
        <f>IFERROR(__xludf.DUMMYFUNCTION("""COMPUTED_VALUE"""),"cg21465673")</f>
        <v>cg21465673</v>
      </c>
    </row>
    <row r="2017">
      <c r="B2017" s="1" t="s">
        <v>1786</v>
      </c>
      <c r="C2017" s="2" t="str">
        <f>IFERROR(__xludf.DUMMYFUNCTION("""COMPUTED_VALUE"""),"cg01650399")</f>
        <v>cg01650399</v>
      </c>
    </row>
    <row r="2018">
      <c r="B2018" s="1" t="s">
        <v>1787</v>
      </c>
      <c r="C2018" s="2" t="str">
        <f>IFERROR(__xludf.DUMMYFUNCTION("""COMPUTED_VALUE"""),"cg22059755")</f>
        <v>cg22059755</v>
      </c>
    </row>
    <row r="2019">
      <c r="B2019" s="1" t="s">
        <v>1788</v>
      </c>
      <c r="C2019" s="2" t="str">
        <f>IFERROR(__xludf.DUMMYFUNCTION("""COMPUTED_VALUE"""),"cg14273229")</f>
        <v>cg14273229</v>
      </c>
    </row>
    <row r="2020">
      <c r="B2020" s="1" t="s">
        <v>1789</v>
      </c>
      <c r="C2020" s="2" t="str">
        <f>IFERROR(__xludf.DUMMYFUNCTION("""COMPUTED_VALUE"""),"cg18268027")</f>
        <v>cg18268027</v>
      </c>
    </row>
    <row r="2021">
      <c r="B2021" s="1" t="s">
        <v>1790</v>
      </c>
      <c r="C2021" s="2" t="str">
        <f>IFERROR(__xludf.DUMMYFUNCTION("""COMPUTED_VALUE"""),"cg03465600")</f>
        <v>cg03465600</v>
      </c>
    </row>
    <row r="2022">
      <c r="B2022" s="1" t="s">
        <v>1791</v>
      </c>
      <c r="C2022" s="2" t="str">
        <f>IFERROR(__xludf.DUMMYFUNCTION("""COMPUTED_VALUE"""),"cg08432509")</f>
        <v>cg08432509</v>
      </c>
    </row>
    <row r="2023">
      <c r="B2023" s="1" t="s">
        <v>1092</v>
      </c>
      <c r="C2023" s="2" t="str">
        <f>IFERROR(__xludf.DUMMYFUNCTION("""COMPUTED_VALUE"""),"cg02654279")</f>
        <v>cg02654279</v>
      </c>
    </row>
    <row r="2024">
      <c r="B2024" s="1" t="s">
        <v>913</v>
      </c>
      <c r="C2024" s="2" t="str">
        <f>IFERROR(__xludf.DUMMYFUNCTION("""COMPUTED_VALUE"""),"cg07194102")</f>
        <v>cg07194102</v>
      </c>
    </row>
    <row r="2025">
      <c r="B2025" s="1" t="s">
        <v>1792</v>
      </c>
      <c r="C2025" s="2" t="str">
        <f>IFERROR(__xludf.DUMMYFUNCTION("""COMPUTED_VALUE"""),"cg02335576")</f>
        <v>cg02335576</v>
      </c>
    </row>
    <row r="2026">
      <c r="B2026" s="1" t="s">
        <v>1793</v>
      </c>
      <c r="C2026" s="2" t="str">
        <f>IFERROR(__xludf.DUMMYFUNCTION("""COMPUTED_VALUE"""),"cg05879419")</f>
        <v>cg05879419</v>
      </c>
    </row>
    <row r="2027">
      <c r="B2027" s="1" t="s">
        <v>584</v>
      </c>
      <c r="C2027" s="2" t="str">
        <f>IFERROR(__xludf.DUMMYFUNCTION("""COMPUTED_VALUE"""),"cg01936957")</f>
        <v>cg01936957</v>
      </c>
    </row>
    <row r="2028">
      <c r="B2028" s="1" t="s">
        <v>1171</v>
      </c>
      <c r="C2028" s="2" t="str">
        <f>IFERROR(__xludf.DUMMYFUNCTION("""COMPUTED_VALUE"""),"cg25255847")</f>
        <v>cg25255847</v>
      </c>
    </row>
    <row r="2029">
      <c r="B2029" s="1" t="s">
        <v>1794</v>
      </c>
      <c r="C2029" s="2" t="str">
        <f>IFERROR(__xludf.DUMMYFUNCTION("""COMPUTED_VALUE"""),"cg23629264")</f>
        <v>cg23629264</v>
      </c>
    </row>
    <row r="2030">
      <c r="B2030" s="1" t="s">
        <v>1795</v>
      </c>
      <c r="C2030" s="2" t="str">
        <f>IFERROR(__xludf.DUMMYFUNCTION("""COMPUTED_VALUE"""),"cg05254683")</f>
        <v>cg05254683</v>
      </c>
    </row>
    <row r="2031">
      <c r="B2031" s="1" t="s">
        <v>1796</v>
      </c>
      <c r="C2031" s="2" t="str">
        <f>IFERROR(__xludf.DUMMYFUNCTION("""COMPUTED_VALUE"""),"cg05722266")</f>
        <v>cg05722266</v>
      </c>
    </row>
    <row r="2032">
      <c r="B2032" s="1" t="s">
        <v>1797</v>
      </c>
      <c r="C2032" s="2" t="str">
        <f>IFERROR(__xludf.DUMMYFUNCTION("""COMPUTED_VALUE"""),"cg00069760")</f>
        <v>cg00069760</v>
      </c>
    </row>
    <row r="2033">
      <c r="B2033" s="1" t="s">
        <v>1798</v>
      </c>
      <c r="C2033" s="2" t="str">
        <f>IFERROR(__xludf.DUMMYFUNCTION("""COMPUTED_VALUE"""),"cg03721291")</f>
        <v>cg03721291</v>
      </c>
    </row>
    <row r="2034">
      <c r="B2034" s="1" t="s">
        <v>1799</v>
      </c>
      <c r="C2034" s="2" t="str">
        <f>IFERROR(__xludf.DUMMYFUNCTION("""COMPUTED_VALUE"""),"cg15626731")</f>
        <v>cg15626731</v>
      </c>
    </row>
    <row r="2035">
      <c r="B2035" s="1" t="s">
        <v>1800</v>
      </c>
      <c r="C2035" s="2" t="str">
        <f>IFERROR(__xludf.DUMMYFUNCTION("""COMPUTED_VALUE"""),"cg22380476")</f>
        <v>cg22380476</v>
      </c>
    </row>
    <row r="2036">
      <c r="B2036" s="1" t="s">
        <v>1801</v>
      </c>
      <c r="C2036" s="2" t="str">
        <f>IFERROR(__xludf.DUMMYFUNCTION("""COMPUTED_VALUE"""),"cg23048788")</f>
        <v>cg23048788</v>
      </c>
    </row>
    <row r="2037">
      <c r="B2037" s="1" t="s">
        <v>1172</v>
      </c>
      <c r="C2037" s="2" t="str">
        <f>IFERROR(__xludf.DUMMYFUNCTION("""COMPUTED_VALUE"""),"cg24061886")</f>
        <v>cg24061886</v>
      </c>
    </row>
    <row r="2038">
      <c r="B2038" s="1" t="s">
        <v>136</v>
      </c>
      <c r="C2038" s="2" t="str">
        <f>IFERROR(__xludf.DUMMYFUNCTION("""COMPUTED_VALUE"""),"cg12107849")</f>
        <v>cg12107849</v>
      </c>
    </row>
    <row r="2039">
      <c r="B2039" s="1" t="s">
        <v>992</v>
      </c>
      <c r="C2039" s="2" t="str">
        <f>IFERROR(__xludf.DUMMYFUNCTION("""COMPUTED_VALUE"""),"cg24930541")</f>
        <v>cg24930541</v>
      </c>
    </row>
    <row r="2040">
      <c r="B2040" s="1" t="s">
        <v>1173</v>
      </c>
      <c r="C2040" s="2" t="str">
        <f>IFERROR(__xludf.DUMMYFUNCTION("""COMPUTED_VALUE"""),"cg18553781")</f>
        <v>cg18553781</v>
      </c>
    </row>
    <row r="2041">
      <c r="B2041" s="1" t="s">
        <v>1802</v>
      </c>
      <c r="C2041" s="2" t="str">
        <f>IFERROR(__xludf.DUMMYFUNCTION("""COMPUTED_VALUE"""),"cg09011401")</f>
        <v>cg09011401</v>
      </c>
    </row>
    <row r="2042">
      <c r="B2042" s="1" t="s">
        <v>1803</v>
      </c>
      <c r="C2042" s="2" t="str">
        <f>IFERROR(__xludf.DUMMYFUNCTION("""COMPUTED_VALUE"""),"cg06527213")</f>
        <v>cg06527213</v>
      </c>
    </row>
    <row r="2043">
      <c r="B2043" s="1" t="s">
        <v>1804</v>
      </c>
      <c r="C2043" s="2" t="str">
        <f>IFERROR(__xludf.DUMMYFUNCTION("""COMPUTED_VALUE"""),"cg07621682")</f>
        <v>cg07621682</v>
      </c>
    </row>
    <row r="2044">
      <c r="B2044" s="1" t="s">
        <v>1805</v>
      </c>
      <c r="C2044" s="2" t="str">
        <f>IFERROR(__xludf.DUMMYFUNCTION("""COMPUTED_VALUE"""),"cg04171038")</f>
        <v>cg04171038</v>
      </c>
    </row>
    <row r="2045">
      <c r="B2045" s="1" t="s">
        <v>1806</v>
      </c>
      <c r="C2045" s="2" t="str">
        <f>IFERROR(__xludf.DUMMYFUNCTION("""COMPUTED_VALUE"""),"cg09646173")</f>
        <v>cg09646173</v>
      </c>
    </row>
    <row r="2046">
      <c r="B2046" s="1" t="s">
        <v>1174</v>
      </c>
      <c r="C2046" s="2" t="str">
        <f>IFERROR(__xludf.DUMMYFUNCTION("""COMPUTED_VALUE"""),"cg22262738")</f>
        <v>cg22262738</v>
      </c>
    </row>
    <row r="2047">
      <c r="B2047" s="1" t="s">
        <v>1807</v>
      </c>
      <c r="C2047" s="2" t="str">
        <f>IFERROR(__xludf.DUMMYFUNCTION("""COMPUTED_VALUE"""),"cg02460656")</f>
        <v>cg02460656</v>
      </c>
    </row>
    <row r="2048">
      <c r="B2048" s="1" t="s">
        <v>1808</v>
      </c>
      <c r="C2048" s="2" t="str">
        <f>IFERROR(__xludf.DUMMYFUNCTION("""COMPUTED_VALUE"""),"cg13189264")</f>
        <v>cg13189264</v>
      </c>
    </row>
    <row r="2049">
      <c r="B2049" s="1" t="s">
        <v>1809</v>
      </c>
      <c r="C2049" s="2" t="str">
        <f>IFERROR(__xludf.DUMMYFUNCTION("""COMPUTED_VALUE"""),"cg21566642")</f>
        <v>cg21566642</v>
      </c>
    </row>
    <row r="2050">
      <c r="B2050" s="1" t="s">
        <v>1810</v>
      </c>
      <c r="C2050" s="2" t="str">
        <f>IFERROR(__xludf.DUMMYFUNCTION("""COMPUTED_VALUE"""),"cg09932507")</f>
        <v>cg09932507</v>
      </c>
    </row>
    <row r="2051">
      <c r="B2051" s="1" t="s">
        <v>1811</v>
      </c>
      <c r="C2051" s="2" t="str">
        <f>IFERROR(__xludf.DUMMYFUNCTION("""COMPUTED_VALUE"""),"cg07856428")</f>
        <v>cg07856428</v>
      </c>
    </row>
    <row r="2052">
      <c r="B2052" s="1" t="s">
        <v>1812</v>
      </c>
      <c r="C2052" s="2" t="str">
        <f>IFERROR(__xludf.DUMMYFUNCTION("""COMPUTED_VALUE"""),"cg13922927")</f>
        <v>cg13922927</v>
      </c>
    </row>
    <row r="2053">
      <c r="B2053" s="1" t="s">
        <v>1813</v>
      </c>
      <c r="C2053" s="2" t="str">
        <f>IFERROR(__xludf.DUMMYFUNCTION("""COMPUTED_VALUE"""),"cg25735583")</f>
        <v>cg25735583</v>
      </c>
    </row>
    <row r="2054">
      <c r="B2054" s="1" t="s">
        <v>1814</v>
      </c>
      <c r="C2054" s="2" t="str">
        <f>IFERROR(__xludf.DUMMYFUNCTION("""COMPUTED_VALUE"""),"cg27296944")</f>
        <v>cg27296944</v>
      </c>
    </row>
    <row r="2055">
      <c r="B2055" s="1" t="s">
        <v>1815</v>
      </c>
      <c r="C2055" s="2" t="str">
        <f>IFERROR(__xludf.DUMMYFUNCTION("""COMPUTED_VALUE"""),"cg08739715")</f>
        <v>cg08739715</v>
      </c>
    </row>
    <row r="2056">
      <c r="B2056" s="1" t="s">
        <v>1816</v>
      </c>
      <c r="C2056" s="2" t="str">
        <f>IFERROR(__xludf.DUMMYFUNCTION("""COMPUTED_VALUE"""),"cg09213175")</f>
        <v>cg09213175</v>
      </c>
    </row>
    <row r="2057">
      <c r="B2057" s="1" t="s">
        <v>1086</v>
      </c>
      <c r="C2057" s="2" t="str">
        <f>IFERROR(__xludf.DUMMYFUNCTION("""COMPUTED_VALUE"""),"cg02517348")</f>
        <v>cg02517348</v>
      </c>
    </row>
    <row r="2058">
      <c r="B2058" s="1" t="s">
        <v>1817</v>
      </c>
      <c r="C2058" s="2" t="str">
        <f>IFERROR(__xludf.DUMMYFUNCTION("""COMPUTED_VALUE"""),"cg21452109")</f>
        <v>cg21452109</v>
      </c>
    </row>
    <row r="2059">
      <c r="B2059" s="1" t="s">
        <v>1818</v>
      </c>
      <c r="C2059" s="2" t="str">
        <f>IFERROR(__xludf.DUMMYFUNCTION("""COMPUTED_VALUE"""),"cg05963597")</f>
        <v>cg05963597</v>
      </c>
    </row>
    <row r="2060">
      <c r="B2060" s="1" t="s">
        <v>1819</v>
      </c>
      <c r="C2060" s="2" t="str">
        <f>IFERROR(__xludf.DUMMYFUNCTION("""COMPUTED_VALUE"""),"cg07323651")</f>
        <v>cg07323651</v>
      </c>
    </row>
    <row r="2061">
      <c r="B2061" s="1" t="s">
        <v>1820</v>
      </c>
      <c r="C2061" s="2" t="str">
        <f>IFERROR(__xludf.DUMMYFUNCTION("""COMPUTED_VALUE"""),"cg21581415")</f>
        <v>cg21581415</v>
      </c>
    </row>
    <row r="2062">
      <c r="B2062" s="1" t="s">
        <v>1821</v>
      </c>
      <c r="C2062" s="2" t="str">
        <f>IFERROR(__xludf.DUMMYFUNCTION("""COMPUTED_VALUE"""),"cg24611214")</f>
        <v>cg24611214</v>
      </c>
    </row>
    <row r="2063">
      <c r="B2063" s="1" t="s">
        <v>1822</v>
      </c>
      <c r="C2063" s="2" t="str">
        <f>IFERROR(__xludf.DUMMYFUNCTION("""COMPUTED_VALUE"""),"cg25681151")</f>
        <v>cg25681151</v>
      </c>
    </row>
    <row r="2064">
      <c r="B2064" s="1" t="s">
        <v>1175</v>
      </c>
      <c r="C2064" s="2" t="str">
        <f>IFERROR(__xludf.DUMMYFUNCTION("""COMPUTED_VALUE"""),"cg10161008")</f>
        <v>cg10161008</v>
      </c>
    </row>
    <row r="2065">
      <c r="B2065" s="1" t="s">
        <v>1176</v>
      </c>
      <c r="C2065" s="2" t="str">
        <f>IFERROR(__xludf.DUMMYFUNCTION("""COMPUTED_VALUE"""),"cg19211853")</f>
        <v>cg19211853</v>
      </c>
    </row>
    <row r="2066">
      <c r="B2066" s="1" t="s">
        <v>1823</v>
      </c>
      <c r="C2066" s="2" t="str">
        <f>IFERROR(__xludf.DUMMYFUNCTION("""COMPUTED_VALUE"""),"cg17887974")</f>
        <v>cg17887974</v>
      </c>
    </row>
    <row r="2067">
      <c r="B2067" s="1" t="s">
        <v>1824</v>
      </c>
      <c r="C2067" s="2" t="str">
        <f>IFERROR(__xludf.DUMMYFUNCTION("""COMPUTED_VALUE"""),"cg18182438")</f>
        <v>cg18182438</v>
      </c>
    </row>
    <row r="2068">
      <c r="B2068" s="1" t="s">
        <v>1825</v>
      </c>
      <c r="C2068" s="2" t="str">
        <f>IFERROR(__xludf.DUMMYFUNCTION("""COMPUTED_VALUE"""),"cg00858665")</f>
        <v>cg00858665</v>
      </c>
    </row>
    <row r="2069">
      <c r="B2069" s="1" t="s">
        <v>1826</v>
      </c>
      <c r="C2069" s="2" t="str">
        <f>IFERROR(__xludf.DUMMYFUNCTION("""COMPUTED_VALUE"""),"cg12459798")</f>
        <v>cg12459798</v>
      </c>
    </row>
    <row r="2070">
      <c r="B2070" s="1" t="s">
        <v>1827</v>
      </c>
      <c r="C2070" s="2" t="str">
        <f>IFERROR(__xludf.DUMMYFUNCTION("""COMPUTED_VALUE"""),"cg23751749")</f>
        <v>cg23751749</v>
      </c>
    </row>
    <row r="2071">
      <c r="B2071" s="1" t="s">
        <v>1828</v>
      </c>
      <c r="C2071" s="2" t="str">
        <f>IFERROR(__xludf.DUMMYFUNCTION("""COMPUTED_VALUE"""),"cg25094008")</f>
        <v>cg25094008</v>
      </c>
    </row>
    <row r="2072">
      <c r="B2072" s="1" t="s">
        <v>1829</v>
      </c>
      <c r="C2072" s="2" t="str">
        <f>IFERROR(__xludf.DUMMYFUNCTION("""COMPUTED_VALUE"""),"cg17719780")</f>
        <v>cg17719780</v>
      </c>
    </row>
    <row r="2073">
      <c r="B2073" s="1" t="s">
        <v>1830</v>
      </c>
      <c r="C2073" s="2" t="str">
        <f>IFERROR(__xludf.DUMMYFUNCTION("""COMPUTED_VALUE"""),"cg11290188")</f>
        <v>cg11290188</v>
      </c>
    </row>
    <row r="2074">
      <c r="B2074" s="1" t="s">
        <v>1831</v>
      </c>
      <c r="C2074" s="2" t="str">
        <f>IFERROR(__xludf.DUMMYFUNCTION("""COMPUTED_VALUE"""),"cg23646155")</f>
        <v>cg23646155</v>
      </c>
    </row>
    <row r="2075">
      <c r="B2075" s="1" t="s">
        <v>1038</v>
      </c>
      <c r="C2075" s="2" t="str">
        <f>IFERROR(__xludf.DUMMYFUNCTION("""COMPUTED_VALUE"""),"cg21890667")</f>
        <v>cg21890667</v>
      </c>
    </row>
    <row r="2076">
      <c r="B2076" s="1" t="s">
        <v>1832</v>
      </c>
      <c r="C2076" s="2" t="str">
        <f>IFERROR(__xludf.DUMMYFUNCTION("""COMPUTED_VALUE"""),"cg14730193")</f>
        <v>cg14730193</v>
      </c>
    </row>
    <row r="2077">
      <c r="B2077" s="1" t="s">
        <v>1833</v>
      </c>
      <c r="C2077" s="2" t="str">
        <f>IFERROR(__xludf.DUMMYFUNCTION("""COMPUTED_VALUE"""),"cg13180508")</f>
        <v>cg13180508</v>
      </c>
    </row>
    <row r="2078">
      <c r="B2078" s="1" t="s">
        <v>855</v>
      </c>
      <c r="C2078" s="2" t="str">
        <f>IFERROR(__xludf.DUMMYFUNCTION("""COMPUTED_VALUE"""),"cg00638210")</f>
        <v>cg00638210</v>
      </c>
    </row>
    <row r="2079">
      <c r="B2079" s="1" t="s">
        <v>1177</v>
      </c>
      <c r="C2079" s="2" t="str">
        <f>IFERROR(__xludf.DUMMYFUNCTION("""COMPUTED_VALUE"""),"cg14927696")</f>
        <v>cg14927696</v>
      </c>
    </row>
    <row r="2080">
      <c r="B2080" s="1" t="s">
        <v>959</v>
      </c>
      <c r="C2080" s="2" t="str">
        <f>IFERROR(__xludf.DUMMYFUNCTION("""COMPUTED_VALUE"""),"cg26445541")</f>
        <v>cg26445541</v>
      </c>
    </row>
    <row r="2081">
      <c r="B2081" s="1" t="s">
        <v>1834</v>
      </c>
      <c r="C2081" s="2" t="str">
        <f>IFERROR(__xludf.DUMMYFUNCTION("""COMPUTED_VALUE"""),"cg06692408")</f>
        <v>cg06692408</v>
      </c>
    </row>
    <row r="2082">
      <c r="B2082" s="1" t="s">
        <v>1835</v>
      </c>
      <c r="C2082" s="2" t="str">
        <f>IFERROR(__xludf.DUMMYFUNCTION("""COMPUTED_VALUE"""),"cg19744173")</f>
        <v>cg19744173</v>
      </c>
    </row>
    <row r="2083">
      <c r="B2083" s="1" t="s">
        <v>1064</v>
      </c>
      <c r="C2083" s="2" t="str">
        <f>IFERROR(__xludf.DUMMYFUNCTION("""COMPUTED_VALUE"""),"cg07803582")</f>
        <v>cg07803582</v>
      </c>
    </row>
    <row r="2084">
      <c r="B2084" s="1" t="s">
        <v>1836</v>
      </c>
      <c r="C2084" s="2" t="str">
        <f>IFERROR(__xludf.DUMMYFUNCTION("""COMPUTED_VALUE"""),"cg09772553")</f>
        <v>cg09772553</v>
      </c>
    </row>
    <row r="2085">
      <c r="B2085" s="1" t="s">
        <v>1837</v>
      </c>
      <c r="C2085" s="2" t="str">
        <f>IFERROR(__xludf.DUMMYFUNCTION("""COMPUTED_VALUE"""),"cg04661335")</f>
        <v>cg04661335</v>
      </c>
    </row>
    <row r="2086">
      <c r="B2086" s="1" t="s">
        <v>1838</v>
      </c>
      <c r="C2086" s="2" t="str">
        <f>IFERROR(__xludf.DUMMYFUNCTION("""COMPUTED_VALUE"""),"cg07462405")</f>
        <v>cg07462405</v>
      </c>
    </row>
    <row r="2087">
      <c r="B2087" s="1" t="s">
        <v>944</v>
      </c>
      <c r="C2087" s="2" t="str">
        <f>IFERROR(__xludf.DUMMYFUNCTION("""COMPUTED_VALUE"""),"cg10557763")</f>
        <v>cg10557763</v>
      </c>
    </row>
    <row r="2088">
      <c r="B2088" s="1" t="s">
        <v>1839</v>
      </c>
      <c r="C2088" s="2" t="str">
        <f>IFERROR(__xludf.DUMMYFUNCTION("""COMPUTED_VALUE"""),"cg24490843")</f>
        <v>cg24490843</v>
      </c>
    </row>
    <row r="2089">
      <c r="B2089" s="1" t="s">
        <v>1840</v>
      </c>
      <c r="C2089" s="2" t="str">
        <f>IFERROR(__xludf.DUMMYFUNCTION("""COMPUTED_VALUE"""),"cg09564628")</f>
        <v>cg09564628</v>
      </c>
    </row>
    <row r="2090">
      <c r="B2090" s="1" t="s">
        <v>1841</v>
      </c>
      <c r="C2090" s="2" t="str">
        <f>IFERROR(__xludf.DUMMYFUNCTION("""COMPUTED_VALUE"""),"cg22717779")</f>
        <v>cg22717779</v>
      </c>
    </row>
    <row r="2091">
      <c r="B2091" s="1" t="s">
        <v>1842</v>
      </c>
      <c r="C2091" s="2" t="str">
        <f>IFERROR(__xludf.DUMMYFUNCTION("""COMPUTED_VALUE"""),"cg13660174")</f>
        <v>cg13660174</v>
      </c>
    </row>
    <row r="2092">
      <c r="B2092" s="1" t="s">
        <v>1843</v>
      </c>
      <c r="C2092" s="2" t="str">
        <f>IFERROR(__xludf.DUMMYFUNCTION("""COMPUTED_VALUE"""),"cg15562617")</f>
        <v>cg15562617</v>
      </c>
    </row>
    <row r="2093">
      <c r="B2093" s="1" t="s">
        <v>1844</v>
      </c>
      <c r="C2093" s="2" t="str">
        <f>IFERROR(__xludf.DUMMYFUNCTION("""COMPUTED_VALUE"""),"cg22312060")</f>
        <v>cg22312060</v>
      </c>
    </row>
    <row r="2094">
      <c r="B2094" s="1" t="s">
        <v>577</v>
      </c>
      <c r="C2094" s="2" t="str">
        <f>IFERROR(__xludf.DUMMYFUNCTION("""COMPUTED_VALUE"""),"cg22542803")</f>
        <v>cg22542803</v>
      </c>
    </row>
    <row r="2095">
      <c r="B2095" s="1" t="s">
        <v>1845</v>
      </c>
      <c r="C2095" s="2" t="str">
        <f>IFERROR(__xludf.DUMMYFUNCTION("""COMPUTED_VALUE"""),"cg05481201")</f>
        <v>cg05481201</v>
      </c>
    </row>
    <row r="2096">
      <c r="B2096" s="1" t="s">
        <v>1846</v>
      </c>
      <c r="C2096" s="2" t="str">
        <f>IFERROR(__xludf.DUMMYFUNCTION("""COMPUTED_VALUE"""),"cg13718827")</f>
        <v>cg13718827</v>
      </c>
    </row>
    <row r="2097">
      <c r="B2097" s="1" t="s">
        <v>333</v>
      </c>
      <c r="C2097" s="2" t="str">
        <f>IFERROR(__xludf.DUMMYFUNCTION("""COMPUTED_VALUE"""),"cg10319474")</f>
        <v>cg10319474</v>
      </c>
    </row>
    <row r="2098">
      <c r="B2098" s="1" t="s">
        <v>1847</v>
      </c>
      <c r="C2098" s="2" t="str">
        <f>IFERROR(__xludf.DUMMYFUNCTION("""COMPUTED_VALUE"""),"cg05238478")</f>
        <v>cg05238478</v>
      </c>
    </row>
    <row r="2099">
      <c r="B2099" s="1" t="s">
        <v>1848</v>
      </c>
      <c r="C2099" s="2" t="str">
        <f>IFERROR(__xludf.DUMMYFUNCTION("""COMPUTED_VALUE"""),"cg06492558")</f>
        <v>cg06492558</v>
      </c>
    </row>
    <row r="2100">
      <c r="B2100" s="1" t="s">
        <v>420</v>
      </c>
      <c r="C2100" s="2" t="str">
        <f>IFERROR(__xludf.DUMMYFUNCTION("""COMPUTED_VALUE"""),"cg09921385")</f>
        <v>cg09921385</v>
      </c>
    </row>
    <row r="2101">
      <c r="B2101" s="1" t="s">
        <v>1178</v>
      </c>
      <c r="C2101" s="2" t="str">
        <f>IFERROR(__xludf.DUMMYFUNCTION("""COMPUTED_VALUE"""),"cg20630344")</f>
        <v>cg20630344</v>
      </c>
    </row>
    <row r="2102">
      <c r="B2102" s="1" t="s">
        <v>1849</v>
      </c>
      <c r="C2102" s="2" t="str">
        <f>IFERROR(__xludf.DUMMYFUNCTION("""COMPUTED_VALUE"""),"cg21650861")</f>
        <v>cg21650861</v>
      </c>
    </row>
    <row r="2103">
      <c r="B2103" s="1" t="s">
        <v>1850</v>
      </c>
      <c r="C2103" s="2" t="str">
        <f>IFERROR(__xludf.DUMMYFUNCTION("""COMPUTED_VALUE"""),"cg09280971")</f>
        <v>cg09280971</v>
      </c>
    </row>
    <row r="2104">
      <c r="B2104" s="1" t="s">
        <v>1851</v>
      </c>
      <c r="C2104" s="2" t="str">
        <f>IFERROR(__xludf.DUMMYFUNCTION("""COMPUTED_VALUE"""),"cg02329670")</f>
        <v>cg02329670</v>
      </c>
    </row>
    <row r="2105">
      <c r="B2105" s="1" t="s">
        <v>1852</v>
      </c>
      <c r="C2105" s="2" t="str">
        <f>IFERROR(__xludf.DUMMYFUNCTION("""COMPUTED_VALUE"""),"cg16615151")</f>
        <v>cg16615151</v>
      </c>
    </row>
    <row r="2106">
      <c r="B2106" s="1" t="s">
        <v>1853</v>
      </c>
      <c r="C2106" s="2" t="str">
        <f>IFERROR(__xludf.DUMMYFUNCTION("""COMPUTED_VALUE"""),"cg19141644")</f>
        <v>cg19141644</v>
      </c>
    </row>
    <row r="2107">
      <c r="B2107" s="1" t="s">
        <v>1854</v>
      </c>
      <c r="C2107" s="2" t="str">
        <f>IFERROR(__xludf.DUMMYFUNCTION("""COMPUTED_VALUE"""),"cg19999337")</f>
        <v>cg19999337</v>
      </c>
    </row>
    <row r="2108">
      <c r="B2108" s="1" t="s">
        <v>1855</v>
      </c>
      <c r="C2108" s="2" t="str">
        <f>IFERROR(__xludf.DUMMYFUNCTION("""COMPUTED_VALUE"""),"cg16410508")</f>
        <v>cg16410508</v>
      </c>
    </row>
    <row r="2109">
      <c r="B2109" s="1" t="s">
        <v>1856</v>
      </c>
      <c r="C2109" s="2" t="str">
        <f>IFERROR(__xludf.DUMMYFUNCTION("""COMPUTED_VALUE"""),"cg01149053")</f>
        <v>cg01149053</v>
      </c>
    </row>
    <row r="2110">
      <c r="B2110" s="1" t="s">
        <v>391</v>
      </c>
      <c r="C2110" s="2" t="str">
        <f>IFERROR(__xludf.DUMMYFUNCTION("""COMPUTED_VALUE"""),"cg24327127")</f>
        <v>cg24327127</v>
      </c>
    </row>
    <row r="2111">
      <c r="B2111" s="1" t="s">
        <v>1857</v>
      </c>
      <c r="C2111" s="2" t="str">
        <f>IFERROR(__xludf.DUMMYFUNCTION("""COMPUTED_VALUE"""),"cg15844273")</f>
        <v>cg15844273</v>
      </c>
    </row>
    <row r="2112">
      <c r="B2112" s="1" t="s">
        <v>1858</v>
      </c>
      <c r="C2112" s="2" t="str">
        <f>IFERROR(__xludf.DUMMYFUNCTION("""COMPUTED_VALUE"""),"cg08941639")</f>
        <v>cg08941639</v>
      </c>
    </row>
    <row r="2113">
      <c r="B2113" s="1" t="s">
        <v>1859</v>
      </c>
      <c r="C2113" s="2" t="str">
        <f>IFERROR(__xludf.DUMMYFUNCTION("""COMPUTED_VALUE"""),"cg23419447")</f>
        <v>cg23419447</v>
      </c>
    </row>
    <row r="2114">
      <c r="B2114" s="1" t="s">
        <v>1860</v>
      </c>
      <c r="C2114" s="2" t="str">
        <f>IFERROR(__xludf.DUMMYFUNCTION("""COMPUTED_VALUE"""),"cg27273675")</f>
        <v>cg27273675</v>
      </c>
    </row>
    <row r="2115">
      <c r="B2115" s="1" t="s">
        <v>1861</v>
      </c>
      <c r="C2115" s="2" t="str">
        <f>IFERROR(__xludf.DUMMYFUNCTION("""COMPUTED_VALUE"""),"cg12513762")</f>
        <v>cg12513762</v>
      </c>
    </row>
    <row r="2116">
      <c r="B2116" s="1" t="s">
        <v>1179</v>
      </c>
      <c r="C2116" s="2" t="str">
        <f>IFERROR(__xludf.DUMMYFUNCTION("""COMPUTED_VALUE"""),"cg00228496")</f>
        <v>cg00228496</v>
      </c>
    </row>
    <row r="2117">
      <c r="B2117" s="1" t="s">
        <v>143</v>
      </c>
      <c r="C2117" s="2" t="str">
        <f>IFERROR(__xludf.DUMMYFUNCTION("""COMPUTED_VALUE"""),"cg12493075")</f>
        <v>cg12493075</v>
      </c>
    </row>
    <row r="2118">
      <c r="B2118" s="1" t="s">
        <v>179</v>
      </c>
      <c r="C2118" s="2" t="str">
        <f>IFERROR(__xludf.DUMMYFUNCTION("""COMPUTED_VALUE"""),"cg26901352")</f>
        <v>cg26901352</v>
      </c>
    </row>
    <row r="2119">
      <c r="B2119" s="1" t="s">
        <v>1180</v>
      </c>
      <c r="C2119" s="2" t="str">
        <f>IFERROR(__xludf.DUMMYFUNCTION("""COMPUTED_VALUE"""),"cg25965425")</f>
        <v>cg25965425</v>
      </c>
    </row>
    <row r="2120">
      <c r="B2120" s="1" t="s">
        <v>1862</v>
      </c>
      <c r="C2120" s="2" t="str">
        <f>IFERROR(__xludf.DUMMYFUNCTION("""COMPUTED_VALUE"""),"cg15961368")</f>
        <v>cg15961368</v>
      </c>
    </row>
    <row r="2121">
      <c r="B2121" s="1" t="s">
        <v>1863</v>
      </c>
      <c r="C2121" s="2" t="str">
        <f>IFERROR(__xludf.DUMMYFUNCTION("""COMPUTED_VALUE"""),"cg24889777")</f>
        <v>cg24889777</v>
      </c>
    </row>
    <row r="2122">
      <c r="B2122" s="1" t="s">
        <v>1864</v>
      </c>
      <c r="C2122" s="2" t="str">
        <f>IFERROR(__xludf.DUMMYFUNCTION("""COMPUTED_VALUE"""),"cg22464105")</f>
        <v>cg22464105</v>
      </c>
    </row>
    <row r="2123">
      <c r="B2123" s="1" t="s">
        <v>1865</v>
      </c>
      <c r="C2123" s="2" t="str">
        <f>IFERROR(__xludf.DUMMYFUNCTION("""COMPUTED_VALUE"""),"cg05129505")</f>
        <v>cg05129505</v>
      </c>
    </row>
    <row r="2124">
      <c r="B2124" s="1" t="s">
        <v>1866</v>
      </c>
      <c r="C2124" s="2" t="str">
        <f>IFERROR(__xludf.DUMMYFUNCTION("""COMPUTED_VALUE"""),"cg24867468")</f>
        <v>cg24867468</v>
      </c>
    </row>
    <row r="2125">
      <c r="B2125" s="1" t="s">
        <v>1867</v>
      </c>
      <c r="C2125" s="2" t="str">
        <f>IFERROR(__xludf.DUMMYFUNCTION("""COMPUTED_VALUE"""),"cg03693585")</f>
        <v>cg03693585</v>
      </c>
    </row>
    <row r="2126">
      <c r="B2126" s="1" t="s">
        <v>1868</v>
      </c>
      <c r="C2126" s="2" t="str">
        <f>IFERROR(__xludf.DUMMYFUNCTION("""COMPUTED_VALUE"""),"cg26363580")</f>
        <v>cg26363580</v>
      </c>
    </row>
    <row r="2127">
      <c r="B2127" s="1" t="s">
        <v>1869</v>
      </c>
      <c r="C2127" s="2" t="str">
        <f>IFERROR(__xludf.DUMMYFUNCTION("""COMPUTED_VALUE"""),"cg07999371")</f>
        <v>cg07999371</v>
      </c>
    </row>
    <row r="2128">
      <c r="B2128" s="1" t="s">
        <v>1870</v>
      </c>
      <c r="C2128" s="2" t="str">
        <f>IFERROR(__xludf.DUMMYFUNCTION("""COMPUTED_VALUE"""),"cg05901971")</f>
        <v>cg05901971</v>
      </c>
    </row>
    <row r="2129">
      <c r="B2129" s="1" t="s">
        <v>1871</v>
      </c>
      <c r="C2129" s="2" t="str">
        <f>IFERROR(__xludf.DUMMYFUNCTION("""COMPUTED_VALUE"""),"cg09413378")</f>
        <v>cg09413378</v>
      </c>
    </row>
    <row r="2130">
      <c r="B2130" s="1" t="s">
        <v>744</v>
      </c>
      <c r="C2130" s="2" t="str">
        <f>IFERROR(__xludf.DUMMYFUNCTION("""COMPUTED_VALUE"""),"cg21597180")</f>
        <v>cg21597180</v>
      </c>
    </row>
    <row r="2131">
      <c r="B2131" s="1" t="s">
        <v>1181</v>
      </c>
      <c r="C2131" s="2" t="str">
        <f>IFERROR(__xludf.DUMMYFUNCTION("""COMPUTED_VALUE"""),"cg06161566")</f>
        <v>cg06161566</v>
      </c>
    </row>
    <row r="2132">
      <c r="B2132" s="1" t="s">
        <v>1872</v>
      </c>
      <c r="C2132" s="2" t="str">
        <f>IFERROR(__xludf.DUMMYFUNCTION("""COMPUTED_VALUE"""),"cg03915012")</f>
        <v>cg03915012</v>
      </c>
    </row>
    <row r="2133">
      <c r="B2133" s="1" t="s">
        <v>1873</v>
      </c>
      <c r="C2133" s="2" t="str">
        <f>IFERROR(__xludf.DUMMYFUNCTION("""COMPUTED_VALUE"""),"cg23570411")</f>
        <v>cg23570411</v>
      </c>
    </row>
    <row r="2134">
      <c r="B2134" s="1" t="s">
        <v>555</v>
      </c>
      <c r="C2134" s="2" t="str">
        <f>IFERROR(__xludf.DUMMYFUNCTION("""COMPUTED_VALUE"""),"cg09071007")</f>
        <v>cg09071007</v>
      </c>
    </row>
    <row r="2135">
      <c r="B2135" s="1" t="s">
        <v>516</v>
      </c>
      <c r="C2135" s="2" t="str">
        <f>IFERROR(__xludf.DUMMYFUNCTION("""COMPUTED_VALUE"""),"cg26154568")</f>
        <v>cg26154568</v>
      </c>
    </row>
    <row r="2136">
      <c r="B2136" s="1" t="s">
        <v>905</v>
      </c>
      <c r="C2136" s="2" t="str">
        <f>IFERROR(__xludf.DUMMYFUNCTION("""COMPUTED_VALUE"""),"cg09430935")</f>
        <v>cg09430935</v>
      </c>
    </row>
    <row r="2137">
      <c r="B2137" s="1" t="s">
        <v>1874</v>
      </c>
      <c r="C2137" s="2" t="str">
        <f>IFERROR(__xludf.DUMMYFUNCTION("""COMPUTED_VALUE"""),"cg25711536")</f>
        <v>cg25711536</v>
      </c>
    </row>
    <row r="2138">
      <c r="B2138" s="1" t="s">
        <v>1875</v>
      </c>
      <c r="C2138" s="2" t="str">
        <f>IFERROR(__xludf.DUMMYFUNCTION("""COMPUTED_VALUE"""),"cg18066055")</f>
        <v>cg18066055</v>
      </c>
    </row>
    <row r="2139">
      <c r="B2139" s="1" t="s">
        <v>1876</v>
      </c>
      <c r="C2139" s="2" t="str">
        <f>IFERROR(__xludf.DUMMYFUNCTION("""COMPUTED_VALUE"""),"cg21239627")</f>
        <v>cg21239627</v>
      </c>
    </row>
    <row r="2140">
      <c r="B2140" s="1" t="s">
        <v>1877</v>
      </c>
      <c r="C2140" s="2" t="str">
        <f>IFERROR(__xludf.DUMMYFUNCTION("""COMPUTED_VALUE"""),"cg04022401")</f>
        <v>cg04022401</v>
      </c>
    </row>
    <row r="2141">
      <c r="B2141" s="1" t="s">
        <v>1878</v>
      </c>
      <c r="C2141" s="2" t="str">
        <f>IFERROR(__xludf.DUMMYFUNCTION("""COMPUTED_VALUE"""),"cg13159505")</f>
        <v>cg13159505</v>
      </c>
    </row>
    <row r="2142">
      <c r="B2142" s="1" t="s">
        <v>946</v>
      </c>
      <c r="C2142" s="2" t="str">
        <f>IFERROR(__xludf.DUMMYFUNCTION("""COMPUTED_VALUE"""),"cg05081930")</f>
        <v>cg05081930</v>
      </c>
    </row>
    <row r="2143">
      <c r="B2143" s="1" t="s">
        <v>1879</v>
      </c>
      <c r="C2143" s="2" t="str">
        <f>IFERROR(__xludf.DUMMYFUNCTION("""COMPUTED_VALUE"""),"cg10922232")</f>
        <v>cg10922232</v>
      </c>
    </row>
    <row r="2144">
      <c r="B2144" s="1" t="s">
        <v>1880</v>
      </c>
      <c r="C2144" s="2" t="str">
        <f>IFERROR(__xludf.DUMMYFUNCTION("""COMPUTED_VALUE"""),"cg03990746")</f>
        <v>cg03990746</v>
      </c>
    </row>
    <row r="2145">
      <c r="B2145" s="1" t="s">
        <v>1881</v>
      </c>
      <c r="C2145" s="2" t="str">
        <f>IFERROR(__xludf.DUMMYFUNCTION("""COMPUTED_VALUE"""),"cg11068337")</f>
        <v>cg11068337</v>
      </c>
    </row>
    <row r="2146">
      <c r="B2146" s="1" t="s">
        <v>1882</v>
      </c>
      <c r="C2146" s="2" t="str">
        <f>IFERROR(__xludf.DUMMYFUNCTION("""COMPUTED_VALUE"""),"cg16071713")</f>
        <v>cg16071713</v>
      </c>
    </row>
    <row r="2147">
      <c r="B2147" s="1" t="s">
        <v>1883</v>
      </c>
      <c r="C2147" s="2" t="str">
        <f>IFERROR(__xludf.DUMMYFUNCTION("""COMPUTED_VALUE"""),"cg08300296")</f>
        <v>cg08300296</v>
      </c>
    </row>
    <row r="2148">
      <c r="B2148" s="1" t="s">
        <v>1884</v>
      </c>
      <c r="C2148" s="2" t="str">
        <f>IFERROR(__xludf.DUMMYFUNCTION("""COMPUTED_VALUE"""),"cg08625808")</f>
        <v>cg08625808</v>
      </c>
    </row>
    <row r="2149">
      <c r="B2149" s="1" t="s">
        <v>1885</v>
      </c>
      <c r="C2149" s="2" t="str">
        <f>IFERROR(__xludf.DUMMYFUNCTION("""COMPUTED_VALUE"""),"cg03152276")</f>
        <v>cg03152276</v>
      </c>
    </row>
    <row r="2150">
      <c r="B2150" s="1" t="s">
        <v>914</v>
      </c>
      <c r="C2150" s="2" t="str">
        <f>IFERROR(__xludf.DUMMYFUNCTION("""COMPUTED_VALUE"""),"cg20374765")</f>
        <v>cg20374765</v>
      </c>
    </row>
    <row r="2151">
      <c r="B2151" s="1" t="s">
        <v>1886</v>
      </c>
      <c r="C2151" s="2" t="str">
        <f>IFERROR(__xludf.DUMMYFUNCTION("""COMPUTED_VALUE"""),"cg23327824")</f>
        <v>cg23327824</v>
      </c>
    </row>
    <row r="2152">
      <c r="B2152" s="1" t="s">
        <v>1887</v>
      </c>
      <c r="C2152" s="2" t="str">
        <f>IFERROR(__xludf.DUMMYFUNCTION("""COMPUTED_VALUE"""),"cg27351239")</f>
        <v>cg27351239</v>
      </c>
    </row>
    <row r="2153">
      <c r="B2153" s="1" t="s">
        <v>1077</v>
      </c>
      <c r="C2153" s="2" t="str">
        <f>IFERROR(__xludf.DUMMYFUNCTION("""COMPUTED_VALUE"""),"cg10340409")</f>
        <v>cg10340409</v>
      </c>
    </row>
    <row r="2154">
      <c r="B2154" s="1" t="s">
        <v>1182</v>
      </c>
      <c r="C2154" s="2" t="str">
        <f>IFERROR(__xludf.DUMMYFUNCTION("""COMPUTED_VALUE"""),"cg16130523")</f>
        <v>cg16130523</v>
      </c>
    </row>
    <row r="2155">
      <c r="B2155" s="1" t="s">
        <v>1888</v>
      </c>
      <c r="C2155" s="2" t="str">
        <f>IFERROR(__xludf.DUMMYFUNCTION("""COMPUTED_VALUE"""),"cg21412128")</f>
        <v>cg21412128</v>
      </c>
    </row>
    <row r="2156">
      <c r="B2156" s="1" t="s">
        <v>1889</v>
      </c>
      <c r="C2156" s="2" t="str">
        <f>IFERROR(__xludf.DUMMYFUNCTION("""COMPUTED_VALUE"""),"cg16533424")</f>
        <v>cg16533424</v>
      </c>
    </row>
    <row r="2157">
      <c r="B2157" s="1" t="s">
        <v>1890</v>
      </c>
      <c r="C2157" s="2" t="str">
        <f>IFERROR(__xludf.DUMMYFUNCTION("""COMPUTED_VALUE"""),"cg07840258")</f>
        <v>cg07840258</v>
      </c>
    </row>
    <row r="2158">
      <c r="B2158" s="1" t="s">
        <v>1891</v>
      </c>
      <c r="C2158" s="2" t="str">
        <f>IFERROR(__xludf.DUMMYFUNCTION("""COMPUTED_VALUE"""),"cg21321579")</f>
        <v>cg21321579</v>
      </c>
    </row>
    <row r="2159">
      <c r="B2159" s="1" t="s">
        <v>1892</v>
      </c>
      <c r="C2159" s="2" t="str">
        <f>IFERROR(__xludf.DUMMYFUNCTION("""COMPUTED_VALUE"""),"cg09727611")</f>
        <v>cg09727611</v>
      </c>
    </row>
    <row r="2160">
      <c r="B2160" s="1" t="s">
        <v>908</v>
      </c>
      <c r="C2160" s="2" t="str">
        <f>IFERROR(__xludf.DUMMYFUNCTION("""COMPUTED_VALUE"""),"cg05999592")</f>
        <v>cg05999592</v>
      </c>
    </row>
    <row r="2161">
      <c r="B2161" s="1" t="s">
        <v>1183</v>
      </c>
      <c r="C2161" s="2" t="str">
        <f>IFERROR(__xludf.DUMMYFUNCTION("""COMPUTED_VALUE"""),"cg09329178")</f>
        <v>cg09329178</v>
      </c>
    </row>
    <row r="2162">
      <c r="B2162" s="1" t="s">
        <v>1893</v>
      </c>
      <c r="C2162" s="2" t="str">
        <f>IFERROR(__xludf.DUMMYFUNCTION("""COMPUTED_VALUE"""),"cg17636309")</f>
        <v>cg17636309</v>
      </c>
    </row>
    <row r="2163">
      <c r="B2163" s="1" t="s">
        <v>1894</v>
      </c>
      <c r="C2163" s="2" t="str">
        <f>IFERROR(__xludf.DUMMYFUNCTION("""COMPUTED_VALUE"""),"cg14191882")</f>
        <v>cg14191882</v>
      </c>
    </row>
    <row r="2164">
      <c r="B2164" s="1" t="s">
        <v>1184</v>
      </c>
      <c r="C2164" s="2" t="str">
        <f>IFERROR(__xludf.DUMMYFUNCTION("""COMPUTED_VALUE"""),"cg03220086")</f>
        <v>cg03220086</v>
      </c>
    </row>
    <row r="2165">
      <c r="B2165" s="1" t="s">
        <v>1895</v>
      </c>
      <c r="C2165" s="2" t="str">
        <f>IFERROR(__xludf.DUMMYFUNCTION("""COMPUTED_VALUE"""),"cg15765789")</f>
        <v>cg15765789</v>
      </c>
    </row>
    <row r="2166">
      <c r="B2166" s="1" t="s">
        <v>1896</v>
      </c>
      <c r="C2166" s="2" t="str">
        <f>IFERROR(__xludf.DUMMYFUNCTION("""COMPUTED_VALUE"""),"cg01594316")</f>
        <v>cg01594316</v>
      </c>
    </row>
    <row r="2167">
      <c r="B2167" s="1" t="s">
        <v>1897</v>
      </c>
      <c r="C2167" s="2" t="str">
        <f>IFERROR(__xludf.DUMMYFUNCTION("""COMPUTED_VALUE"""),"cg21979287")</f>
        <v>cg21979287</v>
      </c>
    </row>
    <row r="2168">
      <c r="B2168" s="1" t="s">
        <v>1898</v>
      </c>
      <c r="C2168" s="2" t="str">
        <f>IFERROR(__xludf.DUMMYFUNCTION("""COMPUTED_VALUE"""),"cg16566718")</f>
        <v>cg16566718</v>
      </c>
    </row>
    <row r="2169">
      <c r="B2169" s="1" t="s">
        <v>1899</v>
      </c>
      <c r="C2169" s="2" t="str">
        <f>IFERROR(__xludf.DUMMYFUNCTION("""COMPUTED_VALUE"""),"cg20732787")</f>
        <v>cg20732787</v>
      </c>
    </row>
    <row r="2170">
      <c r="B2170" s="1" t="s">
        <v>271</v>
      </c>
      <c r="C2170" s="2" t="str">
        <f>IFERROR(__xludf.DUMMYFUNCTION("""COMPUTED_VALUE"""),"cg25985943")</f>
        <v>cg25985943</v>
      </c>
    </row>
    <row r="2171">
      <c r="B2171" s="1" t="s">
        <v>1900</v>
      </c>
      <c r="C2171" s="2" t="str">
        <f>IFERROR(__xludf.DUMMYFUNCTION("""COMPUTED_VALUE"""),"cg22500518")</f>
        <v>cg22500518</v>
      </c>
    </row>
    <row r="2172">
      <c r="B2172" s="1" t="s">
        <v>1901</v>
      </c>
      <c r="C2172" s="2" t="str">
        <f>IFERROR(__xludf.DUMMYFUNCTION("""COMPUTED_VALUE"""),"cg25624391")</f>
        <v>cg25624391</v>
      </c>
    </row>
    <row r="2173">
      <c r="B2173" s="1" t="s">
        <v>1902</v>
      </c>
      <c r="C2173" s="2" t="str">
        <f>IFERROR(__xludf.DUMMYFUNCTION("""COMPUTED_VALUE"""),"cg27243685")</f>
        <v>cg27243685</v>
      </c>
    </row>
    <row r="2174">
      <c r="B2174" s="1" t="s">
        <v>1903</v>
      </c>
      <c r="C2174" s="2" t="str">
        <f>IFERROR(__xludf.DUMMYFUNCTION("""COMPUTED_VALUE"""),"cg13981001")</f>
        <v>cg13981001</v>
      </c>
    </row>
    <row r="2175">
      <c r="B2175" s="1" t="s">
        <v>1904</v>
      </c>
      <c r="C2175" s="2" t="str">
        <f>IFERROR(__xludf.DUMMYFUNCTION("""COMPUTED_VALUE"""),"cg13182599")</f>
        <v>cg13182599</v>
      </c>
    </row>
    <row r="2176">
      <c r="B2176" s="1" t="s">
        <v>1185</v>
      </c>
      <c r="C2176" s="2" t="str">
        <f>IFERROR(__xludf.DUMMYFUNCTION("""COMPUTED_VALUE"""),"cg05071208")</f>
        <v>cg05071208</v>
      </c>
    </row>
    <row r="2177">
      <c r="B2177" s="1" t="s">
        <v>1905</v>
      </c>
      <c r="C2177" s="2" t="str">
        <f>IFERROR(__xludf.DUMMYFUNCTION("""COMPUTED_VALUE"""),"cg04277040")</f>
        <v>cg04277040</v>
      </c>
    </row>
    <row r="2178">
      <c r="B2178" s="1" t="s">
        <v>1906</v>
      </c>
      <c r="C2178" s="2" t="str">
        <f>IFERROR(__xludf.DUMMYFUNCTION("""COMPUTED_VALUE"""),"cg15554126")</f>
        <v>cg15554126</v>
      </c>
    </row>
    <row r="2179">
      <c r="B2179" s="1" t="s">
        <v>1186</v>
      </c>
      <c r="C2179" s="2" t="str">
        <f>IFERROR(__xludf.DUMMYFUNCTION("""COMPUTED_VALUE"""),"cg13753585")</f>
        <v>cg13753585</v>
      </c>
    </row>
    <row r="2180">
      <c r="B2180" s="1" t="s">
        <v>1907</v>
      </c>
      <c r="C2180" s="2" t="str">
        <f>IFERROR(__xludf.DUMMYFUNCTION("""COMPUTED_VALUE"""),"cg15536575")</f>
        <v>cg15536575</v>
      </c>
    </row>
    <row r="2181">
      <c r="B2181" s="1" t="s">
        <v>1908</v>
      </c>
      <c r="C2181" s="2" t="str">
        <f>IFERROR(__xludf.DUMMYFUNCTION("""COMPUTED_VALUE"""),"cg02850815")</f>
        <v>cg02850815</v>
      </c>
    </row>
    <row r="2182">
      <c r="B2182" s="1" t="s">
        <v>1909</v>
      </c>
      <c r="C2182" s="2" t="str">
        <f>IFERROR(__xludf.DUMMYFUNCTION("""COMPUTED_VALUE"""),"cg12836643")</f>
        <v>cg12836643</v>
      </c>
    </row>
    <row r="2183">
      <c r="B2183" s="1" t="s">
        <v>1910</v>
      </c>
      <c r="C2183" s="2" t="str">
        <f>IFERROR(__xludf.DUMMYFUNCTION("""COMPUTED_VALUE"""),"cg14390305")</f>
        <v>cg14390305</v>
      </c>
    </row>
    <row r="2184">
      <c r="B2184" s="1" t="s">
        <v>1911</v>
      </c>
      <c r="C2184" s="2" t="str">
        <f>IFERROR(__xludf.DUMMYFUNCTION("""COMPUTED_VALUE"""),"cg18396403")</f>
        <v>cg18396403</v>
      </c>
    </row>
    <row r="2185">
      <c r="B2185" s="1" t="s">
        <v>1912</v>
      </c>
      <c r="C2185" s="2" t="str">
        <f>IFERROR(__xludf.DUMMYFUNCTION("""COMPUTED_VALUE"""),"cg12424624")</f>
        <v>cg12424624</v>
      </c>
    </row>
    <row r="2186">
      <c r="B2186" s="1" t="s">
        <v>1913</v>
      </c>
      <c r="C2186" s="2" t="str">
        <f>IFERROR(__xludf.DUMMYFUNCTION("""COMPUTED_VALUE"""),"cg05722197")</f>
        <v>cg05722197</v>
      </c>
    </row>
    <row r="2187">
      <c r="B2187" s="1" t="s">
        <v>1914</v>
      </c>
      <c r="C2187" s="2" t="str">
        <f>IFERROR(__xludf.DUMMYFUNCTION("""COMPUTED_VALUE"""),"cg12883014")</f>
        <v>cg12883014</v>
      </c>
    </row>
    <row r="2188">
      <c r="B2188" s="1" t="s">
        <v>1915</v>
      </c>
      <c r="C2188" s="2" t="str">
        <f>IFERROR(__xludf.DUMMYFUNCTION("""COMPUTED_VALUE"""),"cg00375132")</f>
        <v>cg00375132</v>
      </c>
    </row>
    <row r="2189">
      <c r="B2189" s="1" t="s">
        <v>1916</v>
      </c>
      <c r="C2189" s="2" t="str">
        <f>IFERROR(__xludf.DUMMYFUNCTION("""COMPUTED_VALUE"""),"cg00649318")</f>
        <v>cg00649318</v>
      </c>
    </row>
    <row r="2190">
      <c r="B2190" s="1" t="s">
        <v>1917</v>
      </c>
      <c r="C2190" s="2" t="str">
        <f>IFERROR(__xludf.DUMMYFUNCTION("""COMPUTED_VALUE"""),"cg07978331")</f>
        <v>cg07978331</v>
      </c>
    </row>
    <row r="2191">
      <c r="B2191" s="1" t="s">
        <v>1918</v>
      </c>
      <c r="C2191" s="2" t="str">
        <f>IFERROR(__xludf.DUMMYFUNCTION("""COMPUTED_VALUE"""),"cg20300794")</f>
        <v>cg20300794</v>
      </c>
    </row>
    <row r="2192">
      <c r="B2192" s="1" t="s">
        <v>1919</v>
      </c>
      <c r="C2192" s="2" t="str">
        <f>IFERROR(__xludf.DUMMYFUNCTION("""COMPUTED_VALUE"""),"cg26682701")</f>
        <v>cg26682701</v>
      </c>
    </row>
    <row r="2193">
      <c r="B2193" s="1" t="s">
        <v>1920</v>
      </c>
      <c r="C2193" s="2" t="str">
        <f>IFERROR(__xludf.DUMMYFUNCTION("""COMPUTED_VALUE"""),"cg08662265")</f>
        <v>cg08662265</v>
      </c>
    </row>
    <row r="2194">
      <c r="B2194" s="1" t="s">
        <v>1921</v>
      </c>
      <c r="C2194" s="2" t="str">
        <f>IFERROR(__xludf.DUMMYFUNCTION("""COMPUTED_VALUE"""),"cg02544979")</f>
        <v>cg02544979</v>
      </c>
    </row>
    <row r="2195">
      <c r="B2195" s="1" t="s">
        <v>1922</v>
      </c>
      <c r="C2195" s="2" t="str">
        <f>IFERROR(__xludf.DUMMYFUNCTION("""COMPUTED_VALUE"""),"cg19374981")</f>
        <v>cg19374981</v>
      </c>
    </row>
    <row r="2196">
      <c r="B2196" s="1" t="s">
        <v>1923</v>
      </c>
      <c r="C2196" s="2" t="str">
        <f>IFERROR(__xludf.DUMMYFUNCTION("""COMPUTED_VALUE"""),"cg15535313")</f>
        <v>cg15535313</v>
      </c>
    </row>
    <row r="2197">
      <c r="B2197" s="1" t="s">
        <v>61</v>
      </c>
      <c r="C2197" s="2" t="str">
        <f>IFERROR(__xludf.DUMMYFUNCTION("""COMPUTED_VALUE"""),"cg17415380")</f>
        <v>cg17415380</v>
      </c>
    </row>
    <row r="2198">
      <c r="B2198" s="1" t="s">
        <v>1924</v>
      </c>
      <c r="C2198" s="2" t="str">
        <f>IFERROR(__xludf.DUMMYFUNCTION("""COMPUTED_VALUE"""),"cg14142087")</f>
        <v>cg14142087</v>
      </c>
    </row>
    <row r="2199">
      <c r="B2199" s="1" t="s">
        <v>363</v>
      </c>
      <c r="C2199" s="2" t="str">
        <f>IFERROR(__xludf.DUMMYFUNCTION("""COMPUTED_VALUE"""),"cg20141108")</f>
        <v>cg20141108</v>
      </c>
    </row>
    <row r="2200">
      <c r="B2200" s="1" t="s">
        <v>1187</v>
      </c>
      <c r="C2200" s="2" t="str">
        <f>IFERROR(__xludf.DUMMYFUNCTION("""COMPUTED_VALUE"""),"ch.21.25580530F")</f>
        <v>ch.21.25580530F</v>
      </c>
    </row>
    <row r="2201">
      <c r="B2201" s="1" t="s">
        <v>1925</v>
      </c>
      <c r="C2201" s="2" t="str">
        <f>IFERROR(__xludf.DUMMYFUNCTION("""COMPUTED_VALUE"""),"cg11583319")</f>
        <v>cg11583319</v>
      </c>
    </row>
    <row r="2202">
      <c r="B2202" s="1" t="s">
        <v>1926</v>
      </c>
      <c r="C2202" s="2" t="str">
        <f>IFERROR(__xludf.DUMMYFUNCTION("""COMPUTED_VALUE"""),"cg26643180")</f>
        <v>cg26643180</v>
      </c>
    </row>
    <row r="2203">
      <c r="B2203" s="1" t="s">
        <v>1927</v>
      </c>
      <c r="C2203" s="2" t="str">
        <f>IFERROR(__xludf.DUMMYFUNCTION("""COMPUTED_VALUE"""),"cg07669182")</f>
        <v>cg07669182</v>
      </c>
    </row>
    <row r="2204">
      <c r="B2204" s="1" t="s">
        <v>1188</v>
      </c>
      <c r="C2204" s="2" t="str">
        <f>IFERROR(__xludf.DUMMYFUNCTION("""COMPUTED_VALUE"""),"cg20040976")</f>
        <v>cg20040976</v>
      </c>
    </row>
    <row r="2205">
      <c r="B2205" s="1" t="s">
        <v>1928</v>
      </c>
      <c r="C2205" s="2" t="str">
        <f>IFERROR(__xludf.DUMMYFUNCTION("""COMPUTED_VALUE"""),"cg19808047")</f>
        <v>cg19808047</v>
      </c>
    </row>
    <row r="2206">
      <c r="B2206" s="1" t="s">
        <v>1929</v>
      </c>
      <c r="C2206" s="2" t="str">
        <f>IFERROR(__xludf.DUMMYFUNCTION("""COMPUTED_VALUE"""),"cg13033323")</f>
        <v>cg13033323</v>
      </c>
    </row>
    <row r="2207">
      <c r="B2207" s="1" t="s">
        <v>1930</v>
      </c>
      <c r="C2207" s="2" t="str">
        <f>IFERROR(__xludf.DUMMYFUNCTION("""COMPUTED_VALUE"""),"cg15564329")</f>
        <v>cg15564329</v>
      </c>
    </row>
    <row r="2208">
      <c r="B2208" s="1" t="s">
        <v>1189</v>
      </c>
      <c r="C2208" s="2" t="str">
        <f>IFERROR(__xludf.DUMMYFUNCTION("""COMPUTED_VALUE"""),"cg10410637")</f>
        <v>cg10410637</v>
      </c>
    </row>
    <row r="2209">
      <c r="B2209" s="1" t="s">
        <v>1931</v>
      </c>
      <c r="C2209" s="2" t="str">
        <f>IFERROR(__xludf.DUMMYFUNCTION("""COMPUTED_VALUE"""),"cg27456987")</f>
        <v>cg27456987</v>
      </c>
    </row>
    <row r="2210">
      <c r="B2210" s="1" t="s">
        <v>1932</v>
      </c>
      <c r="C2210" s="2" t="str">
        <f>IFERROR(__xludf.DUMMYFUNCTION("""COMPUTED_VALUE"""),"cg22278522")</f>
        <v>cg22278522</v>
      </c>
    </row>
    <row r="2211">
      <c r="B2211" s="1" t="s">
        <v>1933</v>
      </c>
      <c r="C2211" s="2" t="str">
        <f>IFERROR(__xludf.DUMMYFUNCTION("""COMPUTED_VALUE"""),"cg01850331")</f>
        <v>cg01850331</v>
      </c>
    </row>
    <row r="2212">
      <c r="B2212" s="1" t="s">
        <v>1934</v>
      </c>
      <c r="C2212" s="2" t="str">
        <f>IFERROR(__xludf.DUMMYFUNCTION("""COMPUTED_VALUE"""),"cg02718064")</f>
        <v>cg02718064</v>
      </c>
    </row>
    <row r="2213">
      <c r="B2213" s="1" t="s">
        <v>1935</v>
      </c>
      <c r="C2213" s="2" t="str">
        <f>IFERROR(__xludf.DUMMYFUNCTION("""COMPUTED_VALUE"""),"cg26260531")</f>
        <v>cg26260531</v>
      </c>
    </row>
    <row r="2214">
      <c r="B2214" s="1" t="s">
        <v>1936</v>
      </c>
      <c r="C2214" s="2" t="str">
        <f>IFERROR(__xludf.DUMMYFUNCTION("""COMPUTED_VALUE"""),"cg02074274")</f>
        <v>cg02074274</v>
      </c>
    </row>
    <row r="2215">
      <c r="B2215" s="1" t="s">
        <v>200</v>
      </c>
      <c r="C2215" s="2" t="str">
        <f>IFERROR(__xludf.DUMMYFUNCTION("""COMPUTED_VALUE"""),"cg24749333")</f>
        <v>cg24749333</v>
      </c>
    </row>
    <row r="2216">
      <c r="B2216" s="1" t="s">
        <v>1937</v>
      </c>
      <c r="C2216" s="2" t="str">
        <f>IFERROR(__xludf.DUMMYFUNCTION("""COMPUTED_VALUE"""),"cg21071466")</f>
        <v>cg21071466</v>
      </c>
    </row>
    <row r="2217">
      <c r="B2217" s="1" t="s">
        <v>1938</v>
      </c>
      <c r="C2217" s="2" t="str">
        <f>IFERROR(__xludf.DUMMYFUNCTION("""COMPUTED_VALUE"""),"cg11297046")</f>
        <v>cg11297046</v>
      </c>
    </row>
    <row r="2218">
      <c r="B2218" s="1" t="s">
        <v>1939</v>
      </c>
      <c r="C2218" s="2" t="str">
        <f>IFERROR(__xludf.DUMMYFUNCTION("""COMPUTED_VALUE"""),"cg06989132")</f>
        <v>cg06989132</v>
      </c>
    </row>
    <row r="2219">
      <c r="B2219" s="1" t="s">
        <v>1940</v>
      </c>
      <c r="C2219" s="2" t="str">
        <f>IFERROR(__xludf.DUMMYFUNCTION("""COMPUTED_VALUE"""),"cg06044108")</f>
        <v>cg06044108</v>
      </c>
    </row>
    <row r="2220">
      <c r="B2220" s="1" t="s">
        <v>1941</v>
      </c>
      <c r="C2220" s="2" t="str">
        <f>IFERROR(__xludf.DUMMYFUNCTION("""COMPUTED_VALUE"""),"cg21017748")</f>
        <v>cg21017748</v>
      </c>
    </row>
    <row r="2221">
      <c r="B2221" s="1" t="s">
        <v>1942</v>
      </c>
      <c r="C2221" s="2" t="str">
        <f>IFERROR(__xludf.DUMMYFUNCTION("""COMPUTED_VALUE"""),"cg05562794")</f>
        <v>cg05562794</v>
      </c>
    </row>
    <row r="2222">
      <c r="B2222" s="1" t="s">
        <v>413</v>
      </c>
      <c r="C2222" s="2" t="str">
        <f>IFERROR(__xludf.DUMMYFUNCTION("""COMPUTED_VALUE"""),"cg00057840")</f>
        <v>cg00057840</v>
      </c>
    </row>
    <row r="2223">
      <c r="B2223" s="1" t="s">
        <v>1190</v>
      </c>
      <c r="C2223" s="2" t="str">
        <f>IFERROR(__xludf.DUMMYFUNCTION("""COMPUTED_VALUE"""),"cg00147801")</f>
        <v>cg00147801</v>
      </c>
    </row>
    <row r="2224">
      <c r="B2224" s="1" t="s">
        <v>1943</v>
      </c>
      <c r="C2224" s="2" t="str">
        <f>IFERROR(__xludf.DUMMYFUNCTION("""COMPUTED_VALUE"""),"cg20217781")</f>
        <v>cg20217781</v>
      </c>
    </row>
    <row r="2225">
      <c r="B2225" s="1" t="s">
        <v>324</v>
      </c>
      <c r="C2225" s="2" t="str">
        <f>IFERROR(__xludf.DUMMYFUNCTION("""COMPUTED_VALUE"""),"cg10982312")</f>
        <v>cg10982312</v>
      </c>
    </row>
    <row r="2226">
      <c r="B2226" s="1" t="s">
        <v>1944</v>
      </c>
      <c r="C2226" s="2" t="str">
        <f>IFERROR(__xludf.DUMMYFUNCTION("""COMPUTED_VALUE"""),"cg21846823")</f>
        <v>cg21846823</v>
      </c>
    </row>
    <row r="2227">
      <c r="B2227" s="1" t="s">
        <v>1945</v>
      </c>
      <c r="C2227" s="2" t="str">
        <f>IFERROR(__xludf.DUMMYFUNCTION("""COMPUTED_VALUE"""),"cg21931506")</f>
        <v>cg21931506</v>
      </c>
    </row>
    <row r="2228">
      <c r="B2228" s="1" t="s">
        <v>1946</v>
      </c>
      <c r="C2228" s="2" t="str">
        <f>IFERROR(__xludf.DUMMYFUNCTION("""COMPUTED_VALUE"""),"cg19371224")</f>
        <v>cg19371224</v>
      </c>
    </row>
    <row r="2229">
      <c r="B2229" s="1" t="s">
        <v>1947</v>
      </c>
      <c r="C2229" s="2" t="str">
        <f>IFERROR(__xludf.DUMMYFUNCTION("""COMPUTED_VALUE"""),"cg10149598")</f>
        <v>cg10149598</v>
      </c>
    </row>
    <row r="2230">
      <c r="B2230" s="1" t="s">
        <v>1948</v>
      </c>
      <c r="C2230" s="2" t="str">
        <f>IFERROR(__xludf.DUMMYFUNCTION("""COMPUTED_VALUE"""),"cg00127414")</f>
        <v>cg00127414</v>
      </c>
    </row>
    <row r="2231">
      <c r="B2231" s="1" t="s">
        <v>983</v>
      </c>
      <c r="C2231" s="2" t="str">
        <f>IFERROR(__xludf.DUMMYFUNCTION("""COMPUTED_VALUE"""),"cg10486610")</f>
        <v>cg10486610</v>
      </c>
    </row>
    <row r="2232">
      <c r="B2232" s="1" t="s">
        <v>1712</v>
      </c>
      <c r="C2232" s="2" t="str">
        <f>IFERROR(__xludf.DUMMYFUNCTION("""COMPUTED_VALUE"""),"cg16954452")</f>
        <v>cg16954452</v>
      </c>
    </row>
    <row r="2233">
      <c r="B2233" s="1" t="s">
        <v>1949</v>
      </c>
      <c r="C2233" s="2" t="str">
        <f>IFERROR(__xludf.DUMMYFUNCTION("""COMPUTED_VALUE"""),"cg27262415")</f>
        <v>cg27262415</v>
      </c>
    </row>
    <row r="2234">
      <c r="B2234" s="1" t="s">
        <v>1950</v>
      </c>
      <c r="C2234" s="2" t="str">
        <f>IFERROR(__xludf.DUMMYFUNCTION("""COMPUTED_VALUE"""),"cg02688432")</f>
        <v>cg02688432</v>
      </c>
    </row>
    <row r="2235">
      <c r="B2235" s="1" t="s">
        <v>1951</v>
      </c>
      <c r="C2235" s="2" t="str">
        <f>IFERROR(__xludf.DUMMYFUNCTION("""COMPUTED_VALUE"""),"cg20776499")</f>
        <v>cg20776499</v>
      </c>
    </row>
    <row r="2236">
      <c r="B2236" s="1" t="s">
        <v>1952</v>
      </c>
      <c r="C2236" s="2" t="str">
        <f>IFERROR(__xludf.DUMMYFUNCTION("""COMPUTED_VALUE"""),"cg13369488")</f>
        <v>cg13369488</v>
      </c>
    </row>
    <row r="2237">
      <c r="B2237" s="1" t="s">
        <v>1107</v>
      </c>
      <c r="C2237" s="2" t="str">
        <f>IFERROR(__xludf.DUMMYFUNCTION("""COMPUTED_VALUE"""),"cg23983173")</f>
        <v>cg23983173</v>
      </c>
    </row>
    <row r="2238">
      <c r="B2238" s="1" t="s">
        <v>998</v>
      </c>
      <c r="C2238" s="2" t="str">
        <f>IFERROR(__xludf.DUMMYFUNCTION("""COMPUTED_VALUE"""),"cg17808676")</f>
        <v>cg17808676</v>
      </c>
    </row>
    <row r="2239">
      <c r="B2239" s="1" t="s">
        <v>1953</v>
      </c>
      <c r="C2239" s="2" t="str">
        <f>IFERROR(__xludf.DUMMYFUNCTION("""COMPUTED_VALUE"""),"cg01918773")</f>
        <v>cg01918773</v>
      </c>
    </row>
    <row r="2240">
      <c r="B2240" s="1" t="s">
        <v>1954</v>
      </c>
      <c r="C2240" s="2" t="str">
        <f>IFERROR(__xludf.DUMMYFUNCTION("""COMPUTED_VALUE"""),"cg09535526")</f>
        <v>cg09535526</v>
      </c>
    </row>
    <row r="2241">
      <c r="B2241" s="1" t="s">
        <v>1191</v>
      </c>
      <c r="C2241" s="2" t="str">
        <f>IFERROR(__xludf.DUMMYFUNCTION("""COMPUTED_VALUE"""),"cg27158730")</f>
        <v>cg27158730</v>
      </c>
    </row>
    <row r="2242">
      <c r="B2242" s="1" t="s">
        <v>1955</v>
      </c>
      <c r="C2242" s="2" t="str">
        <f>IFERROR(__xludf.DUMMYFUNCTION("""COMPUTED_VALUE"""),"cg13995811")</f>
        <v>cg13995811</v>
      </c>
    </row>
    <row r="2243">
      <c r="B2243" s="1" t="s">
        <v>1956</v>
      </c>
      <c r="C2243" s="2" t="str">
        <f>IFERROR(__xludf.DUMMYFUNCTION("""COMPUTED_VALUE"""),"cg06470568")</f>
        <v>cg06470568</v>
      </c>
    </row>
    <row r="2244">
      <c r="B2244" s="1" t="s">
        <v>1957</v>
      </c>
      <c r="C2244" s="2" t="str">
        <f>IFERROR(__xludf.DUMMYFUNCTION("""COMPUTED_VALUE"""),"cg19213703")</f>
        <v>cg19213703</v>
      </c>
    </row>
    <row r="2245">
      <c r="B2245" s="1" t="s">
        <v>987</v>
      </c>
      <c r="C2245" s="2" t="str">
        <f>IFERROR(__xludf.DUMMYFUNCTION("""COMPUTED_VALUE"""),"cg24015522")</f>
        <v>cg24015522</v>
      </c>
    </row>
    <row r="2246">
      <c r="B2246" s="1" t="s">
        <v>1958</v>
      </c>
      <c r="C2246" s="2" t="str">
        <f>IFERROR(__xludf.DUMMYFUNCTION("""COMPUTED_VALUE"""),"cg05325763")</f>
        <v>cg05325763</v>
      </c>
    </row>
    <row r="2247">
      <c r="B2247" s="1" t="s">
        <v>571</v>
      </c>
      <c r="C2247" s="2" t="str">
        <f>IFERROR(__xludf.DUMMYFUNCTION("""COMPUTED_VALUE"""),"cg07566805")</f>
        <v>cg07566805</v>
      </c>
    </row>
    <row r="2248">
      <c r="B2248" s="1" t="s">
        <v>1959</v>
      </c>
      <c r="C2248" s="2" t="str">
        <f>IFERROR(__xludf.DUMMYFUNCTION("""COMPUTED_VALUE"""),"cg02925295")</f>
        <v>cg02925295</v>
      </c>
    </row>
    <row r="2249">
      <c r="B2249" s="1" t="s">
        <v>1960</v>
      </c>
      <c r="C2249" s="2" t="str">
        <f>IFERROR(__xludf.DUMMYFUNCTION("""COMPUTED_VALUE"""),"cg13815475")</f>
        <v>cg13815475</v>
      </c>
    </row>
    <row r="2250">
      <c r="B2250" s="1" t="s">
        <v>1192</v>
      </c>
      <c r="C2250" s="2" t="str">
        <f>IFERROR(__xludf.DUMMYFUNCTION("""COMPUTED_VALUE"""),"cg21572215")</f>
        <v>cg21572215</v>
      </c>
    </row>
    <row r="2251">
      <c r="B2251" s="1" t="s">
        <v>1961</v>
      </c>
      <c r="C2251" s="2" t="str">
        <f>IFERROR(__xludf.DUMMYFUNCTION("""COMPUTED_VALUE"""),"cg08606428")</f>
        <v>cg08606428</v>
      </c>
    </row>
    <row r="2252">
      <c r="B2252" s="1" t="s">
        <v>1962</v>
      </c>
      <c r="C2252" s="2" t="str">
        <f>IFERROR(__xludf.DUMMYFUNCTION("""COMPUTED_VALUE"""),"cg11571108")</f>
        <v>cg11571108</v>
      </c>
    </row>
    <row r="2253">
      <c r="B2253" s="1" t="s">
        <v>1963</v>
      </c>
      <c r="C2253" s="2" t="str">
        <f>IFERROR(__xludf.DUMMYFUNCTION("""COMPUTED_VALUE"""),"cg17484759")</f>
        <v>cg17484759</v>
      </c>
    </row>
    <row r="2254">
      <c r="B2254" s="1" t="s">
        <v>1964</v>
      </c>
      <c r="C2254" s="2" t="str">
        <f>IFERROR(__xludf.DUMMYFUNCTION("""COMPUTED_VALUE"""),"cg16327235")</f>
        <v>cg16327235</v>
      </c>
    </row>
    <row r="2255">
      <c r="B2255" s="1" t="s">
        <v>1965</v>
      </c>
      <c r="C2255" s="2" t="str">
        <f>IFERROR(__xludf.DUMMYFUNCTION("""COMPUTED_VALUE"""),"cg19657945")</f>
        <v>cg19657945</v>
      </c>
    </row>
    <row r="2256">
      <c r="B2256" s="1" t="s">
        <v>1966</v>
      </c>
      <c r="C2256" s="2" t="str">
        <f>IFERROR(__xludf.DUMMYFUNCTION("""COMPUTED_VALUE"""),"cg02348462")</f>
        <v>cg02348462</v>
      </c>
    </row>
    <row r="2257">
      <c r="B2257" s="1" t="s">
        <v>1193</v>
      </c>
      <c r="C2257" s="2" t="str">
        <f>IFERROR(__xludf.DUMMYFUNCTION("""COMPUTED_VALUE"""),"cg09261072")</f>
        <v>cg09261072</v>
      </c>
    </row>
    <row r="2258">
      <c r="B2258" s="1" t="s">
        <v>1967</v>
      </c>
      <c r="C2258" s="2" t="str">
        <f>IFERROR(__xludf.DUMMYFUNCTION("""COMPUTED_VALUE"""),"cg01689405")</f>
        <v>cg01689405</v>
      </c>
    </row>
    <row r="2259">
      <c r="B2259" s="1" t="s">
        <v>1968</v>
      </c>
      <c r="C2259" s="2" t="str">
        <f>IFERROR(__xludf.DUMMYFUNCTION("""COMPUTED_VALUE"""),"cg17391830")</f>
        <v>cg17391830</v>
      </c>
    </row>
    <row r="2260">
      <c r="B2260" s="1" t="s">
        <v>1969</v>
      </c>
      <c r="C2260" s="2" t="str">
        <f>IFERROR(__xludf.DUMMYFUNCTION("""COMPUTED_VALUE"""),"cg12893271")</f>
        <v>cg12893271</v>
      </c>
    </row>
    <row r="2261">
      <c r="B2261" s="1" t="s">
        <v>116</v>
      </c>
      <c r="C2261" s="2" t="str">
        <f>IFERROR(__xludf.DUMMYFUNCTION("""COMPUTED_VALUE"""),"cg04101002")</f>
        <v>cg04101002</v>
      </c>
    </row>
    <row r="2262">
      <c r="B2262" s="1" t="s">
        <v>1194</v>
      </c>
      <c r="C2262" s="2" t="str">
        <f>IFERROR(__xludf.DUMMYFUNCTION("""COMPUTED_VALUE"""),"cg00891664")</f>
        <v>cg00891664</v>
      </c>
    </row>
    <row r="2263">
      <c r="B2263" s="1" t="s">
        <v>1970</v>
      </c>
      <c r="C2263" s="2" t="str">
        <f>IFERROR(__xludf.DUMMYFUNCTION("""COMPUTED_VALUE"""),"cg12298872")</f>
        <v>cg12298872</v>
      </c>
    </row>
    <row r="2264">
      <c r="B2264" s="1" t="s">
        <v>1971</v>
      </c>
      <c r="C2264" s="2" t="str">
        <f>IFERROR(__xludf.DUMMYFUNCTION("""COMPUTED_VALUE"""),"cg22708914")</f>
        <v>cg22708914</v>
      </c>
    </row>
    <row r="2265">
      <c r="B2265" s="1" t="s">
        <v>1972</v>
      </c>
      <c r="C2265" s="2" t="str">
        <f>IFERROR(__xludf.DUMMYFUNCTION("""COMPUTED_VALUE"""),"cg13903162")</f>
        <v>cg13903162</v>
      </c>
    </row>
    <row r="2266">
      <c r="B2266" s="1" t="s">
        <v>1973</v>
      </c>
      <c r="C2266" s="2" t="str">
        <f>IFERROR(__xludf.DUMMYFUNCTION("""COMPUTED_VALUE"""),"cg04695879")</f>
        <v>cg04695879</v>
      </c>
    </row>
    <row r="2267">
      <c r="B2267" s="1" t="s">
        <v>1974</v>
      </c>
      <c r="C2267" s="2" t="str">
        <f>IFERROR(__xludf.DUMMYFUNCTION("""COMPUTED_VALUE"""),"cg14543226")</f>
        <v>cg14543226</v>
      </c>
    </row>
    <row r="2268">
      <c r="B2268" s="1" t="s">
        <v>1975</v>
      </c>
      <c r="C2268" s="2" t="str">
        <f>IFERROR(__xludf.DUMMYFUNCTION("""COMPUTED_VALUE"""),"cg09889479")</f>
        <v>cg09889479</v>
      </c>
    </row>
    <row r="2269">
      <c r="B2269" s="1" t="s">
        <v>1976</v>
      </c>
      <c r="C2269" s="2" t="str">
        <f>IFERROR(__xludf.DUMMYFUNCTION("""COMPUTED_VALUE"""),"cg07561162")</f>
        <v>cg07561162</v>
      </c>
    </row>
    <row r="2270">
      <c r="B2270" s="1" t="s">
        <v>1977</v>
      </c>
      <c r="C2270" s="2" t="str">
        <f>IFERROR(__xludf.DUMMYFUNCTION("""COMPUTED_VALUE"""),"cg12065228")</f>
        <v>cg12065228</v>
      </c>
    </row>
    <row r="2271">
      <c r="B2271" s="1" t="s">
        <v>1978</v>
      </c>
      <c r="C2271" s="2" t="str">
        <f>IFERROR(__xludf.DUMMYFUNCTION("""COMPUTED_VALUE"""),"cg16402534")</f>
        <v>cg16402534</v>
      </c>
    </row>
    <row r="2272">
      <c r="B2272" s="1" t="s">
        <v>1979</v>
      </c>
      <c r="C2272" s="2" t="str">
        <f>IFERROR(__xludf.DUMMYFUNCTION("""COMPUTED_VALUE"""),"cg02096260")</f>
        <v>cg02096260</v>
      </c>
    </row>
    <row r="2273">
      <c r="B2273" s="1" t="s">
        <v>1980</v>
      </c>
      <c r="C2273" s="2" t="str">
        <f>IFERROR(__xludf.DUMMYFUNCTION("""COMPUTED_VALUE"""),"cg19932420")</f>
        <v>cg19932420</v>
      </c>
    </row>
    <row r="2274">
      <c r="B2274" s="1" t="s">
        <v>1195</v>
      </c>
      <c r="C2274" s="2" t="str">
        <f>IFERROR(__xludf.DUMMYFUNCTION("""COMPUTED_VALUE"""),"cg09370849")</f>
        <v>cg09370849</v>
      </c>
    </row>
    <row r="2275">
      <c r="B2275" s="1" t="s">
        <v>1118</v>
      </c>
      <c r="C2275" s="2" t="str">
        <f>IFERROR(__xludf.DUMMYFUNCTION("""COMPUTED_VALUE"""),"cg03151640")</f>
        <v>cg03151640</v>
      </c>
    </row>
    <row r="2276">
      <c r="B2276" s="1" t="s">
        <v>1981</v>
      </c>
      <c r="C2276" s="2" t="str">
        <f>IFERROR(__xludf.DUMMYFUNCTION("""COMPUTED_VALUE"""),"cg17542330")</f>
        <v>cg17542330</v>
      </c>
    </row>
    <row r="2277">
      <c r="B2277" s="1" t="s">
        <v>1982</v>
      </c>
      <c r="C2277" s="2" t="str">
        <f>IFERROR(__xludf.DUMMYFUNCTION("""COMPUTED_VALUE"""),"cg15526863")</f>
        <v>cg15526863</v>
      </c>
    </row>
    <row r="2278">
      <c r="B2278" s="1" t="s">
        <v>1983</v>
      </c>
      <c r="C2278" s="2" t="str">
        <f>IFERROR(__xludf.DUMMYFUNCTION("""COMPUTED_VALUE"""),"cg22486366")</f>
        <v>cg22486366</v>
      </c>
    </row>
    <row r="2279">
      <c r="B2279" s="1" t="s">
        <v>1984</v>
      </c>
      <c r="C2279" s="2" t="str">
        <f>IFERROR(__xludf.DUMMYFUNCTION("""COMPUTED_VALUE"""),"cg10460657")</f>
        <v>cg10460657</v>
      </c>
    </row>
    <row r="2280">
      <c r="B2280" s="1" t="s">
        <v>1985</v>
      </c>
      <c r="C2280" s="2" t="str">
        <f>IFERROR(__xludf.DUMMYFUNCTION("""COMPUTED_VALUE"""),"cg14440538")</f>
        <v>cg14440538</v>
      </c>
    </row>
    <row r="2281">
      <c r="B2281" s="1" t="s">
        <v>1986</v>
      </c>
      <c r="C2281" s="2" t="str">
        <f>IFERROR(__xludf.DUMMYFUNCTION("""COMPUTED_VALUE"""),"cg15653263")</f>
        <v>cg15653263</v>
      </c>
    </row>
    <row r="2282">
      <c r="B2282" s="1" t="s">
        <v>1987</v>
      </c>
      <c r="C2282" s="2" t="str">
        <f>IFERROR(__xludf.DUMMYFUNCTION("""COMPUTED_VALUE"""),"cg18930529")</f>
        <v>cg18930529</v>
      </c>
    </row>
    <row r="2283">
      <c r="B2283" s="1" t="s">
        <v>193</v>
      </c>
      <c r="C2283" s="2" t="str">
        <f>IFERROR(__xludf.DUMMYFUNCTION("""COMPUTED_VALUE"""),"cg08159945")</f>
        <v>cg08159945</v>
      </c>
    </row>
    <row r="2284">
      <c r="B2284" s="1" t="s">
        <v>1988</v>
      </c>
      <c r="C2284" s="2" t="str">
        <f>IFERROR(__xludf.DUMMYFUNCTION("""COMPUTED_VALUE"""),"cg20005742")</f>
        <v>cg20005742</v>
      </c>
    </row>
    <row r="2285">
      <c r="B2285" s="1" t="s">
        <v>1989</v>
      </c>
      <c r="C2285" s="2" t="str">
        <f>IFERROR(__xludf.DUMMYFUNCTION("""COMPUTED_VALUE"""),"cg03348845")</f>
        <v>cg03348845</v>
      </c>
    </row>
    <row r="2286">
      <c r="B2286" s="1" t="s">
        <v>1990</v>
      </c>
      <c r="C2286" s="2" t="str">
        <f>IFERROR(__xludf.DUMMYFUNCTION("""COMPUTED_VALUE"""),"cg27457201")</f>
        <v>cg27457201</v>
      </c>
    </row>
    <row r="2287">
      <c r="B2287" s="1" t="s">
        <v>1991</v>
      </c>
      <c r="C2287" s="2" t="str">
        <f>IFERROR(__xludf.DUMMYFUNCTION("""COMPUTED_VALUE"""),"cg02835406")</f>
        <v>cg02835406</v>
      </c>
    </row>
    <row r="2288">
      <c r="B2288" s="1" t="s">
        <v>1992</v>
      </c>
      <c r="C2288" s="2" t="str">
        <f>IFERROR(__xludf.DUMMYFUNCTION("""COMPUTED_VALUE"""),"cg17081219")</f>
        <v>cg17081219</v>
      </c>
    </row>
    <row r="2289">
      <c r="B2289" s="1" t="s">
        <v>1196</v>
      </c>
      <c r="C2289" s="2" t="str">
        <f>IFERROR(__xludf.DUMMYFUNCTION("""COMPUTED_VALUE"""),"cg25308111")</f>
        <v>cg25308111</v>
      </c>
    </row>
    <row r="2290">
      <c r="B2290" s="1" t="s">
        <v>1993</v>
      </c>
      <c r="C2290" s="2" t="str">
        <f>IFERROR(__xludf.DUMMYFUNCTION("""COMPUTED_VALUE"""),"cg09762673")</f>
        <v>cg09762673</v>
      </c>
    </row>
    <row r="2291">
      <c r="B2291" s="1" t="s">
        <v>1994</v>
      </c>
      <c r="C2291" s="2" t="str">
        <f>IFERROR(__xludf.DUMMYFUNCTION("""COMPUTED_VALUE"""),"cg20349934")</f>
        <v>cg20349934</v>
      </c>
    </row>
    <row r="2292">
      <c r="B2292" s="1" t="s">
        <v>1995</v>
      </c>
      <c r="C2292" s="2" t="str">
        <f>IFERROR(__xludf.DUMMYFUNCTION("""COMPUTED_VALUE"""),"cg08731171")</f>
        <v>cg08731171</v>
      </c>
    </row>
    <row r="2293">
      <c r="B2293" s="1" t="s">
        <v>1996</v>
      </c>
      <c r="C2293" s="2" t="str">
        <f>IFERROR(__xludf.DUMMYFUNCTION("""COMPUTED_VALUE"""),"cg05664974")</f>
        <v>cg05664974</v>
      </c>
    </row>
    <row r="2294">
      <c r="B2294" s="1" t="s">
        <v>1997</v>
      </c>
      <c r="C2294" s="2" t="str">
        <f>IFERROR(__xludf.DUMMYFUNCTION("""COMPUTED_VALUE"""),"cg06571187")</f>
        <v>cg06571187</v>
      </c>
    </row>
    <row r="2295">
      <c r="B2295" s="1" t="s">
        <v>1998</v>
      </c>
      <c r="C2295" s="2" t="str">
        <f>IFERROR(__xludf.DUMMYFUNCTION("""COMPUTED_VALUE"""),"cg11326574")</f>
        <v>cg11326574</v>
      </c>
    </row>
    <row r="2296">
      <c r="B2296" s="1" t="s">
        <v>1999</v>
      </c>
      <c r="C2296" s="2" t="str">
        <f>IFERROR(__xludf.DUMMYFUNCTION("""COMPUTED_VALUE"""),"cg26897830")</f>
        <v>cg26897830</v>
      </c>
    </row>
    <row r="2297">
      <c r="B2297" s="1" t="s">
        <v>2000</v>
      </c>
      <c r="C2297" s="2" t="str">
        <f>IFERROR(__xludf.DUMMYFUNCTION("""COMPUTED_VALUE"""),"cg18956079")</f>
        <v>cg18956079</v>
      </c>
    </row>
    <row r="2298">
      <c r="B2298" s="1" t="s">
        <v>1115</v>
      </c>
      <c r="C2298" s="2" t="str">
        <f>IFERROR(__xludf.DUMMYFUNCTION("""COMPUTED_VALUE"""),"cg17078543")</f>
        <v>cg17078543</v>
      </c>
    </row>
    <row r="2299">
      <c r="B2299" s="1" t="s">
        <v>2001</v>
      </c>
      <c r="C2299" s="2" t="str">
        <f>IFERROR(__xludf.DUMMYFUNCTION("""COMPUTED_VALUE"""),"cg08039193")</f>
        <v>cg08039193</v>
      </c>
    </row>
    <row r="2300">
      <c r="B2300" s="1" t="s">
        <v>2002</v>
      </c>
      <c r="C2300" s="2" t="str">
        <f>IFERROR(__xludf.DUMMYFUNCTION("""COMPUTED_VALUE"""),"cg25550013")</f>
        <v>cg25550013</v>
      </c>
    </row>
    <row r="2301">
      <c r="B2301" s="1" t="s">
        <v>2003</v>
      </c>
      <c r="C2301" s="2" t="str">
        <f>IFERROR(__xludf.DUMMYFUNCTION("""COMPUTED_VALUE"""),"cg17782950")</f>
        <v>cg17782950</v>
      </c>
    </row>
    <row r="2302">
      <c r="B2302" s="1" t="s">
        <v>2004</v>
      </c>
      <c r="C2302" s="2" t="str">
        <f>IFERROR(__xludf.DUMMYFUNCTION("""COMPUTED_VALUE"""),"cg26096228")</f>
        <v>cg26096228</v>
      </c>
    </row>
    <row r="2303">
      <c r="B2303" s="1" t="s">
        <v>2005</v>
      </c>
      <c r="C2303" s="2" t="str">
        <f>IFERROR(__xludf.DUMMYFUNCTION("""COMPUTED_VALUE"""),"cg02612385")</f>
        <v>cg02612385</v>
      </c>
    </row>
    <row r="2304">
      <c r="B2304" s="1" t="s">
        <v>2006</v>
      </c>
      <c r="C2304" s="2" t="str">
        <f>IFERROR(__xludf.DUMMYFUNCTION("""COMPUTED_VALUE"""),"cg10762589")</f>
        <v>cg10762589</v>
      </c>
    </row>
    <row r="2305">
      <c r="B2305" s="1" t="s">
        <v>2007</v>
      </c>
      <c r="C2305" s="2" t="str">
        <f>IFERROR(__xludf.DUMMYFUNCTION("""COMPUTED_VALUE"""),"cg14781087")</f>
        <v>cg14781087</v>
      </c>
    </row>
    <row r="2306">
      <c r="B2306" s="1" t="s">
        <v>2008</v>
      </c>
      <c r="C2306" s="2" t="str">
        <f>IFERROR(__xludf.DUMMYFUNCTION("""COMPUTED_VALUE"""),"cg00729699")</f>
        <v>cg00729699</v>
      </c>
    </row>
    <row r="2307">
      <c r="B2307" s="1" t="s">
        <v>1197</v>
      </c>
      <c r="C2307" s="2" t="str">
        <f>IFERROR(__xludf.DUMMYFUNCTION("""COMPUTED_VALUE"""),"cg13825056")</f>
        <v>cg13825056</v>
      </c>
    </row>
    <row r="2308">
      <c r="B2308" s="1" t="s">
        <v>2009</v>
      </c>
      <c r="C2308" s="2" t="str">
        <f>IFERROR(__xludf.DUMMYFUNCTION("""COMPUTED_VALUE"""),"cg24000650")</f>
        <v>cg24000650</v>
      </c>
    </row>
    <row r="2309">
      <c r="B2309" s="1" t="s">
        <v>2010</v>
      </c>
      <c r="C2309" s="2" t="str">
        <f>IFERROR(__xludf.DUMMYFUNCTION("""COMPUTED_VALUE"""),"cg00704059")</f>
        <v>cg00704059</v>
      </c>
    </row>
    <row r="2310">
      <c r="B2310" s="1" t="s">
        <v>2011</v>
      </c>
      <c r="C2310" s="2" t="str">
        <f>IFERROR(__xludf.DUMMYFUNCTION("""COMPUTED_VALUE"""),"cg16409562")</f>
        <v>cg16409562</v>
      </c>
    </row>
    <row r="2311">
      <c r="B2311" s="1" t="s">
        <v>2012</v>
      </c>
      <c r="C2311" s="2" t="str">
        <f>IFERROR(__xludf.DUMMYFUNCTION("""COMPUTED_VALUE"""),"cg12085407")</f>
        <v>cg12085407</v>
      </c>
    </row>
    <row r="2312">
      <c r="B2312" s="1" t="s">
        <v>2013</v>
      </c>
      <c r="C2312" s="2" t="str">
        <f>IFERROR(__xludf.DUMMYFUNCTION("""COMPUTED_VALUE"""),"cg17818900")</f>
        <v>cg17818900</v>
      </c>
    </row>
    <row r="2313">
      <c r="B2313" s="1" t="s">
        <v>1198</v>
      </c>
      <c r="C2313" s="2" t="str">
        <f>IFERROR(__xludf.DUMMYFUNCTION("""COMPUTED_VALUE"""),"cg23850967")</f>
        <v>cg23850967</v>
      </c>
    </row>
    <row r="2314">
      <c r="B2314" s="1" t="s">
        <v>1199</v>
      </c>
      <c r="C2314" s="2" t="str">
        <f>IFERROR(__xludf.DUMMYFUNCTION("""COMPUTED_VALUE"""),"cg16301246")</f>
        <v>cg16301246</v>
      </c>
    </row>
    <row r="2315">
      <c r="B2315" s="1" t="s">
        <v>2014</v>
      </c>
      <c r="C2315" s="2" t="str">
        <f>IFERROR(__xludf.DUMMYFUNCTION("""COMPUTED_VALUE"""),"cg22348534")</f>
        <v>cg22348534</v>
      </c>
    </row>
    <row r="2316">
      <c r="B2316" s="1" t="s">
        <v>2015</v>
      </c>
      <c r="C2316" s="2" t="str">
        <f>IFERROR(__xludf.DUMMYFUNCTION("""COMPUTED_VALUE"""),"cg00570438")</f>
        <v>cg00570438</v>
      </c>
    </row>
    <row r="2317">
      <c r="B2317" s="1" t="s">
        <v>1200</v>
      </c>
      <c r="C2317" s="2" t="str">
        <f>IFERROR(__xludf.DUMMYFUNCTION("""COMPUTED_VALUE"""),"cg25345607")</f>
        <v>cg25345607</v>
      </c>
    </row>
    <row r="2318">
      <c r="B2318" s="1" t="s">
        <v>2016</v>
      </c>
      <c r="C2318" s="2" t="str">
        <f>IFERROR(__xludf.DUMMYFUNCTION("""COMPUTED_VALUE"""),"cg23069057")</f>
        <v>cg23069057</v>
      </c>
    </row>
    <row r="2319">
      <c r="B2319" s="1" t="s">
        <v>2017</v>
      </c>
      <c r="C2319" s="2" t="str">
        <f>IFERROR(__xludf.DUMMYFUNCTION("""COMPUTED_VALUE"""),"cg02884884")</f>
        <v>cg02884884</v>
      </c>
    </row>
    <row r="2320">
      <c r="B2320" s="1" t="s">
        <v>2018</v>
      </c>
      <c r="C2320" s="2" t="str">
        <f>IFERROR(__xludf.DUMMYFUNCTION("""COMPUTED_VALUE"""),"cg16549822")</f>
        <v>cg16549822</v>
      </c>
    </row>
    <row r="2321">
      <c r="B2321" s="1" t="s">
        <v>2019</v>
      </c>
      <c r="C2321" s="2" t="str">
        <f>IFERROR(__xludf.DUMMYFUNCTION("""COMPUTED_VALUE"""),"cg18060905")</f>
        <v>cg18060905</v>
      </c>
    </row>
    <row r="2322">
      <c r="B2322" s="1" t="s">
        <v>2020</v>
      </c>
      <c r="C2322" s="2" t="str">
        <f>IFERROR(__xludf.DUMMYFUNCTION("""COMPUTED_VALUE"""),"cg02642690")</f>
        <v>cg02642690</v>
      </c>
    </row>
    <row r="2323">
      <c r="B2323" s="1" t="s">
        <v>260</v>
      </c>
      <c r="C2323" s="2" t="str">
        <f>IFERROR(__xludf.DUMMYFUNCTION("""COMPUTED_VALUE"""),"cg15562569")</f>
        <v>cg15562569</v>
      </c>
    </row>
    <row r="2324">
      <c r="B2324" s="1" t="s">
        <v>2021</v>
      </c>
      <c r="C2324" s="2" t="str">
        <f>IFERROR(__xludf.DUMMYFUNCTION("""COMPUTED_VALUE"""),"cg11449005")</f>
        <v>cg11449005</v>
      </c>
    </row>
    <row r="2325">
      <c r="B2325" s="1" t="s">
        <v>2022</v>
      </c>
      <c r="C2325" s="2" t="str">
        <f>IFERROR(__xludf.DUMMYFUNCTION("""COMPUTED_VALUE"""),"cg22984755")</f>
        <v>cg22984755</v>
      </c>
    </row>
    <row r="2326">
      <c r="B2326" s="1" t="s">
        <v>2023</v>
      </c>
      <c r="C2326" s="2" t="str">
        <f>IFERROR(__xludf.DUMMYFUNCTION("""COMPUTED_VALUE"""),"cg19764668")</f>
        <v>cg19764668</v>
      </c>
    </row>
    <row r="2327">
      <c r="B2327" s="1" t="s">
        <v>2024</v>
      </c>
      <c r="C2327" s="2" t="str">
        <f>IFERROR(__xludf.DUMMYFUNCTION("""COMPUTED_VALUE"""),"cg27191786")</f>
        <v>cg27191786</v>
      </c>
    </row>
    <row r="2328">
      <c r="B2328" s="1" t="s">
        <v>2025</v>
      </c>
      <c r="C2328" s="2" t="str">
        <f>IFERROR(__xludf.DUMMYFUNCTION("""COMPUTED_VALUE"""),"cg07136393")</f>
        <v>cg07136393</v>
      </c>
    </row>
    <row r="2329">
      <c r="B2329" s="1" t="s">
        <v>2026</v>
      </c>
      <c r="C2329" s="2" t="str">
        <f>IFERROR(__xludf.DUMMYFUNCTION("""COMPUTED_VALUE"""),"cg15020801")</f>
        <v>cg15020801</v>
      </c>
    </row>
    <row r="2330">
      <c r="B2330" s="1" t="s">
        <v>2027</v>
      </c>
      <c r="C2330" s="2" t="str">
        <f>IFERROR(__xludf.DUMMYFUNCTION("""COMPUTED_VALUE"""),"cg02722214")</f>
        <v>cg02722214</v>
      </c>
    </row>
    <row r="2331">
      <c r="B2331" s="1" t="s">
        <v>2028</v>
      </c>
      <c r="C2331" s="2" t="str">
        <f>IFERROR(__xludf.DUMMYFUNCTION("""COMPUTED_VALUE"""),"cg19572574")</f>
        <v>cg19572574</v>
      </c>
    </row>
    <row r="2332">
      <c r="B2332" s="1" t="s">
        <v>2029</v>
      </c>
      <c r="C2332" s="2" t="str">
        <f>IFERROR(__xludf.DUMMYFUNCTION("""COMPUTED_VALUE"""),"cg25282776")</f>
        <v>cg25282776</v>
      </c>
    </row>
    <row r="2333">
      <c r="B2333" s="1" t="s">
        <v>2030</v>
      </c>
      <c r="C2333" s="2" t="str">
        <f>IFERROR(__xludf.DUMMYFUNCTION("""COMPUTED_VALUE"""),"cg07056299")</f>
        <v>cg07056299</v>
      </c>
    </row>
    <row r="2334">
      <c r="B2334" s="1" t="s">
        <v>2031</v>
      </c>
      <c r="C2334" s="2" t="str">
        <f>IFERROR(__xludf.DUMMYFUNCTION("""COMPUTED_VALUE"""),"cg19379721")</f>
        <v>cg19379721</v>
      </c>
    </row>
    <row r="2335">
      <c r="B2335" s="1" t="s">
        <v>1201</v>
      </c>
      <c r="C2335" s="2" t="str">
        <f>IFERROR(__xludf.DUMMYFUNCTION("""COMPUTED_VALUE"""),"cg13371740")</f>
        <v>cg13371740</v>
      </c>
    </row>
    <row r="2336">
      <c r="B2336" s="1" t="s">
        <v>2032</v>
      </c>
      <c r="C2336" s="2" t="str">
        <f>IFERROR(__xludf.DUMMYFUNCTION("""COMPUTED_VALUE"""),"cg01378158")</f>
        <v>cg01378158</v>
      </c>
    </row>
    <row r="2337">
      <c r="B2337" s="1" t="s">
        <v>2033</v>
      </c>
      <c r="C2337" s="2" t="str">
        <f>IFERROR(__xludf.DUMMYFUNCTION("""COMPUTED_VALUE"""),"cg25504140")</f>
        <v>cg25504140</v>
      </c>
    </row>
    <row r="2338">
      <c r="B2338" s="1" t="s">
        <v>2034</v>
      </c>
      <c r="C2338" s="2" t="str">
        <f>IFERROR(__xludf.DUMMYFUNCTION("""COMPUTED_VALUE"""),"cg13532099")</f>
        <v>cg13532099</v>
      </c>
    </row>
    <row r="2339">
      <c r="B2339" s="1" t="s">
        <v>2035</v>
      </c>
      <c r="C2339" s="2" t="str">
        <f>IFERROR(__xludf.DUMMYFUNCTION("""COMPUTED_VALUE"""),"cg07491249")</f>
        <v>cg07491249</v>
      </c>
    </row>
    <row r="2340">
      <c r="B2340" s="1" t="s">
        <v>2036</v>
      </c>
      <c r="C2340" s="2" t="str">
        <f>IFERROR(__xludf.DUMMYFUNCTION("""COMPUTED_VALUE"""),"cg13227833")</f>
        <v>cg13227833</v>
      </c>
    </row>
    <row r="2341">
      <c r="B2341" s="1" t="s">
        <v>2037</v>
      </c>
      <c r="C2341" s="2" t="str">
        <f>IFERROR(__xludf.DUMMYFUNCTION("""COMPUTED_VALUE"""),"cg19818473")</f>
        <v>cg19818473</v>
      </c>
    </row>
    <row r="2342">
      <c r="B2342" s="1" t="s">
        <v>2038</v>
      </c>
      <c r="C2342" s="2" t="str">
        <f>IFERROR(__xludf.DUMMYFUNCTION("""COMPUTED_VALUE"""),"cg07693844")</f>
        <v>cg07693844</v>
      </c>
    </row>
    <row r="2343">
      <c r="B2343" s="1" t="s">
        <v>2039</v>
      </c>
      <c r="C2343" s="2" t="str">
        <f>IFERROR(__xludf.DUMMYFUNCTION("""COMPUTED_VALUE"""),"cg00509451")</f>
        <v>cg00509451</v>
      </c>
    </row>
    <row r="2344">
      <c r="B2344" s="1" t="s">
        <v>1202</v>
      </c>
      <c r="C2344" s="2" t="str">
        <f>IFERROR(__xludf.DUMMYFUNCTION("""COMPUTED_VALUE"""),"cg00504285")</f>
        <v>cg00504285</v>
      </c>
    </row>
    <row r="2345">
      <c r="B2345" s="1" t="s">
        <v>971</v>
      </c>
      <c r="C2345" s="2" t="str">
        <f>IFERROR(__xludf.DUMMYFUNCTION("""COMPUTED_VALUE"""),"cg20659967")</f>
        <v>cg20659967</v>
      </c>
    </row>
    <row r="2346">
      <c r="B2346" s="1" t="s">
        <v>2040</v>
      </c>
      <c r="C2346" s="2" t="str">
        <f>IFERROR(__xludf.DUMMYFUNCTION("""COMPUTED_VALUE"""),"cg20525924")</f>
        <v>cg20525924</v>
      </c>
    </row>
    <row r="2347">
      <c r="B2347" s="1" t="s">
        <v>1203</v>
      </c>
      <c r="C2347" s="2" t="str">
        <f>IFERROR(__xludf.DUMMYFUNCTION("""COMPUTED_VALUE"""),"cg22690576")</f>
        <v>cg22690576</v>
      </c>
    </row>
    <row r="2348">
      <c r="B2348" s="1" t="s">
        <v>2041</v>
      </c>
      <c r="C2348" s="2" t="str">
        <f>IFERROR(__xludf.DUMMYFUNCTION("""COMPUTED_VALUE"""),"cg16881073")</f>
        <v>cg16881073</v>
      </c>
    </row>
    <row r="2349">
      <c r="B2349" s="1" t="s">
        <v>2042</v>
      </c>
      <c r="C2349" s="2" t="str">
        <f>IFERROR(__xludf.DUMMYFUNCTION("""COMPUTED_VALUE"""),"cg20484086")</f>
        <v>cg20484086</v>
      </c>
    </row>
    <row r="2350">
      <c r="B2350" s="1" t="s">
        <v>2043</v>
      </c>
      <c r="C2350" s="2" t="str">
        <f>IFERROR(__xludf.DUMMYFUNCTION("""COMPUTED_VALUE"""),"cg00754604")</f>
        <v>cg00754604</v>
      </c>
    </row>
    <row r="2351">
      <c r="B2351" s="1" t="s">
        <v>2044</v>
      </c>
      <c r="C2351" s="2" t="str">
        <f>IFERROR(__xludf.DUMMYFUNCTION("""COMPUTED_VALUE"""),"cg14527110")</f>
        <v>cg14527110</v>
      </c>
    </row>
    <row r="2352">
      <c r="B2352" s="1" t="s">
        <v>2045</v>
      </c>
      <c r="C2352" s="2" t="str">
        <f>IFERROR(__xludf.DUMMYFUNCTION("""COMPUTED_VALUE"""),"cg15007073")</f>
        <v>cg15007073</v>
      </c>
    </row>
    <row r="2353">
      <c r="B2353" s="1" t="s">
        <v>1204</v>
      </c>
      <c r="C2353" s="2" t="str">
        <f>IFERROR(__xludf.DUMMYFUNCTION("""COMPUTED_VALUE"""),"cg05432903")</f>
        <v>cg05432903</v>
      </c>
    </row>
    <row r="2354">
      <c r="B2354" s="1" t="s">
        <v>2046</v>
      </c>
      <c r="C2354" s="2" t="str">
        <f>IFERROR(__xludf.DUMMYFUNCTION("""COMPUTED_VALUE"""),"cg16238632")</f>
        <v>cg16238632</v>
      </c>
    </row>
    <row r="2355">
      <c r="B2355" s="1" t="s">
        <v>2047</v>
      </c>
      <c r="C2355" s="2" t="str">
        <f>IFERROR(__xludf.DUMMYFUNCTION("""COMPUTED_VALUE"""),"cg24714606")</f>
        <v>cg24714606</v>
      </c>
    </row>
    <row r="2356">
      <c r="B2356" s="1" t="s">
        <v>2048</v>
      </c>
      <c r="C2356" s="2" t="str">
        <f>IFERROR(__xludf.DUMMYFUNCTION("""COMPUTED_VALUE"""),"cg04326084")</f>
        <v>cg04326084</v>
      </c>
    </row>
    <row r="2357">
      <c r="B2357" s="1" t="s">
        <v>2049</v>
      </c>
      <c r="C2357" s="2" t="str">
        <f>IFERROR(__xludf.DUMMYFUNCTION("""COMPUTED_VALUE"""),"cg12275605")</f>
        <v>cg12275605</v>
      </c>
    </row>
    <row r="2358">
      <c r="B2358" s="1" t="s">
        <v>2050</v>
      </c>
      <c r="C2358" s="2" t="str">
        <f>IFERROR(__xludf.DUMMYFUNCTION("""COMPUTED_VALUE"""),"cg00186499")</f>
        <v>cg00186499</v>
      </c>
    </row>
    <row r="2359">
      <c r="B2359" s="1" t="s">
        <v>2051</v>
      </c>
      <c r="C2359" s="2" t="str">
        <f>IFERROR(__xludf.DUMMYFUNCTION("""COMPUTED_VALUE"""),"cg00094412")</f>
        <v>cg00094412</v>
      </c>
    </row>
    <row r="2360">
      <c r="B2360" s="1" t="s">
        <v>2052</v>
      </c>
      <c r="C2360" s="2" t="str">
        <f>IFERROR(__xludf.DUMMYFUNCTION("""COMPUTED_VALUE"""),"cg05491836")</f>
        <v>cg05491836</v>
      </c>
    </row>
    <row r="2361">
      <c r="B2361" s="1" t="s">
        <v>1205</v>
      </c>
      <c r="C2361" s="2" t="str">
        <f>IFERROR(__xludf.DUMMYFUNCTION("""COMPUTED_VALUE"""),"cg20727187")</f>
        <v>cg20727187</v>
      </c>
    </row>
    <row r="2362">
      <c r="B2362" s="1" t="s">
        <v>456</v>
      </c>
      <c r="C2362" s="2" t="str">
        <f>IFERROR(__xludf.DUMMYFUNCTION("""COMPUTED_VALUE"""),"cg02378763")</f>
        <v>cg02378763</v>
      </c>
    </row>
    <row r="2363">
      <c r="B2363" s="1" t="s">
        <v>2053</v>
      </c>
      <c r="C2363" s="2" t="str">
        <f>IFERROR(__xludf.DUMMYFUNCTION("""COMPUTED_VALUE"""),"cg16246425")</f>
        <v>cg16246425</v>
      </c>
    </row>
    <row r="2364">
      <c r="B2364" s="1" t="s">
        <v>2054</v>
      </c>
      <c r="C2364" s="2" t="str">
        <f>IFERROR(__xludf.DUMMYFUNCTION("""COMPUTED_VALUE"""),"cg10032564")</f>
        <v>cg10032564</v>
      </c>
    </row>
    <row r="2365">
      <c r="B2365" s="1" t="s">
        <v>2055</v>
      </c>
      <c r="C2365" s="2" t="str">
        <f>IFERROR(__xludf.DUMMYFUNCTION("""COMPUTED_VALUE"""),"cg14615927")</f>
        <v>cg14615927</v>
      </c>
    </row>
    <row r="2366">
      <c r="B2366" s="1" t="s">
        <v>2056</v>
      </c>
      <c r="C2366" s="2" t="str">
        <f>IFERROR(__xludf.DUMMYFUNCTION("""COMPUTED_VALUE"""),"cg05612693")</f>
        <v>cg05612693</v>
      </c>
    </row>
    <row r="2367">
      <c r="B2367" s="1" t="s">
        <v>957</v>
      </c>
      <c r="C2367" s="2" t="str">
        <f>IFERROR(__xludf.DUMMYFUNCTION("""COMPUTED_VALUE"""),"cg17480461")</f>
        <v>cg17480461</v>
      </c>
    </row>
    <row r="2368">
      <c r="B2368" s="1" t="s">
        <v>2057</v>
      </c>
      <c r="C2368" s="2" t="str">
        <f>IFERROR(__xludf.DUMMYFUNCTION("""COMPUTED_VALUE"""),"cg16152139")</f>
        <v>cg16152139</v>
      </c>
    </row>
    <row r="2369">
      <c r="B2369" s="1" t="s">
        <v>2058</v>
      </c>
      <c r="C2369" s="2" t="str">
        <f>IFERROR(__xludf.DUMMYFUNCTION("""COMPUTED_VALUE"""),"cg02947519")</f>
        <v>cg02947519</v>
      </c>
    </row>
    <row r="2370">
      <c r="B2370" s="1" t="s">
        <v>2059</v>
      </c>
      <c r="C2370" s="2" t="str">
        <f>IFERROR(__xludf.DUMMYFUNCTION("""COMPUTED_VALUE"""),"cg15582417")</f>
        <v>cg15582417</v>
      </c>
    </row>
    <row r="2371">
      <c r="B2371" s="1" t="s">
        <v>2060</v>
      </c>
      <c r="C2371" s="2" t="str">
        <f>IFERROR(__xludf.DUMMYFUNCTION("""COMPUTED_VALUE"""),"cg02372435")</f>
        <v>cg02372435</v>
      </c>
    </row>
    <row r="2372">
      <c r="B2372" s="1" t="s">
        <v>1206</v>
      </c>
      <c r="C2372" s="2" t="str">
        <f>IFERROR(__xludf.DUMMYFUNCTION("""COMPUTED_VALUE"""),"cg27646484")</f>
        <v>cg27646484</v>
      </c>
    </row>
    <row r="2373">
      <c r="B2373" s="1" t="s">
        <v>2061</v>
      </c>
      <c r="C2373" s="2" t="str">
        <f>IFERROR(__xludf.DUMMYFUNCTION("""COMPUTED_VALUE"""),"cg14747813")</f>
        <v>cg14747813</v>
      </c>
    </row>
    <row r="2374">
      <c r="B2374" s="1" t="s">
        <v>2062</v>
      </c>
      <c r="C2374" s="2" t="str">
        <f>IFERROR(__xludf.DUMMYFUNCTION("""COMPUTED_VALUE"""),"cg00014380")</f>
        <v>cg00014380</v>
      </c>
    </row>
    <row r="2375">
      <c r="B2375" s="1" t="s">
        <v>2063</v>
      </c>
      <c r="C2375" s="2" t="str">
        <f>IFERROR(__xludf.DUMMYFUNCTION("""COMPUTED_VALUE"""),"cg22711149")</f>
        <v>cg22711149</v>
      </c>
    </row>
    <row r="2376">
      <c r="B2376" s="1" t="s">
        <v>2064</v>
      </c>
      <c r="C2376" s="2" t="str">
        <f>IFERROR(__xludf.DUMMYFUNCTION("""COMPUTED_VALUE"""),"cg24924577")</f>
        <v>cg24924577</v>
      </c>
    </row>
    <row r="2377">
      <c r="B2377" s="1" t="s">
        <v>1207</v>
      </c>
      <c r="C2377" s="2" t="str">
        <f>IFERROR(__xludf.DUMMYFUNCTION("""COMPUTED_VALUE"""),"cg15145985")</f>
        <v>cg15145985</v>
      </c>
    </row>
    <row r="2378">
      <c r="B2378" s="1" t="s">
        <v>1208</v>
      </c>
      <c r="C2378" s="2" t="str">
        <f>IFERROR(__xludf.DUMMYFUNCTION("""COMPUTED_VALUE"""),"cg18590502")</f>
        <v>cg18590502</v>
      </c>
    </row>
    <row r="2379">
      <c r="B2379" s="1" t="s">
        <v>2065</v>
      </c>
      <c r="C2379" s="2" t="str">
        <f>IFERROR(__xludf.DUMMYFUNCTION("""COMPUTED_VALUE"""),"cg08151621")</f>
        <v>cg08151621</v>
      </c>
    </row>
    <row r="2380">
      <c r="B2380" s="1" t="s">
        <v>2066</v>
      </c>
      <c r="C2380" s="2" t="str">
        <f>IFERROR(__xludf.DUMMYFUNCTION("""COMPUTED_VALUE"""),"cg03396826")</f>
        <v>cg03396826</v>
      </c>
    </row>
    <row r="2381">
      <c r="B2381" s="1" t="s">
        <v>2067</v>
      </c>
      <c r="C2381" s="2" t="str">
        <f>IFERROR(__xludf.DUMMYFUNCTION("""COMPUTED_VALUE"""),"cg20065005")</f>
        <v>cg20065005</v>
      </c>
    </row>
    <row r="2382">
      <c r="B2382" s="1" t="s">
        <v>2068</v>
      </c>
      <c r="C2382" s="2" t="str">
        <f>IFERROR(__xludf.DUMMYFUNCTION("""COMPUTED_VALUE"""),"cg13240333")</f>
        <v>cg13240333</v>
      </c>
    </row>
    <row r="2383">
      <c r="B2383" s="1" t="s">
        <v>2069</v>
      </c>
      <c r="C2383" s="2" t="str">
        <f>IFERROR(__xludf.DUMMYFUNCTION("""COMPUTED_VALUE"""),"cg01307228")</f>
        <v>cg01307228</v>
      </c>
    </row>
    <row r="2384">
      <c r="B2384" s="1" t="s">
        <v>2070</v>
      </c>
      <c r="C2384" s="2" t="str">
        <f>IFERROR(__xludf.DUMMYFUNCTION("""COMPUTED_VALUE"""),"cg01176329")</f>
        <v>cg01176329</v>
      </c>
    </row>
    <row r="2385">
      <c r="B2385" s="1" t="s">
        <v>2071</v>
      </c>
      <c r="C2385" s="2" t="str">
        <f>IFERROR(__xludf.DUMMYFUNCTION("""COMPUTED_VALUE"""),"cg02988788")</f>
        <v>cg02988788</v>
      </c>
    </row>
    <row r="2386">
      <c r="B2386" s="1" t="s">
        <v>988</v>
      </c>
      <c r="C2386" s="2" t="str">
        <f>IFERROR(__xludf.DUMMYFUNCTION("""COMPUTED_VALUE"""),"cg20379593")</f>
        <v>cg20379593</v>
      </c>
    </row>
    <row r="2387">
      <c r="B2387" s="1" t="s">
        <v>1209</v>
      </c>
      <c r="C2387" s="2" t="str">
        <f>IFERROR(__xludf.DUMMYFUNCTION("""COMPUTED_VALUE"""),"cg15028525")</f>
        <v>cg15028525</v>
      </c>
    </row>
    <row r="2388">
      <c r="B2388" s="1" t="s">
        <v>2072</v>
      </c>
      <c r="C2388" s="2" t="str">
        <f>IFERROR(__xludf.DUMMYFUNCTION("""COMPUTED_VALUE"""),"cg12238761")</f>
        <v>cg12238761</v>
      </c>
    </row>
    <row r="2389">
      <c r="B2389" s="1" t="s">
        <v>2073</v>
      </c>
      <c r="C2389" s="2" t="str">
        <f>IFERROR(__xludf.DUMMYFUNCTION("""COMPUTED_VALUE"""),"cg23923854")</f>
        <v>cg23923854</v>
      </c>
    </row>
    <row r="2390">
      <c r="B2390" s="1" t="s">
        <v>2074</v>
      </c>
      <c r="C2390" s="2" t="str">
        <f>IFERROR(__xludf.DUMMYFUNCTION("""COMPUTED_VALUE"""),"cg02003183")</f>
        <v>cg02003183</v>
      </c>
    </row>
    <row r="2391">
      <c r="B2391" s="1" t="s">
        <v>2075</v>
      </c>
      <c r="C2391" s="2" t="str">
        <f>IFERROR(__xludf.DUMMYFUNCTION("""COMPUTED_VALUE"""),"cg01256264")</f>
        <v>cg01256264</v>
      </c>
    </row>
    <row r="2392">
      <c r="B2392" s="1" t="s">
        <v>2076</v>
      </c>
      <c r="C2392" s="2" t="str">
        <f>IFERROR(__xludf.DUMMYFUNCTION("""COMPUTED_VALUE"""),"cg20156413")</f>
        <v>cg20156413</v>
      </c>
    </row>
    <row r="2393">
      <c r="B2393" s="1" t="s">
        <v>411</v>
      </c>
      <c r="C2393" s="2" t="str">
        <f>IFERROR(__xludf.DUMMYFUNCTION("""COMPUTED_VALUE"""),"cg07499142")</f>
        <v>cg07499142</v>
      </c>
    </row>
    <row r="2394">
      <c r="B2394" s="1" t="s">
        <v>2077</v>
      </c>
      <c r="C2394" s="2" t="str">
        <f>IFERROR(__xludf.DUMMYFUNCTION("""COMPUTED_VALUE"""),"cg01062024")</f>
        <v>cg01062024</v>
      </c>
    </row>
    <row r="2395">
      <c r="B2395" s="1" t="s">
        <v>2078</v>
      </c>
      <c r="C2395" s="2" t="str">
        <f>IFERROR(__xludf.DUMMYFUNCTION("""COMPUTED_VALUE"""),"cg08594100")</f>
        <v>cg08594100</v>
      </c>
    </row>
    <row r="2396">
      <c r="B2396" s="1" t="s">
        <v>2079</v>
      </c>
      <c r="C2396" s="2" t="str">
        <f>IFERROR(__xludf.DUMMYFUNCTION("""COMPUTED_VALUE"""),"cg03135835")</f>
        <v>cg03135835</v>
      </c>
    </row>
    <row r="2397">
      <c r="B2397" s="1" t="s">
        <v>1210</v>
      </c>
      <c r="C2397" s="2" t="str">
        <f>IFERROR(__xludf.DUMMYFUNCTION("""COMPUTED_VALUE"""),"cg24555528")</f>
        <v>cg24555528</v>
      </c>
    </row>
    <row r="2398">
      <c r="B2398" s="1" t="s">
        <v>1211</v>
      </c>
      <c r="C2398" s="2" t="str">
        <f>IFERROR(__xludf.DUMMYFUNCTION("""COMPUTED_VALUE"""),"cg25632986")</f>
        <v>cg25632986</v>
      </c>
    </row>
    <row r="2399">
      <c r="B2399" s="1" t="s">
        <v>2080</v>
      </c>
      <c r="C2399" s="2" t="str">
        <f>IFERROR(__xludf.DUMMYFUNCTION("""COMPUTED_VALUE"""),"cg02385309")</f>
        <v>cg02385309</v>
      </c>
    </row>
    <row r="2400">
      <c r="B2400" s="1" t="s">
        <v>840</v>
      </c>
      <c r="C2400" s="2" t="str">
        <f>IFERROR(__xludf.DUMMYFUNCTION("""COMPUTED_VALUE"""),"cg02812809")</f>
        <v>cg02812809</v>
      </c>
    </row>
    <row r="2401">
      <c r="B2401" s="1" t="s">
        <v>2081</v>
      </c>
      <c r="C2401" s="2" t="str">
        <f>IFERROR(__xludf.DUMMYFUNCTION("""COMPUTED_VALUE"""),"cg24214602")</f>
        <v>cg24214602</v>
      </c>
    </row>
    <row r="2402">
      <c r="B2402" s="1" t="s">
        <v>1043</v>
      </c>
      <c r="C2402" s="2" t="str">
        <f>IFERROR(__xludf.DUMMYFUNCTION("""COMPUTED_VALUE"""),"cg09151120")</f>
        <v>cg09151120</v>
      </c>
    </row>
    <row r="2403">
      <c r="B2403" s="1" t="s">
        <v>2082</v>
      </c>
      <c r="C2403" s="2" t="str">
        <f>IFERROR(__xludf.DUMMYFUNCTION("""COMPUTED_VALUE"""),"cg22095582")</f>
        <v>cg22095582</v>
      </c>
    </row>
    <row r="2404">
      <c r="B2404" s="1" t="s">
        <v>2083</v>
      </c>
      <c r="C2404" s="2" t="str">
        <f>IFERROR(__xludf.DUMMYFUNCTION("""COMPUTED_VALUE"""),"cg21846903")</f>
        <v>cg21846903</v>
      </c>
    </row>
    <row r="2405">
      <c r="B2405" s="1" t="s">
        <v>2084</v>
      </c>
      <c r="C2405" s="2" t="str">
        <f>IFERROR(__xludf.DUMMYFUNCTION("""COMPUTED_VALUE"""),"cg14138801")</f>
        <v>cg14138801</v>
      </c>
    </row>
    <row r="2406">
      <c r="B2406" s="1" t="s">
        <v>2085</v>
      </c>
      <c r="C2406" s="2" t="str">
        <f>IFERROR(__xludf.DUMMYFUNCTION("""COMPUTED_VALUE"""),"cg03589820")</f>
        <v>cg03589820</v>
      </c>
    </row>
    <row r="2407">
      <c r="B2407" s="1" t="s">
        <v>2086</v>
      </c>
      <c r="C2407" s="2" t="str">
        <f>IFERROR(__xludf.DUMMYFUNCTION("""COMPUTED_VALUE"""),"cg15878300")</f>
        <v>cg15878300</v>
      </c>
    </row>
    <row r="2408">
      <c r="B2408" s="1" t="s">
        <v>2087</v>
      </c>
      <c r="C2408" s="2" t="str">
        <f>IFERROR(__xludf.DUMMYFUNCTION("""COMPUTED_VALUE"""),"cg13702217")</f>
        <v>cg13702217</v>
      </c>
    </row>
    <row r="2409">
      <c r="B2409" s="1" t="s">
        <v>2088</v>
      </c>
      <c r="C2409" s="2" t="str">
        <f>IFERROR(__xludf.DUMMYFUNCTION("""COMPUTED_VALUE"""),"cg03636488")</f>
        <v>cg03636488</v>
      </c>
    </row>
    <row r="2410">
      <c r="B2410" s="1" t="s">
        <v>2089</v>
      </c>
      <c r="C2410" s="2" t="str">
        <f>IFERROR(__xludf.DUMMYFUNCTION("""COMPUTED_VALUE"""),"cg21993290")</f>
        <v>cg21993290</v>
      </c>
    </row>
    <row r="2411">
      <c r="B2411" s="1" t="s">
        <v>1212</v>
      </c>
      <c r="C2411" s="2" t="str">
        <f>IFERROR(__xludf.DUMMYFUNCTION("""COMPUTED_VALUE"""),"cg14701959")</f>
        <v>cg14701959</v>
      </c>
    </row>
    <row r="2412">
      <c r="B2412" s="1" t="s">
        <v>1213</v>
      </c>
      <c r="C2412" s="2" t="str">
        <f>IFERROR(__xludf.DUMMYFUNCTION("""COMPUTED_VALUE"""),"cg00013530")</f>
        <v>cg00013530</v>
      </c>
    </row>
    <row r="2413">
      <c r="B2413" s="1" t="s">
        <v>2090</v>
      </c>
      <c r="C2413" s="2" t="str">
        <f>IFERROR(__xludf.DUMMYFUNCTION("""COMPUTED_VALUE"""),"cg00626957")</f>
        <v>cg00626957</v>
      </c>
    </row>
    <row r="2414">
      <c r="B2414" s="1" t="s">
        <v>2091</v>
      </c>
      <c r="C2414" s="2" t="str">
        <f>IFERROR(__xludf.DUMMYFUNCTION("""COMPUTED_VALUE"""),"cg23265542")</f>
        <v>cg23265542</v>
      </c>
    </row>
    <row r="2415">
      <c r="B2415" s="1" t="s">
        <v>1214</v>
      </c>
      <c r="C2415" s="2" t="str">
        <f>IFERROR(__xludf.DUMMYFUNCTION("""COMPUTED_VALUE"""),"cg19093370")</f>
        <v>cg19093370</v>
      </c>
    </row>
    <row r="2416">
      <c r="B2416" s="1" t="s">
        <v>2092</v>
      </c>
      <c r="C2416" s="2" t="str">
        <f>IFERROR(__xludf.DUMMYFUNCTION("""COMPUTED_VALUE"""),"cg24130673")</f>
        <v>cg24130673</v>
      </c>
    </row>
    <row r="2417">
      <c r="B2417" s="1" t="s">
        <v>2093</v>
      </c>
      <c r="C2417" s="2" t="str">
        <f>IFERROR(__xludf.DUMMYFUNCTION("""COMPUTED_VALUE"""),"cg07523655")</f>
        <v>cg07523655</v>
      </c>
    </row>
    <row r="2418">
      <c r="B2418" s="1" t="s">
        <v>2094</v>
      </c>
      <c r="C2418" s="2" t="str">
        <f>IFERROR(__xludf.DUMMYFUNCTION("""COMPUTED_VALUE"""),"cg02586198")</f>
        <v>cg02586198</v>
      </c>
    </row>
    <row r="2419">
      <c r="B2419" s="1" t="s">
        <v>2095</v>
      </c>
      <c r="C2419" s="2" t="str">
        <f>IFERROR(__xludf.DUMMYFUNCTION("""COMPUTED_VALUE"""),"cg19289287")</f>
        <v>cg19289287</v>
      </c>
    </row>
    <row r="2420">
      <c r="B2420" s="1" t="s">
        <v>2096</v>
      </c>
      <c r="C2420" s="2" t="str">
        <f>IFERROR(__xludf.DUMMYFUNCTION("""COMPUTED_VALUE"""),"cg13136003")</f>
        <v>cg13136003</v>
      </c>
    </row>
    <row r="2421">
      <c r="B2421" s="1" t="s">
        <v>2097</v>
      </c>
      <c r="C2421" s="2" t="str">
        <f>IFERROR(__xludf.DUMMYFUNCTION("""COMPUTED_VALUE"""),"cg09408629")</f>
        <v>cg09408629</v>
      </c>
    </row>
    <row r="2422">
      <c r="B2422" s="1" t="s">
        <v>2098</v>
      </c>
      <c r="C2422" s="2" t="str">
        <f>IFERROR(__xludf.DUMMYFUNCTION("""COMPUTED_VALUE"""),"cg09977718")</f>
        <v>cg09977718</v>
      </c>
    </row>
    <row r="2423">
      <c r="B2423" s="1" t="s">
        <v>1215</v>
      </c>
      <c r="C2423" s="2" t="str">
        <f>IFERROR(__xludf.DUMMYFUNCTION("""COMPUTED_VALUE"""),"cg05273639")</f>
        <v>cg05273639</v>
      </c>
    </row>
    <row r="2424">
      <c r="B2424" s="1" t="s">
        <v>1216</v>
      </c>
      <c r="C2424" s="2" t="str">
        <f>IFERROR(__xludf.DUMMYFUNCTION("""COMPUTED_VALUE"""),"cg07808610")</f>
        <v>cg07808610</v>
      </c>
    </row>
    <row r="2425">
      <c r="B2425" s="1" t="s">
        <v>2099</v>
      </c>
      <c r="C2425" s="2" t="str">
        <f>IFERROR(__xludf.DUMMYFUNCTION("""COMPUTED_VALUE"""),"cg04459437")</f>
        <v>cg04459437</v>
      </c>
    </row>
    <row r="2426">
      <c r="B2426" s="1" t="s">
        <v>2100</v>
      </c>
      <c r="C2426" s="2" t="str">
        <f>IFERROR(__xludf.DUMMYFUNCTION("""COMPUTED_VALUE"""),"cg15363332")</f>
        <v>cg15363332</v>
      </c>
    </row>
    <row r="2427">
      <c r="B2427" s="1" t="s">
        <v>1217</v>
      </c>
      <c r="C2427" s="2" t="str">
        <f>IFERROR(__xludf.DUMMYFUNCTION("""COMPUTED_VALUE"""),"cg08320670")</f>
        <v>cg08320670</v>
      </c>
    </row>
    <row r="2428">
      <c r="B2428" s="1" t="s">
        <v>2101</v>
      </c>
      <c r="C2428" s="2" t="str">
        <f>IFERROR(__xludf.DUMMYFUNCTION("""COMPUTED_VALUE"""),"cg03482769")</f>
        <v>cg03482769</v>
      </c>
    </row>
    <row r="2429">
      <c r="B2429" s="1" t="s">
        <v>2102</v>
      </c>
      <c r="C2429" s="2" t="str">
        <f>IFERROR(__xludf.DUMMYFUNCTION("""COMPUTED_VALUE"""),"cg01067137")</f>
        <v>cg01067137</v>
      </c>
    </row>
    <row r="2430">
      <c r="B2430" s="1" t="s">
        <v>2103</v>
      </c>
      <c r="C2430" s="2" t="str">
        <f>IFERROR(__xludf.DUMMYFUNCTION("""COMPUTED_VALUE"""),"cg16925459")</f>
        <v>cg16925459</v>
      </c>
    </row>
    <row r="2431">
      <c r="B2431" s="1" t="s">
        <v>2104</v>
      </c>
      <c r="C2431" s="2" t="str">
        <f>IFERROR(__xludf.DUMMYFUNCTION("""COMPUTED_VALUE"""),"cg25912032")</f>
        <v>cg25912032</v>
      </c>
    </row>
    <row r="2432">
      <c r="B2432" s="1" t="s">
        <v>2105</v>
      </c>
      <c r="C2432" s="2" t="str">
        <f>IFERROR(__xludf.DUMMYFUNCTION("""COMPUTED_VALUE"""),"cg10531355")</f>
        <v>cg10531355</v>
      </c>
    </row>
    <row r="2433">
      <c r="B2433" s="1" t="s">
        <v>514</v>
      </c>
      <c r="C2433" s="2" t="str">
        <f>IFERROR(__xludf.DUMMYFUNCTION("""COMPUTED_VALUE"""),"cg19089328")</f>
        <v>cg19089328</v>
      </c>
    </row>
    <row r="2434">
      <c r="B2434" s="1" t="s">
        <v>2106</v>
      </c>
      <c r="C2434" s="2" t="str">
        <f>IFERROR(__xludf.DUMMYFUNCTION("""COMPUTED_VALUE"""),"cg19859756")</f>
        <v>cg19859756</v>
      </c>
    </row>
    <row r="2435">
      <c r="B2435" s="1" t="s">
        <v>2107</v>
      </c>
      <c r="C2435" s="2" t="str">
        <f>IFERROR(__xludf.DUMMYFUNCTION("""COMPUTED_VALUE"""),"cg11637118")</f>
        <v>cg11637118</v>
      </c>
    </row>
    <row r="2436">
      <c r="B2436" s="1" t="s">
        <v>2108</v>
      </c>
      <c r="C2436" s="2" t="str">
        <f>IFERROR(__xludf.DUMMYFUNCTION("""COMPUTED_VALUE"""),"cg14871035")</f>
        <v>cg14871035</v>
      </c>
    </row>
    <row r="2437">
      <c r="B2437" s="1" t="s">
        <v>1218</v>
      </c>
      <c r="C2437" s="2" t="str">
        <f>IFERROR(__xludf.DUMMYFUNCTION("""COMPUTED_VALUE"""),"cg22037492")</f>
        <v>cg22037492</v>
      </c>
    </row>
    <row r="2438">
      <c r="B2438" s="1" t="s">
        <v>462</v>
      </c>
      <c r="C2438" s="2" t="str">
        <f>IFERROR(__xludf.DUMMYFUNCTION("""COMPUTED_VALUE"""),"cg21719817")</f>
        <v>cg21719817</v>
      </c>
    </row>
    <row r="2439">
      <c r="B2439" s="1" t="s">
        <v>2109</v>
      </c>
      <c r="C2439" s="2" t="str">
        <f>IFERROR(__xludf.DUMMYFUNCTION("""COMPUTED_VALUE"""),"cg08971468")</f>
        <v>cg08971468</v>
      </c>
    </row>
    <row r="2440">
      <c r="B2440" s="1" t="s">
        <v>2110</v>
      </c>
      <c r="C2440" s="2" t="str">
        <f>IFERROR(__xludf.DUMMYFUNCTION("""COMPUTED_VALUE"""),"cg17056629")</f>
        <v>cg17056629</v>
      </c>
    </row>
    <row r="2441">
      <c r="B2441" s="1" t="s">
        <v>2111</v>
      </c>
      <c r="C2441" s="2" t="str">
        <f>IFERROR(__xludf.DUMMYFUNCTION("""COMPUTED_VALUE"""),"cg25957379")</f>
        <v>cg25957379</v>
      </c>
    </row>
    <row r="2442">
      <c r="B2442" s="1" t="s">
        <v>2112</v>
      </c>
      <c r="C2442" s="2" t="str">
        <f>IFERROR(__xludf.DUMMYFUNCTION("""COMPUTED_VALUE"""),"cg26301974")</f>
        <v>cg26301974</v>
      </c>
    </row>
    <row r="2443">
      <c r="B2443" s="1" t="s">
        <v>1152</v>
      </c>
      <c r="C2443" s="2" t="str">
        <f>IFERROR(__xludf.DUMMYFUNCTION("""COMPUTED_VALUE"""),"cg01370759")</f>
        <v>cg01370759</v>
      </c>
    </row>
    <row r="2444">
      <c r="B2444" s="1" t="s">
        <v>1219</v>
      </c>
      <c r="C2444" s="2" t="str">
        <f>IFERROR(__xludf.DUMMYFUNCTION("""COMPUTED_VALUE"""),"cg00594278")</f>
        <v>cg00594278</v>
      </c>
    </row>
    <row r="2445">
      <c r="B2445" s="1" t="s">
        <v>2113</v>
      </c>
      <c r="C2445" s="2" t="str">
        <f>IFERROR(__xludf.DUMMYFUNCTION("""COMPUTED_VALUE"""),"cg21152304")</f>
        <v>cg21152304</v>
      </c>
    </row>
    <row r="2446">
      <c r="B2446" s="1" t="s">
        <v>1082</v>
      </c>
      <c r="C2446" s="2" t="str">
        <f>IFERROR(__xludf.DUMMYFUNCTION("""COMPUTED_VALUE"""),"cg22199562")</f>
        <v>cg22199562</v>
      </c>
    </row>
    <row r="2447">
      <c r="B2447" s="1" t="s">
        <v>2114</v>
      </c>
      <c r="C2447" s="2" t="str">
        <f>IFERROR(__xludf.DUMMYFUNCTION("""COMPUTED_VALUE"""),"cg23631370")</f>
        <v>cg23631370</v>
      </c>
    </row>
    <row r="2448">
      <c r="B2448" s="1" t="s">
        <v>2115</v>
      </c>
      <c r="C2448" s="2" t="str">
        <f>IFERROR(__xludf.DUMMYFUNCTION("""COMPUTED_VALUE"""),"cg01799033")</f>
        <v>cg01799033</v>
      </c>
    </row>
    <row r="2449">
      <c r="B2449" s="1" t="s">
        <v>2116</v>
      </c>
      <c r="C2449" s="2" t="str">
        <f>IFERROR(__xludf.DUMMYFUNCTION("""COMPUTED_VALUE"""),"cg20873023")</f>
        <v>cg20873023</v>
      </c>
    </row>
    <row r="2450">
      <c r="B2450" s="1" t="s">
        <v>2117</v>
      </c>
      <c r="C2450" s="2" t="str">
        <f>IFERROR(__xludf.DUMMYFUNCTION("""COMPUTED_VALUE"""),"cg19107511")</f>
        <v>cg19107511</v>
      </c>
    </row>
    <row r="2451">
      <c r="B2451" s="1" t="s">
        <v>926</v>
      </c>
      <c r="C2451" s="2" t="str">
        <f>IFERROR(__xludf.DUMMYFUNCTION("""COMPUTED_VALUE"""),"cg00218469")</f>
        <v>cg00218469</v>
      </c>
    </row>
    <row r="2452">
      <c r="B2452" s="1" t="s">
        <v>395</v>
      </c>
      <c r="C2452" s="2" t="str">
        <f>IFERROR(__xludf.DUMMYFUNCTION("""COMPUTED_VALUE"""),"cg08413603")</f>
        <v>cg08413603</v>
      </c>
    </row>
    <row r="2453">
      <c r="B2453" s="1" t="s">
        <v>2118</v>
      </c>
      <c r="C2453" s="2" t="str">
        <f>IFERROR(__xludf.DUMMYFUNCTION("""COMPUTED_VALUE"""),"cg10578851")</f>
        <v>cg10578851</v>
      </c>
    </row>
    <row r="2454">
      <c r="B2454" s="1" t="s">
        <v>1220</v>
      </c>
      <c r="C2454" s="2" t="str">
        <f>IFERROR(__xludf.DUMMYFUNCTION("""COMPUTED_VALUE"""),"cg08606441")</f>
        <v>cg08606441</v>
      </c>
    </row>
    <row r="2455">
      <c r="B2455" s="1" t="s">
        <v>2119</v>
      </c>
      <c r="C2455" s="2" t="str">
        <f>IFERROR(__xludf.DUMMYFUNCTION("""COMPUTED_VALUE"""),"cg17973977")</f>
        <v>cg17973977</v>
      </c>
    </row>
    <row r="2456">
      <c r="B2456" s="1" t="s">
        <v>2120</v>
      </c>
      <c r="C2456" s="2" t="str">
        <f>IFERROR(__xludf.DUMMYFUNCTION("""COMPUTED_VALUE"""),"cg26775538")</f>
        <v>cg26775538</v>
      </c>
    </row>
    <row r="2457">
      <c r="B2457" s="1" t="s">
        <v>1221</v>
      </c>
      <c r="C2457" s="2" t="str">
        <f>IFERROR(__xludf.DUMMYFUNCTION("""COMPUTED_VALUE"""),"cg22536332")</f>
        <v>cg22536332</v>
      </c>
    </row>
    <row r="2458">
      <c r="B2458" s="1" t="s">
        <v>2121</v>
      </c>
      <c r="C2458" s="2" t="str">
        <f>IFERROR(__xludf.DUMMYFUNCTION("""COMPUTED_VALUE"""),"cg00448021")</f>
        <v>cg00448021</v>
      </c>
    </row>
    <row r="2459">
      <c r="B2459" s="1" t="s">
        <v>2122</v>
      </c>
      <c r="C2459" s="2" t="str">
        <f>IFERROR(__xludf.DUMMYFUNCTION("""COMPUTED_VALUE"""),"cg07293353")</f>
        <v>cg07293353</v>
      </c>
    </row>
    <row r="2460">
      <c r="B2460" s="1" t="s">
        <v>2123</v>
      </c>
      <c r="C2460" s="2" t="str">
        <f>IFERROR(__xludf.DUMMYFUNCTION("""COMPUTED_VALUE"""),"cg17285931")</f>
        <v>cg17285931</v>
      </c>
    </row>
    <row r="2461">
      <c r="B2461" s="1" t="s">
        <v>2124</v>
      </c>
      <c r="C2461" s="2" t="str">
        <f>IFERROR(__xludf.DUMMYFUNCTION("""COMPUTED_VALUE"""),"cg23649290")</f>
        <v>cg23649290</v>
      </c>
    </row>
    <row r="2462">
      <c r="B2462" s="1" t="s">
        <v>2125</v>
      </c>
      <c r="C2462" s="2" t="str">
        <f>IFERROR(__xludf.DUMMYFUNCTION("""COMPUTED_VALUE"""),"cg19881433")</f>
        <v>cg19881433</v>
      </c>
    </row>
    <row r="2463">
      <c r="B2463" s="1" t="s">
        <v>2126</v>
      </c>
      <c r="C2463" s="2" t="str">
        <f>IFERROR(__xludf.DUMMYFUNCTION("""COMPUTED_VALUE"""),"cg12608433")</f>
        <v>cg12608433</v>
      </c>
    </row>
    <row r="2464">
      <c r="B2464" s="1" t="s">
        <v>2127</v>
      </c>
      <c r="C2464" s="2" t="str">
        <f>IFERROR(__xludf.DUMMYFUNCTION("""COMPUTED_VALUE"""),"cg02991129")</f>
        <v>cg02991129</v>
      </c>
    </row>
    <row r="2465">
      <c r="B2465" s="1" t="s">
        <v>2128</v>
      </c>
      <c r="C2465" s="2" t="str">
        <f>IFERROR(__xludf.DUMMYFUNCTION("""COMPUTED_VALUE"""),"cg01634544")</f>
        <v>cg01634544</v>
      </c>
    </row>
    <row r="2466">
      <c r="B2466" s="1" t="s">
        <v>986</v>
      </c>
      <c r="C2466" s="2" t="str">
        <f>IFERROR(__xludf.DUMMYFUNCTION("""COMPUTED_VALUE"""),"cg25983023")</f>
        <v>cg25983023</v>
      </c>
    </row>
    <row r="2467">
      <c r="B2467" s="1" t="s">
        <v>2129</v>
      </c>
      <c r="C2467" s="2" t="str">
        <f>IFERROR(__xludf.DUMMYFUNCTION("""COMPUTED_VALUE"""),"cg01481251")</f>
        <v>cg01481251</v>
      </c>
    </row>
    <row r="2468">
      <c r="B2468" s="1" t="s">
        <v>2130</v>
      </c>
      <c r="C2468" s="2" t="str">
        <f>IFERROR(__xludf.DUMMYFUNCTION("""COMPUTED_VALUE"""),"cg13408712")</f>
        <v>cg13408712</v>
      </c>
    </row>
    <row r="2469">
      <c r="B2469" s="1" t="s">
        <v>2131</v>
      </c>
      <c r="C2469" s="2" t="str">
        <f>IFERROR(__xludf.DUMMYFUNCTION("""COMPUTED_VALUE"""),"cg03710029")</f>
        <v>cg03710029</v>
      </c>
    </row>
    <row r="2470">
      <c r="B2470" s="1" t="s">
        <v>2132</v>
      </c>
      <c r="C2470" s="2" t="str">
        <f>IFERROR(__xludf.DUMMYFUNCTION("""COMPUTED_VALUE"""),"cg26823705")</f>
        <v>cg26823705</v>
      </c>
    </row>
    <row r="2471">
      <c r="B2471" s="1" t="s">
        <v>2133</v>
      </c>
      <c r="C2471" s="2" t="str">
        <f>IFERROR(__xludf.DUMMYFUNCTION("""COMPUTED_VALUE"""),"cg14438453")</f>
        <v>cg14438453</v>
      </c>
    </row>
    <row r="2472">
      <c r="B2472" s="1" t="s">
        <v>2134</v>
      </c>
      <c r="C2472" s="2" t="str">
        <f>IFERROR(__xludf.DUMMYFUNCTION("""COMPUTED_VALUE"""),"cg19958482")</f>
        <v>cg19958482</v>
      </c>
    </row>
    <row r="2473">
      <c r="B2473" s="1" t="s">
        <v>2135</v>
      </c>
      <c r="C2473" s="2" t="str">
        <f>IFERROR(__xludf.DUMMYFUNCTION("""COMPUTED_VALUE"""),"cg01337339")</f>
        <v>cg01337339</v>
      </c>
    </row>
    <row r="2474">
      <c r="B2474" s="1" t="s">
        <v>2136</v>
      </c>
      <c r="C2474" s="2" t="str">
        <f>IFERROR(__xludf.DUMMYFUNCTION("""COMPUTED_VALUE"""),"cg23578243")</f>
        <v>cg23578243</v>
      </c>
    </row>
    <row r="2475">
      <c r="B2475" s="1" t="s">
        <v>2137</v>
      </c>
      <c r="C2475" s="2" t="str">
        <f>IFERROR(__xludf.DUMMYFUNCTION("""COMPUTED_VALUE"""),"cg18410271")</f>
        <v>cg18410271</v>
      </c>
    </row>
    <row r="2476">
      <c r="B2476" s="1" t="s">
        <v>2138</v>
      </c>
      <c r="C2476" s="2" t="str">
        <f>IFERROR(__xludf.DUMMYFUNCTION("""COMPUTED_VALUE"""),"cg08198193")</f>
        <v>cg08198193</v>
      </c>
    </row>
    <row r="2477">
      <c r="B2477" s="1" t="s">
        <v>2139</v>
      </c>
      <c r="C2477" s="2" t="str">
        <f>IFERROR(__xludf.DUMMYFUNCTION("""COMPUTED_VALUE"""),"cg14956201")</f>
        <v>cg14956201</v>
      </c>
    </row>
    <row r="2478">
      <c r="B2478" s="1" t="s">
        <v>2140</v>
      </c>
      <c r="C2478" s="2" t="str">
        <f>IFERROR(__xludf.DUMMYFUNCTION("""COMPUTED_VALUE"""),"cg19458269")</f>
        <v>cg19458269</v>
      </c>
    </row>
    <row r="2479">
      <c r="B2479" s="1" t="s">
        <v>2141</v>
      </c>
      <c r="C2479" s="2" t="str">
        <f>IFERROR(__xludf.DUMMYFUNCTION("""COMPUTED_VALUE"""),"cg00144480")</f>
        <v>cg00144480</v>
      </c>
    </row>
    <row r="2480">
      <c r="B2480" s="1" t="s">
        <v>2142</v>
      </c>
      <c r="C2480" s="2" t="str">
        <f>IFERROR(__xludf.DUMMYFUNCTION("""COMPUTED_VALUE"""),"cg04878826")</f>
        <v>cg04878826</v>
      </c>
    </row>
    <row r="2481">
      <c r="B2481" s="1" t="s">
        <v>2143</v>
      </c>
      <c r="C2481" s="2" t="str">
        <f>IFERROR(__xludf.DUMMYFUNCTION("""COMPUTED_VALUE"""),"cg20404288")</f>
        <v>cg20404288</v>
      </c>
    </row>
    <row r="2482">
      <c r="B2482" s="1" t="s">
        <v>1222</v>
      </c>
      <c r="C2482" s="2" t="str">
        <f>IFERROR(__xludf.DUMMYFUNCTION("""COMPUTED_VALUE"""),"cg12933719")</f>
        <v>cg12933719</v>
      </c>
    </row>
    <row r="2483">
      <c r="B2483" s="1" t="s">
        <v>2144</v>
      </c>
      <c r="C2483" s="2" t="str">
        <f>IFERROR(__xludf.DUMMYFUNCTION("""COMPUTED_VALUE"""),"cg16164721")</f>
        <v>cg16164721</v>
      </c>
    </row>
    <row r="2484">
      <c r="B2484" s="1" t="s">
        <v>924</v>
      </c>
      <c r="C2484" s="2" t="str">
        <f>IFERROR(__xludf.DUMMYFUNCTION("""COMPUTED_VALUE"""),"cg22067676")</f>
        <v>cg22067676</v>
      </c>
    </row>
    <row r="2485">
      <c r="B2485" s="1" t="s">
        <v>2145</v>
      </c>
      <c r="C2485" s="2" t="str">
        <f>IFERROR(__xludf.DUMMYFUNCTION("""COMPUTED_VALUE"""),"cg14029001")</f>
        <v>cg14029001</v>
      </c>
    </row>
    <row r="2486">
      <c r="B2486" s="1" t="s">
        <v>2146</v>
      </c>
      <c r="C2486" s="2" t="str">
        <f>IFERROR(__xludf.DUMMYFUNCTION("""COMPUTED_VALUE"""),"cg21683914")</f>
        <v>cg21683914</v>
      </c>
    </row>
    <row r="2487">
      <c r="B2487" s="1" t="s">
        <v>2147</v>
      </c>
      <c r="C2487" s="2" t="str">
        <f>IFERROR(__xludf.DUMMYFUNCTION("""COMPUTED_VALUE"""),"cg26952862")</f>
        <v>cg26952862</v>
      </c>
    </row>
    <row r="2488">
      <c r="B2488" s="1" t="s">
        <v>2148</v>
      </c>
      <c r="C2488" s="2" t="str">
        <f>IFERROR(__xludf.DUMMYFUNCTION("""COMPUTED_VALUE"""),"cg03337218")</f>
        <v>cg03337218</v>
      </c>
    </row>
    <row r="2489">
      <c r="B2489" s="1" t="s">
        <v>2149</v>
      </c>
      <c r="C2489" s="2" t="str">
        <f>IFERROR(__xludf.DUMMYFUNCTION("""COMPUTED_VALUE"""),"cg11624254")</f>
        <v>cg11624254</v>
      </c>
    </row>
    <row r="2490">
      <c r="B2490" s="1" t="s">
        <v>2150</v>
      </c>
      <c r="C2490" s="2" t="str">
        <f>IFERROR(__xludf.DUMMYFUNCTION("""COMPUTED_VALUE"""),"cg09979523")</f>
        <v>cg09979523</v>
      </c>
    </row>
    <row r="2491">
      <c r="B2491" s="1" t="s">
        <v>2151</v>
      </c>
      <c r="C2491" s="2" t="str">
        <f>IFERROR(__xludf.DUMMYFUNCTION("""COMPUTED_VALUE"""),"cg15665833")</f>
        <v>cg15665833</v>
      </c>
    </row>
    <row r="2492">
      <c r="B2492" s="1" t="s">
        <v>2152</v>
      </c>
      <c r="C2492" s="2" t="str">
        <f>IFERROR(__xludf.DUMMYFUNCTION("""COMPUTED_VALUE"""),"cg25720264")</f>
        <v>cg25720264</v>
      </c>
    </row>
    <row r="2493">
      <c r="B2493" s="1" t="s">
        <v>2153</v>
      </c>
      <c r="C2493" s="2" t="str">
        <f>IFERROR(__xludf.DUMMYFUNCTION("""COMPUTED_VALUE"""),"cg20792833")</f>
        <v>cg20792833</v>
      </c>
    </row>
    <row r="2494">
      <c r="B2494" s="1" t="s">
        <v>166</v>
      </c>
      <c r="C2494" s="2" t="str">
        <f>IFERROR(__xludf.DUMMYFUNCTION("""COMPUTED_VALUE"""),"cg04191427")</f>
        <v>cg04191427</v>
      </c>
    </row>
    <row r="2495">
      <c r="B2495" s="1" t="s">
        <v>2154</v>
      </c>
      <c r="C2495" s="2" t="str">
        <f>IFERROR(__xludf.DUMMYFUNCTION("""COMPUTED_VALUE"""),"cg10900641")</f>
        <v>cg10900641</v>
      </c>
    </row>
    <row r="2496">
      <c r="B2496" s="1" t="s">
        <v>2155</v>
      </c>
      <c r="C2496" s="2" t="str">
        <f>IFERROR(__xludf.DUMMYFUNCTION("""COMPUTED_VALUE"""),"cg23442292")</f>
        <v>cg23442292</v>
      </c>
    </row>
    <row r="2497">
      <c r="B2497" s="1" t="s">
        <v>2156</v>
      </c>
      <c r="C2497" s="2" t="str">
        <f>IFERROR(__xludf.DUMMYFUNCTION("""COMPUTED_VALUE"""),"cg05484734")</f>
        <v>cg05484734</v>
      </c>
    </row>
    <row r="2498">
      <c r="B2498" s="1" t="s">
        <v>2157</v>
      </c>
      <c r="C2498" s="2" t="str">
        <f>IFERROR(__xludf.DUMMYFUNCTION("""COMPUTED_VALUE"""),"cg20152841")</f>
        <v>cg20152841</v>
      </c>
    </row>
    <row r="2499">
      <c r="B2499" s="1" t="s">
        <v>2158</v>
      </c>
      <c r="C2499" s="2" t="str">
        <f>IFERROR(__xludf.DUMMYFUNCTION("""COMPUTED_VALUE"""),"cg12920798")</f>
        <v>cg12920798</v>
      </c>
    </row>
    <row r="2500">
      <c r="B2500" s="1" t="s">
        <v>2159</v>
      </c>
      <c r="C2500" s="2" t="str">
        <f>IFERROR(__xludf.DUMMYFUNCTION("""COMPUTED_VALUE"""),"cg20879929")</f>
        <v>cg20879929</v>
      </c>
    </row>
    <row r="2501">
      <c r="B2501" s="1" t="s">
        <v>355</v>
      </c>
      <c r="C2501" s="2" t="str">
        <f>IFERROR(__xludf.DUMMYFUNCTION("""COMPUTED_VALUE"""),"cg02475902")</f>
        <v>cg02475902</v>
      </c>
    </row>
    <row r="2502">
      <c r="B2502" s="1" t="s">
        <v>1223</v>
      </c>
      <c r="C2502" s="2" t="str">
        <f>IFERROR(__xludf.DUMMYFUNCTION("""COMPUTED_VALUE"""),"cg15326645")</f>
        <v>cg15326645</v>
      </c>
    </row>
    <row r="2503">
      <c r="B2503" s="1" t="s">
        <v>2160</v>
      </c>
      <c r="C2503" s="2" t="str">
        <f>IFERROR(__xludf.DUMMYFUNCTION("""COMPUTED_VALUE"""),"cg12047959")</f>
        <v>cg12047959</v>
      </c>
    </row>
    <row r="2504">
      <c r="B2504" s="1" t="s">
        <v>2161</v>
      </c>
      <c r="C2504" s="2" t="str">
        <f>IFERROR(__xludf.DUMMYFUNCTION("""COMPUTED_VALUE"""),"cg20953257")</f>
        <v>cg20953257</v>
      </c>
    </row>
    <row r="2505">
      <c r="B2505" s="1" t="s">
        <v>517</v>
      </c>
      <c r="C2505" s="2" t="str">
        <f>IFERROR(__xludf.DUMMYFUNCTION("""COMPUTED_VALUE"""),"cg21656960")</f>
        <v>cg21656960</v>
      </c>
    </row>
    <row r="2506">
      <c r="B2506" s="1" t="s">
        <v>2162</v>
      </c>
      <c r="C2506" s="2" t="str">
        <f>IFERROR(__xludf.DUMMYFUNCTION("""COMPUTED_VALUE"""),"cg11364125")</f>
        <v>cg11364125</v>
      </c>
    </row>
    <row r="2507">
      <c r="B2507" s="1" t="s">
        <v>2163</v>
      </c>
      <c r="C2507" s="2" t="str">
        <f>IFERROR(__xludf.DUMMYFUNCTION("""COMPUTED_VALUE"""),"cg14875327")</f>
        <v>cg14875327</v>
      </c>
    </row>
    <row r="2508">
      <c r="B2508" s="1" t="s">
        <v>2164</v>
      </c>
      <c r="C2508" s="2" t="str">
        <f>IFERROR(__xludf.DUMMYFUNCTION("""COMPUTED_VALUE"""),"cg01264131")</f>
        <v>cg01264131</v>
      </c>
    </row>
    <row r="2509">
      <c r="B2509" s="1" t="s">
        <v>545</v>
      </c>
      <c r="C2509" s="2" t="str">
        <f>IFERROR(__xludf.DUMMYFUNCTION("""COMPUTED_VALUE"""),"cg15154051")</f>
        <v>cg15154051</v>
      </c>
    </row>
    <row r="2510">
      <c r="B2510" s="1" t="s">
        <v>2165</v>
      </c>
      <c r="C2510" s="2" t="str">
        <f>IFERROR(__xludf.DUMMYFUNCTION("""COMPUTED_VALUE"""),"cg07628580")</f>
        <v>cg07628580</v>
      </c>
    </row>
    <row r="2511">
      <c r="B2511" s="1" t="s">
        <v>2166</v>
      </c>
      <c r="C2511" s="2" t="str">
        <f>IFERROR(__xludf.DUMMYFUNCTION("""COMPUTED_VALUE"""),"cg01994902")</f>
        <v>cg01994902</v>
      </c>
    </row>
    <row r="2512">
      <c r="B2512" s="1" t="s">
        <v>2167</v>
      </c>
      <c r="C2512" s="2" t="str">
        <f>IFERROR(__xludf.DUMMYFUNCTION("""COMPUTED_VALUE"""),"cg24088496")</f>
        <v>cg24088496</v>
      </c>
    </row>
    <row r="2513">
      <c r="B2513" s="1" t="s">
        <v>2168</v>
      </c>
      <c r="C2513" s="2" t="str">
        <f>IFERROR(__xludf.DUMMYFUNCTION("""COMPUTED_VALUE"""),"cg01163404")</f>
        <v>cg01163404</v>
      </c>
    </row>
    <row r="2514">
      <c r="B2514" s="1" t="s">
        <v>2169</v>
      </c>
      <c r="C2514" s="2" t="str">
        <f>IFERROR(__xludf.DUMMYFUNCTION("""COMPUTED_VALUE"""),"cg13772414")</f>
        <v>cg13772414</v>
      </c>
    </row>
    <row r="2515">
      <c r="B2515" s="1" t="s">
        <v>1224</v>
      </c>
      <c r="C2515" s="2" t="str">
        <f>IFERROR(__xludf.DUMMYFUNCTION("""COMPUTED_VALUE"""),"cg02479789")</f>
        <v>cg02479789</v>
      </c>
    </row>
    <row r="2516">
      <c r="B2516" s="1" t="s">
        <v>1225</v>
      </c>
      <c r="C2516" s="2" t="str">
        <f>IFERROR(__xludf.DUMMYFUNCTION("""COMPUTED_VALUE"""),"cg06912282")</f>
        <v>cg06912282</v>
      </c>
    </row>
    <row r="2517">
      <c r="B2517" s="1" t="s">
        <v>2170</v>
      </c>
      <c r="C2517" s="2" t="str">
        <f>IFERROR(__xludf.DUMMYFUNCTION("""COMPUTED_VALUE"""),"cg15054429")</f>
        <v>cg15054429</v>
      </c>
    </row>
    <row r="2518">
      <c r="B2518" s="1" t="s">
        <v>2171</v>
      </c>
      <c r="C2518" s="2" t="str">
        <f>IFERROR(__xludf.DUMMYFUNCTION("""COMPUTED_VALUE"""),"cg13683827")</f>
        <v>cg13683827</v>
      </c>
    </row>
    <row r="2519">
      <c r="B2519" s="1" t="s">
        <v>2172</v>
      </c>
      <c r="C2519" s="2" t="str">
        <f>IFERROR(__xludf.DUMMYFUNCTION("""COMPUTED_VALUE"""),"cg13509147")</f>
        <v>cg13509147</v>
      </c>
    </row>
    <row r="2520">
      <c r="B2520" s="1" t="s">
        <v>2173</v>
      </c>
      <c r="C2520" s="2" t="str">
        <f>IFERROR(__xludf.DUMMYFUNCTION("""COMPUTED_VALUE"""),"cg03832575")</f>
        <v>cg03832575</v>
      </c>
    </row>
    <row r="2521">
      <c r="B2521" s="1" t="s">
        <v>2174</v>
      </c>
      <c r="C2521" s="2" t="str">
        <f>IFERROR(__xludf.DUMMYFUNCTION("""COMPUTED_VALUE"""),"cg23356841")</f>
        <v>cg23356841</v>
      </c>
    </row>
    <row r="2522">
      <c r="B2522" s="1" t="s">
        <v>2175</v>
      </c>
      <c r="C2522" s="2" t="str">
        <f>IFERROR(__xludf.DUMMYFUNCTION("""COMPUTED_VALUE"""),"cg17723958")</f>
        <v>cg17723958</v>
      </c>
    </row>
    <row r="2523">
      <c r="B2523" s="1" t="s">
        <v>2176</v>
      </c>
      <c r="C2523" s="2" t="str">
        <f>IFERROR(__xludf.DUMMYFUNCTION("""COMPUTED_VALUE"""),"cg01637169")</f>
        <v>cg01637169</v>
      </c>
    </row>
    <row r="2524">
      <c r="B2524" s="1" t="s">
        <v>2177</v>
      </c>
      <c r="C2524" s="2" t="str">
        <f>IFERROR(__xludf.DUMMYFUNCTION("""COMPUTED_VALUE"""),"cg14389832")</f>
        <v>cg14389832</v>
      </c>
    </row>
    <row r="2525">
      <c r="B2525" s="1" t="s">
        <v>2178</v>
      </c>
      <c r="C2525" s="2" t="str">
        <f>IFERROR(__xludf.DUMMYFUNCTION("""COMPUTED_VALUE"""),"cg14074704")</f>
        <v>cg14074704</v>
      </c>
    </row>
    <row r="2526">
      <c r="B2526" s="1" t="s">
        <v>2179</v>
      </c>
      <c r="C2526" s="2" t="str">
        <f>IFERROR(__xludf.DUMMYFUNCTION("""COMPUTED_VALUE"""),"cg24509815")</f>
        <v>cg24509815</v>
      </c>
    </row>
    <row r="2527">
      <c r="B2527" s="1" t="s">
        <v>1226</v>
      </c>
      <c r="C2527" s="2" t="str">
        <f>IFERROR(__xludf.DUMMYFUNCTION("""COMPUTED_VALUE"""),"cg02392359")</f>
        <v>cg02392359</v>
      </c>
    </row>
    <row r="2528">
      <c r="B2528" s="1" t="s">
        <v>2180</v>
      </c>
      <c r="C2528" s="2" t="str">
        <f>IFERROR(__xludf.DUMMYFUNCTION("""COMPUTED_VALUE"""),"cg25750408")</f>
        <v>cg25750408</v>
      </c>
    </row>
    <row r="2529">
      <c r="B2529" s="1" t="s">
        <v>936</v>
      </c>
      <c r="C2529" s="2" t="str">
        <f>IFERROR(__xludf.DUMMYFUNCTION("""COMPUTED_VALUE"""),"cg18442365")</f>
        <v>cg18442365</v>
      </c>
    </row>
    <row r="2530">
      <c r="B2530" s="1" t="s">
        <v>2181</v>
      </c>
      <c r="C2530" s="2" t="str">
        <f>IFERROR(__xludf.DUMMYFUNCTION("""COMPUTED_VALUE"""),"cg15254759")</f>
        <v>cg15254759</v>
      </c>
    </row>
    <row r="2531">
      <c r="B2531" s="1" t="s">
        <v>2182</v>
      </c>
      <c r="C2531" s="2" t="str">
        <f>IFERROR(__xludf.DUMMYFUNCTION("""COMPUTED_VALUE"""),"cg23600059")</f>
        <v>cg23600059</v>
      </c>
    </row>
    <row r="2532">
      <c r="B2532" s="1" t="s">
        <v>2183</v>
      </c>
      <c r="C2532" s="2" t="str">
        <f>IFERROR(__xludf.DUMMYFUNCTION("""COMPUTED_VALUE"""),"cg00332963")</f>
        <v>cg00332963</v>
      </c>
    </row>
    <row r="2533">
      <c r="B2533" s="1" t="s">
        <v>2184</v>
      </c>
      <c r="C2533" s="2" t="str">
        <f>IFERROR(__xludf.DUMMYFUNCTION("""COMPUTED_VALUE"""),"cg17117981")</f>
        <v>cg17117981</v>
      </c>
    </row>
    <row r="2534">
      <c r="B2534" s="1" t="s">
        <v>1227</v>
      </c>
      <c r="C2534" s="2" t="str">
        <f>IFERROR(__xludf.DUMMYFUNCTION("""COMPUTED_VALUE"""),"cg25479215")</f>
        <v>cg25479215</v>
      </c>
    </row>
    <row r="2535">
      <c r="B2535" s="1" t="s">
        <v>2185</v>
      </c>
      <c r="C2535" s="2" t="str">
        <f>IFERROR(__xludf.DUMMYFUNCTION("""COMPUTED_VALUE"""),"cg19202384")</f>
        <v>cg19202384</v>
      </c>
    </row>
    <row r="2536">
      <c r="B2536" s="1" t="s">
        <v>2186</v>
      </c>
      <c r="C2536" s="2" t="str">
        <f>IFERROR(__xludf.DUMMYFUNCTION("""COMPUTED_VALUE"""),"cg23313228")</f>
        <v>cg23313228</v>
      </c>
    </row>
    <row r="2537">
      <c r="B2537" s="1" t="s">
        <v>2187</v>
      </c>
      <c r="C2537" s="2" t="str">
        <f>IFERROR(__xludf.DUMMYFUNCTION("""COMPUTED_VALUE"""),"cg23831876")</f>
        <v>cg23831876</v>
      </c>
    </row>
    <row r="2538">
      <c r="B2538" s="1" t="s">
        <v>2188</v>
      </c>
      <c r="C2538" s="2" t="str">
        <f>IFERROR(__xludf.DUMMYFUNCTION("""COMPUTED_VALUE"""),"cg25239977")</f>
        <v>cg25239977</v>
      </c>
    </row>
    <row r="2539">
      <c r="B2539" s="1" t="s">
        <v>2189</v>
      </c>
      <c r="C2539" s="2" t="str">
        <f>IFERROR(__xludf.DUMMYFUNCTION("""COMPUTED_VALUE"""),"cg16744973")</f>
        <v>cg16744973</v>
      </c>
    </row>
    <row r="2540">
      <c r="B2540" s="1" t="s">
        <v>2190</v>
      </c>
      <c r="C2540" s="2" t="str">
        <f>IFERROR(__xludf.DUMMYFUNCTION("""COMPUTED_VALUE"""),"cg03398958")</f>
        <v>cg03398958</v>
      </c>
    </row>
    <row r="2541">
      <c r="B2541" s="1" t="s">
        <v>2191</v>
      </c>
      <c r="C2541" s="2" t="str">
        <f>IFERROR(__xludf.DUMMYFUNCTION("""COMPUTED_VALUE"""),"cg02938032")</f>
        <v>cg02938032</v>
      </c>
    </row>
    <row r="2542">
      <c r="B2542" s="1" t="s">
        <v>2192</v>
      </c>
      <c r="C2542" s="2" t="str">
        <f>IFERROR(__xludf.DUMMYFUNCTION("""COMPUTED_VALUE"""),"cg05788043")</f>
        <v>cg05788043</v>
      </c>
    </row>
    <row r="2543">
      <c r="B2543" s="1" t="s">
        <v>2193</v>
      </c>
      <c r="C2543" s="2" t="str">
        <f>IFERROR(__xludf.DUMMYFUNCTION("""COMPUTED_VALUE"""),"cg22711082")</f>
        <v>cg22711082</v>
      </c>
    </row>
    <row r="2544">
      <c r="B2544" s="1" t="s">
        <v>2194</v>
      </c>
      <c r="C2544" s="2" t="str">
        <f>IFERROR(__xludf.DUMMYFUNCTION("""COMPUTED_VALUE"""),"cg13767707")</f>
        <v>cg13767707</v>
      </c>
    </row>
    <row r="2545">
      <c r="B2545" s="1" t="s">
        <v>2195</v>
      </c>
      <c r="C2545" s="2" t="str">
        <f>IFERROR(__xludf.DUMMYFUNCTION("""COMPUTED_VALUE"""),"cg03537644")</f>
        <v>cg03537644</v>
      </c>
    </row>
    <row r="2546">
      <c r="B2546" s="1" t="s">
        <v>2196</v>
      </c>
      <c r="C2546" s="2" t="str">
        <f>IFERROR(__xludf.DUMMYFUNCTION("""COMPUTED_VALUE"""),"cg01880824")</f>
        <v>cg01880824</v>
      </c>
    </row>
    <row r="2547">
      <c r="B2547" s="1" t="s">
        <v>2197</v>
      </c>
      <c r="C2547" s="2" t="str">
        <f>IFERROR(__xludf.DUMMYFUNCTION("""COMPUTED_VALUE"""),"cg09080576")</f>
        <v>cg09080576</v>
      </c>
    </row>
    <row r="2548">
      <c r="B2548" s="1" t="s">
        <v>1228</v>
      </c>
      <c r="C2548" s="2" t="str">
        <f>IFERROR(__xludf.DUMMYFUNCTION("""COMPUTED_VALUE"""),"cg16533495")</f>
        <v>cg16533495</v>
      </c>
    </row>
    <row r="2549">
      <c r="B2549" s="1" t="s">
        <v>2198</v>
      </c>
      <c r="C2549" s="2" t="str">
        <f>IFERROR(__xludf.DUMMYFUNCTION("""COMPUTED_VALUE"""),"cg21841085")</f>
        <v>cg21841085</v>
      </c>
    </row>
    <row r="2550">
      <c r="B2550" s="1" t="s">
        <v>2199</v>
      </c>
      <c r="C2550" s="2" t="str">
        <f>IFERROR(__xludf.DUMMYFUNCTION("""COMPUTED_VALUE"""),"cg05483048")</f>
        <v>cg05483048</v>
      </c>
    </row>
    <row r="2551">
      <c r="B2551" s="1" t="s">
        <v>2200</v>
      </c>
      <c r="C2551" s="2" t="str">
        <f>IFERROR(__xludf.DUMMYFUNCTION("""COMPUTED_VALUE"""),"cg10369245")</f>
        <v>cg10369245</v>
      </c>
    </row>
    <row r="2552">
      <c r="B2552" s="1" t="s">
        <v>2201</v>
      </c>
      <c r="C2552" s="2" t="str">
        <f>IFERROR(__xludf.DUMMYFUNCTION("""COMPUTED_VALUE"""),"cg06170374")</f>
        <v>cg06170374</v>
      </c>
    </row>
    <row r="2553">
      <c r="B2553" s="1" t="s">
        <v>2202</v>
      </c>
      <c r="C2553" s="2" t="str">
        <f>IFERROR(__xludf.DUMMYFUNCTION("""COMPUTED_VALUE"""),"cg19988235")</f>
        <v>cg19988235</v>
      </c>
    </row>
    <row r="2554">
      <c r="B2554" s="1" t="s">
        <v>1229</v>
      </c>
      <c r="C2554" s="2" t="str">
        <f>IFERROR(__xludf.DUMMYFUNCTION("""COMPUTED_VALUE"""),"cg02882216")</f>
        <v>cg02882216</v>
      </c>
    </row>
    <row r="2555">
      <c r="B2555" s="1" t="s">
        <v>1230</v>
      </c>
      <c r="C2555" s="2" t="str">
        <f>IFERROR(__xludf.DUMMYFUNCTION("""COMPUTED_VALUE"""),"cg19360969")</f>
        <v>cg19360969</v>
      </c>
    </row>
    <row r="2556">
      <c r="B2556" s="1" t="s">
        <v>2203</v>
      </c>
      <c r="C2556" s="2" t="str">
        <f>IFERROR(__xludf.DUMMYFUNCTION("""COMPUTED_VALUE"""),"cg27586885")</f>
        <v>cg27586885</v>
      </c>
    </row>
    <row r="2557">
      <c r="B2557" s="1" t="s">
        <v>2204</v>
      </c>
      <c r="C2557" s="2" t="str">
        <f>IFERROR(__xludf.DUMMYFUNCTION("""COMPUTED_VALUE"""),"cg13934472")</f>
        <v>cg13934472</v>
      </c>
    </row>
    <row r="2558">
      <c r="B2558" s="1" t="s">
        <v>1231</v>
      </c>
      <c r="C2558" s="2" t="str">
        <f>IFERROR(__xludf.DUMMYFUNCTION("""COMPUTED_VALUE"""),"cg01291392")</f>
        <v>cg01291392</v>
      </c>
    </row>
    <row r="2559">
      <c r="B2559" s="1" t="s">
        <v>2205</v>
      </c>
      <c r="C2559" s="2" t="str">
        <f>IFERROR(__xludf.DUMMYFUNCTION("""COMPUTED_VALUE"""),"cg10022349")</f>
        <v>cg10022349</v>
      </c>
    </row>
    <row r="2560">
      <c r="B2560" s="1" t="s">
        <v>2206</v>
      </c>
      <c r="C2560" s="2" t="str">
        <f>IFERROR(__xludf.DUMMYFUNCTION("""COMPUTED_VALUE"""),"cg24170465")</f>
        <v>cg24170465</v>
      </c>
    </row>
    <row r="2561">
      <c r="B2561" s="1" t="s">
        <v>2207</v>
      </c>
      <c r="C2561" s="2" t="str">
        <f>IFERROR(__xludf.DUMMYFUNCTION("""COMPUTED_VALUE"""),"cg03019033")</f>
        <v>cg03019033</v>
      </c>
    </row>
    <row r="2562">
      <c r="B2562" s="1" t="s">
        <v>2208</v>
      </c>
      <c r="C2562" s="2" t="str">
        <f>IFERROR(__xludf.DUMMYFUNCTION("""COMPUTED_VALUE"""),"cg04804052")</f>
        <v>cg04804052</v>
      </c>
    </row>
    <row r="2563">
      <c r="B2563" s="1" t="s">
        <v>2209</v>
      </c>
      <c r="C2563" s="2" t="str">
        <f>IFERROR(__xludf.DUMMYFUNCTION("""COMPUTED_VALUE"""),"cg24620139")</f>
        <v>cg24620139</v>
      </c>
    </row>
    <row r="2564">
      <c r="B2564" s="1" t="s">
        <v>2210</v>
      </c>
      <c r="C2564" s="2" t="str">
        <f>IFERROR(__xludf.DUMMYFUNCTION("""COMPUTED_VALUE"""),"cg16908501")</f>
        <v>cg16908501</v>
      </c>
    </row>
    <row r="2565">
      <c r="B2565" s="1" t="s">
        <v>2211</v>
      </c>
      <c r="C2565" s="2" t="str">
        <f>IFERROR(__xludf.DUMMYFUNCTION("""COMPUTED_VALUE"""),"cg23130769")</f>
        <v>cg23130769</v>
      </c>
    </row>
    <row r="2566">
      <c r="B2566" s="1" t="s">
        <v>2212</v>
      </c>
      <c r="C2566" s="2" t="str">
        <f>IFERROR(__xludf.DUMMYFUNCTION("""COMPUTED_VALUE"""),"cg23758733")</f>
        <v>cg23758733</v>
      </c>
    </row>
    <row r="2567">
      <c r="B2567" s="1" t="s">
        <v>2213</v>
      </c>
      <c r="C2567" s="2" t="str">
        <f>IFERROR(__xludf.DUMMYFUNCTION("""COMPUTED_VALUE"""),"cg24110540")</f>
        <v>cg24110540</v>
      </c>
    </row>
    <row r="2568">
      <c r="B2568" s="1" t="s">
        <v>2214</v>
      </c>
      <c r="C2568" s="2" t="str">
        <f>IFERROR(__xludf.DUMMYFUNCTION("""COMPUTED_VALUE"""),"cg16361543")</f>
        <v>cg16361543</v>
      </c>
    </row>
    <row r="2569">
      <c r="B2569" s="1" t="s">
        <v>2215</v>
      </c>
      <c r="C2569" s="2" t="str">
        <f>IFERROR(__xludf.DUMMYFUNCTION("""COMPUTED_VALUE"""),"cg18353801")</f>
        <v>cg18353801</v>
      </c>
    </row>
    <row r="2570">
      <c r="B2570" s="1" t="s">
        <v>2216</v>
      </c>
      <c r="C2570" s="2" t="str">
        <f>IFERROR(__xludf.DUMMYFUNCTION("""COMPUTED_VALUE"""),"cg10474793")</f>
        <v>cg10474793</v>
      </c>
    </row>
    <row r="2571">
      <c r="B2571" s="1" t="s">
        <v>2217</v>
      </c>
      <c r="C2571" s="2" t="str">
        <f>IFERROR(__xludf.DUMMYFUNCTION("""COMPUTED_VALUE"""),"cg04192408")</f>
        <v>cg04192408</v>
      </c>
    </row>
    <row r="2572">
      <c r="B2572" s="1" t="s">
        <v>2218</v>
      </c>
      <c r="C2572" s="2" t="str">
        <f>IFERROR(__xludf.DUMMYFUNCTION("""COMPUTED_VALUE"""),"cg07717661")</f>
        <v>cg07717661</v>
      </c>
    </row>
    <row r="2573">
      <c r="B2573" s="1" t="s">
        <v>2219</v>
      </c>
      <c r="C2573" s="2" t="str">
        <f>IFERROR(__xludf.DUMMYFUNCTION("""COMPUTED_VALUE"""),"cg21914119")</f>
        <v>cg21914119</v>
      </c>
    </row>
    <row r="2574">
      <c r="B2574" s="1" t="s">
        <v>1232</v>
      </c>
      <c r="C2574" s="2" t="str">
        <f>IFERROR(__xludf.DUMMYFUNCTION("""COMPUTED_VALUE"""),"cg18654102")</f>
        <v>cg18654102</v>
      </c>
    </row>
    <row r="2575">
      <c r="B2575" s="1" t="s">
        <v>1233</v>
      </c>
      <c r="C2575" s="2" t="str">
        <f>IFERROR(__xludf.DUMMYFUNCTION("""COMPUTED_VALUE"""),"cg16313113")</f>
        <v>cg16313113</v>
      </c>
    </row>
    <row r="2576">
      <c r="B2576" s="1" t="s">
        <v>2220</v>
      </c>
      <c r="C2576" s="2" t="str">
        <f>IFERROR(__xludf.DUMMYFUNCTION("""COMPUTED_VALUE"""),"cg12967653")</f>
        <v>cg12967653</v>
      </c>
    </row>
    <row r="2577">
      <c r="B2577" s="1" t="s">
        <v>2221</v>
      </c>
      <c r="C2577" s="2" t="str">
        <f>IFERROR(__xludf.DUMMYFUNCTION("""COMPUTED_VALUE"""),"cg21361083")</f>
        <v>cg21361083</v>
      </c>
    </row>
    <row r="2578">
      <c r="B2578" s="1" t="s">
        <v>2222</v>
      </c>
      <c r="C2578" s="2" t="str">
        <f>IFERROR(__xludf.DUMMYFUNCTION("""COMPUTED_VALUE"""),"cg02640255")</f>
        <v>cg02640255</v>
      </c>
    </row>
    <row r="2579">
      <c r="B2579" s="1" t="s">
        <v>2223</v>
      </c>
      <c r="C2579" s="2" t="str">
        <f>IFERROR(__xludf.DUMMYFUNCTION("""COMPUTED_VALUE"""),"cg11714502")</f>
        <v>cg11714502</v>
      </c>
    </row>
    <row r="2580">
      <c r="B2580" s="1" t="s">
        <v>2224</v>
      </c>
      <c r="C2580" s="2" t="str">
        <f>IFERROR(__xludf.DUMMYFUNCTION("""COMPUTED_VALUE"""),"cg13381521")</f>
        <v>cg13381521</v>
      </c>
    </row>
    <row r="2581">
      <c r="B2581" s="1" t="s">
        <v>2225</v>
      </c>
      <c r="C2581" s="2" t="str">
        <f>IFERROR(__xludf.DUMMYFUNCTION("""COMPUTED_VALUE"""),"cg01383911")</f>
        <v>cg01383911</v>
      </c>
    </row>
    <row r="2582">
      <c r="B2582" s="1" t="s">
        <v>2226</v>
      </c>
      <c r="C2582" s="2" t="str">
        <f>IFERROR(__xludf.DUMMYFUNCTION("""COMPUTED_VALUE"""),"cg26091247")</f>
        <v>cg26091247</v>
      </c>
    </row>
    <row r="2583">
      <c r="B2583" s="1" t="s">
        <v>1234</v>
      </c>
      <c r="C2583" s="2" t="str">
        <f>IFERROR(__xludf.DUMMYFUNCTION("""COMPUTED_VALUE"""),"cg03506344")</f>
        <v>cg03506344</v>
      </c>
    </row>
    <row r="2584">
      <c r="B2584" s="1" t="s">
        <v>2227</v>
      </c>
      <c r="C2584" s="2" t="str">
        <f>IFERROR(__xludf.DUMMYFUNCTION("""COMPUTED_VALUE"""),"cg22193657")</f>
        <v>cg22193657</v>
      </c>
    </row>
    <row r="2585">
      <c r="B2585" s="1" t="s">
        <v>2228</v>
      </c>
      <c r="C2585" s="2" t="str">
        <f>IFERROR(__xludf.DUMMYFUNCTION("""COMPUTED_VALUE"""),"cg02362620")</f>
        <v>cg02362620</v>
      </c>
    </row>
    <row r="2586">
      <c r="B2586" s="1" t="s">
        <v>2229</v>
      </c>
      <c r="C2586" s="2" t="str">
        <f>IFERROR(__xludf.DUMMYFUNCTION("""COMPUTED_VALUE"""),"cg00672192")</f>
        <v>cg00672192</v>
      </c>
    </row>
    <row r="2587">
      <c r="B2587" s="1" t="s">
        <v>2230</v>
      </c>
      <c r="C2587" s="2" t="str">
        <f>IFERROR(__xludf.DUMMYFUNCTION("""COMPUTED_VALUE"""),"cg09224529")</f>
        <v>cg09224529</v>
      </c>
    </row>
    <row r="2588">
      <c r="B2588" s="1" t="s">
        <v>2231</v>
      </c>
      <c r="C2588" s="2" t="str">
        <f>IFERROR(__xludf.DUMMYFUNCTION("""COMPUTED_VALUE"""),"cg13549638")</f>
        <v>cg13549638</v>
      </c>
    </row>
    <row r="2589">
      <c r="B2589" s="1" t="s">
        <v>2232</v>
      </c>
      <c r="C2589" s="2" t="str">
        <f>IFERROR(__xludf.DUMMYFUNCTION("""COMPUTED_VALUE"""),"cg03605542")</f>
        <v>cg03605542</v>
      </c>
    </row>
    <row r="2590">
      <c r="B2590" s="1" t="s">
        <v>2233</v>
      </c>
      <c r="C2590" s="2" t="str">
        <f>IFERROR(__xludf.DUMMYFUNCTION("""COMPUTED_VALUE"""),"cg24704554")</f>
        <v>cg24704554</v>
      </c>
    </row>
    <row r="2591">
      <c r="B2591" s="1" t="s">
        <v>687</v>
      </c>
      <c r="C2591" s="2" t="str">
        <f>IFERROR(__xludf.DUMMYFUNCTION("""COMPUTED_VALUE"""),"cg04132263")</f>
        <v>cg04132263</v>
      </c>
    </row>
    <row r="2592">
      <c r="B2592" s="1" t="s">
        <v>1235</v>
      </c>
      <c r="C2592" s="2" t="str">
        <f>IFERROR(__xludf.DUMMYFUNCTION("""COMPUTED_VALUE"""),"cg19077645")</f>
        <v>cg19077645</v>
      </c>
    </row>
    <row r="2593">
      <c r="B2593" s="1" t="s">
        <v>2234</v>
      </c>
      <c r="C2593" s="2" t="str">
        <f>IFERROR(__xludf.DUMMYFUNCTION("""COMPUTED_VALUE"""),"cg27440979")</f>
        <v>cg27440979</v>
      </c>
    </row>
    <row r="2594">
      <c r="B2594" s="1" t="s">
        <v>2235</v>
      </c>
      <c r="C2594" s="2" t="str">
        <f>IFERROR(__xludf.DUMMYFUNCTION("""COMPUTED_VALUE"""),"cg27637303")</f>
        <v>cg27637303</v>
      </c>
    </row>
    <row r="2595">
      <c r="B2595" s="1" t="s">
        <v>2236</v>
      </c>
      <c r="C2595" s="2" t="str">
        <f>IFERROR(__xludf.DUMMYFUNCTION("""COMPUTED_VALUE"""),"cg26774981")</f>
        <v>cg26774981</v>
      </c>
    </row>
    <row r="2596">
      <c r="B2596" s="1" t="s">
        <v>2237</v>
      </c>
      <c r="C2596" s="2" t="str">
        <f>IFERROR(__xludf.DUMMYFUNCTION("""COMPUTED_VALUE"""),"cg27480083")</f>
        <v>cg27480083</v>
      </c>
    </row>
    <row r="2597">
      <c r="B2597" s="1" t="s">
        <v>2238</v>
      </c>
      <c r="C2597" s="2" t="str">
        <f>IFERROR(__xludf.DUMMYFUNCTION("""COMPUTED_VALUE"""),"cg12543949")</f>
        <v>cg12543949</v>
      </c>
    </row>
    <row r="2598">
      <c r="B2598" s="1" t="s">
        <v>2239</v>
      </c>
      <c r="C2598" s="2" t="str">
        <f>IFERROR(__xludf.DUMMYFUNCTION("""COMPUTED_VALUE"""),"cg09095403")</f>
        <v>cg09095403</v>
      </c>
    </row>
    <row r="2599">
      <c r="B2599" s="1" t="s">
        <v>2240</v>
      </c>
      <c r="C2599" s="2" t="str">
        <f>IFERROR(__xludf.DUMMYFUNCTION("""COMPUTED_VALUE"""),"cg19561508")</f>
        <v>cg19561508</v>
      </c>
    </row>
    <row r="2600">
      <c r="B2600" s="1" t="s">
        <v>2241</v>
      </c>
      <c r="C2600" s="2" t="str">
        <f>IFERROR(__xludf.DUMMYFUNCTION("""COMPUTED_VALUE"""),"cg25102206")</f>
        <v>cg25102206</v>
      </c>
    </row>
    <row r="2601">
      <c r="B2601" s="1" t="s">
        <v>2242</v>
      </c>
      <c r="C2601" s="2" t="str">
        <f>IFERROR(__xludf.DUMMYFUNCTION("""COMPUTED_VALUE"""),"cg09063663")</f>
        <v>cg09063663</v>
      </c>
    </row>
    <row r="2602">
      <c r="B2602" s="1" t="s">
        <v>2243</v>
      </c>
      <c r="C2602" s="2" t="str">
        <f>IFERROR(__xludf.DUMMYFUNCTION("""COMPUTED_VALUE"""),"cg15656917")</f>
        <v>cg15656917</v>
      </c>
    </row>
    <row r="2603">
      <c r="B2603" s="1" t="s">
        <v>2244</v>
      </c>
      <c r="C2603" s="2" t="str">
        <f>IFERROR(__xludf.DUMMYFUNCTION("""COMPUTED_VALUE"""),"cg03864397")</f>
        <v>cg03864397</v>
      </c>
    </row>
    <row r="2604">
      <c r="B2604" s="1" t="s">
        <v>2245</v>
      </c>
      <c r="C2604" s="2" t="str">
        <f>IFERROR(__xludf.DUMMYFUNCTION("""COMPUTED_VALUE"""),"cg21281638")</f>
        <v>cg21281638</v>
      </c>
    </row>
    <row r="2605">
      <c r="B2605" s="1" t="s">
        <v>2246</v>
      </c>
      <c r="C2605" s="2" t="str">
        <f>IFERROR(__xludf.DUMMYFUNCTION("""COMPUTED_VALUE"""),"cg02911309")</f>
        <v>cg02911309</v>
      </c>
    </row>
    <row r="2606">
      <c r="B2606" s="1" t="s">
        <v>2247</v>
      </c>
      <c r="C2606" s="2" t="str">
        <f>IFERROR(__xludf.DUMMYFUNCTION("""COMPUTED_VALUE"""),"cg03024979")</f>
        <v>cg03024979</v>
      </c>
    </row>
    <row r="2607">
      <c r="B2607" s="1" t="s">
        <v>406</v>
      </c>
      <c r="C2607" s="2" t="str">
        <f>IFERROR(__xludf.DUMMYFUNCTION("""COMPUTED_VALUE"""),"cg17434811")</f>
        <v>cg17434811</v>
      </c>
    </row>
    <row r="2608">
      <c r="B2608" s="1" t="s">
        <v>2248</v>
      </c>
      <c r="C2608" s="2" t="str">
        <f>IFERROR(__xludf.DUMMYFUNCTION("""COMPUTED_VALUE"""),"cg21814633")</f>
        <v>cg21814633</v>
      </c>
    </row>
    <row r="2609">
      <c r="B2609" s="1" t="s">
        <v>2249</v>
      </c>
      <c r="C2609" s="2" t="str">
        <f>IFERROR(__xludf.DUMMYFUNCTION("""COMPUTED_VALUE"""),"cg20238678")</f>
        <v>cg20238678</v>
      </c>
    </row>
    <row r="2610">
      <c r="B2610" s="1" t="s">
        <v>2250</v>
      </c>
      <c r="C2610" s="2" t="str">
        <f>IFERROR(__xludf.DUMMYFUNCTION("""COMPUTED_VALUE"""),"cg01395261")</f>
        <v>cg01395261</v>
      </c>
    </row>
    <row r="2611">
      <c r="B2611" s="1" t="s">
        <v>2251</v>
      </c>
      <c r="C2611" s="2" t="str">
        <f>IFERROR(__xludf.DUMMYFUNCTION("""COMPUTED_VALUE"""),"cg15832662")</f>
        <v>cg15832662</v>
      </c>
    </row>
    <row r="2612">
      <c r="B2612" s="1" t="s">
        <v>2252</v>
      </c>
      <c r="C2612" s="2" t="str">
        <f>IFERROR(__xludf.DUMMYFUNCTION("""COMPUTED_VALUE"""),"cg17614752")</f>
        <v>cg17614752</v>
      </c>
    </row>
    <row r="2613">
      <c r="B2613" s="1" t="s">
        <v>2253</v>
      </c>
      <c r="C2613" s="2" t="str">
        <f>IFERROR(__xludf.DUMMYFUNCTION("""COMPUTED_VALUE"""),"cg25832747")</f>
        <v>cg25832747</v>
      </c>
    </row>
    <row r="2614">
      <c r="B2614" s="1" t="s">
        <v>2254</v>
      </c>
      <c r="C2614" s="2" t="str">
        <f>IFERROR(__xludf.DUMMYFUNCTION("""COMPUTED_VALUE"""),"cg00851852")</f>
        <v>cg00851852</v>
      </c>
    </row>
    <row r="2615">
      <c r="B2615" s="1" t="s">
        <v>1236</v>
      </c>
      <c r="C2615" s="2" t="str">
        <f>IFERROR(__xludf.DUMMYFUNCTION("""COMPUTED_VALUE"""),"cg01709919")</f>
        <v>cg01709919</v>
      </c>
    </row>
    <row r="2616">
      <c r="B2616" s="1" t="s">
        <v>2255</v>
      </c>
      <c r="C2616" s="2" t="str">
        <f>IFERROR(__xludf.DUMMYFUNCTION("""COMPUTED_VALUE"""),"cg01086810")</f>
        <v>cg01086810</v>
      </c>
    </row>
    <row r="2617">
      <c r="B2617" s="1" t="s">
        <v>2256</v>
      </c>
      <c r="C2617" s="2" t="str">
        <f>IFERROR(__xludf.DUMMYFUNCTION("""COMPUTED_VALUE"""),"cg13419720")</f>
        <v>cg13419720</v>
      </c>
    </row>
    <row r="2618">
      <c r="B2618" s="1" t="s">
        <v>2257</v>
      </c>
      <c r="C2618" s="2" t="str">
        <f>IFERROR(__xludf.DUMMYFUNCTION("""COMPUTED_VALUE"""),"cg09969502")</f>
        <v>cg09969502</v>
      </c>
    </row>
    <row r="2619">
      <c r="B2619" s="1" t="s">
        <v>1237</v>
      </c>
      <c r="C2619" s="2" t="str">
        <f>IFERROR(__xludf.DUMMYFUNCTION("""COMPUTED_VALUE"""),"cg13213497")</f>
        <v>cg13213497</v>
      </c>
    </row>
    <row r="2620">
      <c r="B2620" s="1" t="s">
        <v>2258</v>
      </c>
      <c r="C2620" s="2" t="str">
        <f>IFERROR(__xludf.DUMMYFUNCTION("""COMPUTED_VALUE"""),"cg16553721")</f>
        <v>cg16553721</v>
      </c>
    </row>
    <row r="2621">
      <c r="B2621" s="1" t="s">
        <v>2259</v>
      </c>
      <c r="C2621" s="2" t="str">
        <f>IFERROR(__xludf.DUMMYFUNCTION("""COMPUTED_VALUE"""),"cg06537333")</f>
        <v>cg06537333</v>
      </c>
    </row>
    <row r="2622">
      <c r="B2622" s="1" t="s">
        <v>2260</v>
      </c>
      <c r="C2622" s="2" t="str">
        <f>IFERROR(__xludf.DUMMYFUNCTION("""COMPUTED_VALUE"""),"cg05209715")</f>
        <v>cg05209715</v>
      </c>
    </row>
    <row r="2623">
      <c r="B2623" s="1" t="s">
        <v>2261</v>
      </c>
      <c r="C2623" s="2" t="str">
        <f>IFERROR(__xludf.DUMMYFUNCTION("""COMPUTED_VALUE"""),"cg06607738")</f>
        <v>cg06607738</v>
      </c>
    </row>
    <row r="2624">
      <c r="B2624" s="1" t="s">
        <v>2262</v>
      </c>
      <c r="C2624" s="2" t="str">
        <f>IFERROR(__xludf.DUMMYFUNCTION("""COMPUTED_VALUE"""),"cg01747447")</f>
        <v>cg01747447</v>
      </c>
    </row>
    <row r="2625">
      <c r="B2625" s="1" t="s">
        <v>2263</v>
      </c>
      <c r="C2625" s="2" t="str">
        <f>IFERROR(__xludf.DUMMYFUNCTION("""COMPUTED_VALUE"""),"cg25445707")</f>
        <v>cg25445707</v>
      </c>
    </row>
    <row r="2626">
      <c r="B2626" s="1" t="s">
        <v>2264</v>
      </c>
      <c r="C2626" s="2" t="str">
        <f>IFERROR(__xludf.DUMMYFUNCTION("""COMPUTED_VALUE"""),"cg17840275")</f>
        <v>cg17840275</v>
      </c>
    </row>
    <row r="2627">
      <c r="B2627" s="1" t="s">
        <v>2265</v>
      </c>
      <c r="C2627" s="2" t="str">
        <f>IFERROR(__xludf.DUMMYFUNCTION("""COMPUTED_VALUE"""),"cg18758976")</f>
        <v>cg18758976</v>
      </c>
    </row>
    <row r="2628">
      <c r="B2628" s="1" t="s">
        <v>2266</v>
      </c>
      <c r="C2628" s="2" t="str">
        <f>IFERROR(__xludf.DUMMYFUNCTION("""COMPUTED_VALUE"""),"cg24129923")</f>
        <v>cg24129923</v>
      </c>
    </row>
    <row r="2629">
      <c r="B2629" s="1" t="s">
        <v>2267</v>
      </c>
      <c r="C2629" s="2" t="str">
        <f>IFERROR(__xludf.DUMMYFUNCTION("""COMPUTED_VALUE"""),"cg07893565")</f>
        <v>cg07893565</v>
      </c>
    </row>
    <row r="2630">
      <c r="B2630" s="1" t="s">
        <v>2268</v>
      </c>
      <c r="C2630" s="2" t="str">
        <f>IFERROR(__xludf.DUMMYFUNCTION("""COMPUTED_VALUE"""),"cg06882491")</f>
        <v>cg06882491</v>
      </c>
    </row>
    <row r="2631">
      <c r="B2631" s="1" t="s">
        <v>2269</v>
      </c>
      <c r="C2631" s="2" t="str">
        <f>IFERROR(__xludf.DUMMYFUNCTION("""COMPUTED_VALUE"""),"cg16421294")</f>
        <v>cg16421294</v>
      </c>
    </row>
    <row r="2632">
      <c r="B2632" s="1" t="s">
        <v>2270</v>
      </c>
      <c r="C2632" s="2" t="str">
        <f>IFERROR(__xludf.DUMMYFUNCTION("""COMPUTED_VALUE"""),"cg15886317")</f>
        <v>cg15886317</v>
      </c>
    </row>
    <row r="2633">
      <c r="B2633" s="1" t="s">
        <v>2271</v>
      </c>
      <c r="C2633" s="2" t="str">
        <f>IFERROR(__xludf.DUMMYFUNCTION("""COMPUTED_VALUE"""),"cg25218831")</f>
        <v>cg25218831</v>
      </c>
    </row>
    <row r="2634">
      <c r="B2634" s="1" t="s">
        <v>2272</v>
      </c>
      <c r="C2634" s="2" t="str">
        <f>IFERROR(__xludf.DUMMYFUNCTION("""COMPUTED_VALUE"""),"cg02578106")</f>
        <v>cg02578106</v>
      </c>
    </row>
    <row r="2635">
      <c r="B2635" s="1" t="s">
        <v>2273</v>
      </c>
      <c r="C2635" s="2" t="str">
        <f>IFERROR(__xludf.DUMMYFUNCTION("""COMPUTED_VALUE"""),"cg25402137")</f>
        <v>cg25402137</v>
      </c>
    </row>
    <row r="2636">
      <c r="B2636" s="1" t="s">
        <v>2274</v>
      </c>
      <c r="C2636" s="2" t="str">
        <f>IFERROR(__xludf.DUMMYFUNCTION("""COMPUTED_VALUE"""),"cg08260754")</f>
        <v>cg08260754</v>
      </c>
    </row>
    <row r="2637">
      <c r="B2637" s="1" t="s">
        <v>1238</v>
      </c>
      <c r="C2637" s="2" t="str">
        <f>IFERROR(__xludf.DUMMYFUNCTION("""COMPUTED_VALUE"""),"cg14768892")</f>
        <v>cg14768892</v>
      </c>
    </row>
    <row r="2638">
      <c r="B2638" s="1" t="s">
        <v>2275</v>
      </c>
      <c r="C2638" s="2" t="str">
        <f>IFERROR(__xludf.DUMMYFUNCTION("""COMPUTED_VALUE"""),"cg19880751")</f>
        <v>cg19880751</v>
      </c>
    </row>
    <row r="2639">
      <c r="B2639" s="1" t="s">
        <v>2276</v>
      </c>
      <c r="C2639" s="2" t="str">
        <f>IFERROR(__xludf.DUMMYFUNCTION("""COMPUTED_VALUE"""),"cg13671919")</f>
        <v>cg13671919</v>
      </c>
    </row>
    <row r="2640">
      <c r="B2640" s="1" t="s">
        <v>2277</v>
      </c>
      <c r="C2640" s="2" t="str">
        <f>IFERROR(__xludf.DUMMYFUNCTION("""COMPUTED_VALUE"""),"cg11224904")</f>
        <v>cg11224904</v>
      </c>
    </row>
    <row r="2641">
      <c r="B2641" s="1" t="s">
        <v>2278</v>
      </c>
      <c r="C2641" s="2" t="str">
        <f>IFERROR(__xludf.DUMMYFUNCTION("""COMPUTED_VALUE"""),"cg11377646")</f>
        <v>cg11377646</v>
      </c>
    </row>
    <row r="2642">
      <c r="B2642" s="1" t="s">
        <v>2279</v>
      </c>
      <c r="C2642" s="2" t="str">
        <f>IFERROR(__xludf.DUMMYFUNCTION("""COMPUTED_VALUE"""),"cg19862334")</f>
        <v>cg19862334</v>
      </c>
    </row>
    <row r="2643">
      <c r="B2643" s="1" t="s">
        <v>2280</v>
      </c>
      <c r="C2643" s="2" t="str">
        <f>IFERROR(__xludf.DUMMYFUNCTION("""COMPUTED_VALUE"""),"cg11748260")</f>
        <v>cg11748260</v>
      </c>
    </row>
    <row r="2644">
      <c r="B2644" s="1" t="s">
        <v>2281</v>
      </c>
      <c r="C2644" s="2" t="str">
        <f>IFERROR(__xludf.DUMMYFUNCTION("""COMPUTED_VALUE"""),"cg14851027")</f>
        <v>cg14851027</v>
      </c>
    </row>
    <row r="2645">
      <c r="B2645" s="1" t="s">
        <v>2282</v>
      </c>
      <c r="C2645" s="2" t="str">
        <f>IFERROR(__xludf.DUMMYFUNCTION("""COMPUTED_VALUE"""),"cg11903570")</f>
        <v>cg11903570</v>
      </c>
    </row>
    <row r="2646">
      <c r="B2646" s="1" t="s">
        <v>2283</v>
      </c>
      <c r="C2646" s="2" t="str">
        <f>IFERROR(__xludf.DUMMYFUNCTION("""COMPUTED_VALUE"""),"cg01403010")</f>
        <v>cg01403010</v>
      </c>
    </row>
    <row r="2647">
      <c r="B2647" s="1" t="s">
        <v>1239</v>
      </c>
      <c r="C2647" s="2" t="str">
        <f>IFERROR(__xludf.DUMMYFUNCTION("""COMPUTED_VALUE"""),"cg09489844")</f>
        <v>cg09489844</v>
      </c>
    </row>
    <row r="2648">
      <c r="B2648" s="1" t="s">
        <v>1240</v>
      </c>
      <c r="C2648" s="2" t="str">
        <f>IFERROR(__xludf.DUMMYFUNCTION("""COMPUTED_VALUE"""),"cg12777690")</f>
        <v>cg12777690</v>
      </c>
    </row>
    <row r="2649">
      <c r="B2649" s="1" t="s">
        <v>2284</v>
      </c>
      <c r="C2649" s="2" t="str">
        <f>IFERROR(__xludf.DUMMYFUNCTION("""COMPUTED_VALUE"""),"cg02875089")</f>
        <v>cg02875089</v>
      </c>
    </row>
    <row r="2650">
      <c r="B2650" s="1" t="s">
        <v>2285</v>
      </c>
      <c r="C2650" s="2" t="str">
        <f>IFERROR(__xludf.DUMMYFUNCTION("""COMPUTED_VALUE"""),"cg02871875")</f>
        <v>cg02871875</v>
      </c>
    </row>
    <row r="2651">
      <c r="B2651" s="1" t="s">
        <v>2286</v>
      </c>
      <c r="C2651" s="2" t="str">
        <f>IFERROR(__xludf.DUMMYFUNCTION("""COMPUTED_VALUE"""),"cg09376577")</f>
        <v>cg09376577</v>
      </c>
    </row>
    <row r="2652">
      <c r="B2652" s="1" t="s">
        <v>2287</v>
      </c>
      <c r="C2652" s="2" t="str">
        <f>IFERROR(__xludf.DUMMYFUNCTION("""COMPUTED_VALUE"""),"cg24155515")</f>
        <v>cg24155515</v>
      </c>
    </row>
    <row r="2653">
      <c r="B2653" s="1" t="s">
        <v>2288</v>
      </c>
      <c r="C2653" s="2" t="str">
        <f>IFERROR(__xludf.DUMMYFUNCTION("""COMPUTED_VALUE"""),"cg11699186")</f>
        <v>cg11699186</v>
      </c>
    </row>
    <row r="2654">
      <c r="B2654" s="1" t="s">
        <v>2289</v>
      </c>
      <c r="C2654" s="2" t="str">
        <f>IFERROR(__xludf.DUMMYFUNCTION("""COMPUTED_VALUE"""),"cg18994297")</f>
        <v>cg18994297</v>
      </c>
    </row>
    <row r="2655">
      <c r="B2655" s="1" t="s">
        <v>2290</v>
      </c>
      <c r="C2655" s="2" t="str">
        <f>IFERROR(__xludf.DUMMYFUNCTION("""COMPUTED_VALUE"""),"cg12732899")</f>
        <v>cg12732899</v>
      </c>
    </row>
    <row r="2656">
      <c r="B2656" s="1" t="s">
        <v>2291</v>
      </c>
      <c r="C2656" s="2" t="str">
        <f>IFERROR(__xludf.DUMMYFUNCTION("""COMPUTED_VALUE"""),"cg23720123")</f>
        <v>cg23720123</v>
      </c>
    </row>
    <row r="2657">
      <c r="B2657" s="1" t="s">
        <v>2292</v>
      </c>
      <c r="C2657" s="2" t="str">
        <f>IFERROR(__xludf.DUMMYFUNCTION("""COMPUTED_VALUE"""),"cg25834802")</f>
        <v>cg25834802</v>
      </c>
    </row>
    <row r="2658">
      <c r="B2658" s="1" t="s">
        <v>2293</v>
      </c>
      <c r="C2658" s="2" t="str">
        <f>IFERROR(__xludf.DUMMYFUNCTION("""COMPUTED_VALUE"""),"cg08209370")</f>
        <v>cg08209370</v>
      </c>
    </row>
    <row r="2659">
      <c r="B2659" s="1" t="s">
        <v>1241</v>
      </c>
      <c r="C2659" s="2" t="str">
        <f>IFERROR(__xludf.DUMMYFUNCTION("""COMPUTED_VALUE"""),"cg11122351")</f>
        <v>cg11122351</v>
      </c>
    </row>
    <row r="2660">
      <c r="B2660" s="1" t="s">
        <v>2294</v>
      </c>
      <c r="C2660" s="2" t="str">
        <f>IFERROR(__xludf.DUMMYFUNCTION("""COMPUTED_VALUE"""),"cg04243090")</f>
        <v>cg04243090</v>
      </c>
    </row>
    <row r="2661">
      <c r="B2661" s="1" t="s">
        <v>2295</v>
      </c>
      <c r="C2661" s="2" t="str">
        <f>IFERROR(__xludf.DUMMYFUNCTION("""COMPUTED_VALUE"""),"cg17107691")</f>
        <v>cg17107691</v>
      </c>
    </row>
    <row r="2662">
      <c r="B2662" s="1" t="s">
        <v>1242</v>
      </c>
      <c r="C2662" s="2" t="str">
        <f>IFERROR(__xludf.DUMMYFUNCTION("""COMPUTED_VALUE"""),"cg24003991")</f>
        <v>cg24003991</v>
      </c>
    </row>
    <row r="2663">
      <c r="B2663" s="1" t="s">
        <v>2296</v>
      </c>
      <c r="C2663" s="2" t="str">
        <f>IFERROR(__xludf.DUMMYFUNCTION("""COMPUTED_VALUE"""),"cg26695233")</f>
        <v>cg26695233</v>
      </c>
    </row>
    <row r="2664">
      <c r="B2664" s="1" t="s">
        <v>2297</v>
      </c>
      <c r="C2664" s="2" t="str">
        <f>IFERROR(__xludf.DUMMYFUNCTION("""COMPUTED_VALUE"""),"cg00476608")</f>
        <v>cg00476608</v>
      </c>
    </row>
    <row r="2665">
      <c r="B2665" s="1" t="s">
        <v>2298</v>
      </c>
      <c r="C2665" s="2" t="str">
        <f>IFERROR(__xludf.DUMMYFUNCTION("""COMPUTED_VALUE"""),"cg05053979")</f>
        <v>cg05053979</v>
      </c>
    </row>
    <row r="2666">
      <c r="B2666" s="1" t="s">
        <v>1062</v>
      </c>
      <c r="C2666" s="2" t="str">
        <f>IFERROR(__xludf.DUMMYFUNCTION("""COMPUTED_VALUE"""),"cg21182799")</f>
        <v>cg21182799</v>
      </c>
    </row>
    <row r="2667">
      <c r="B2667" s="1" t="s">
        <v>2299</v>
      </c>
      <c r="C2667" s="2" t="str">
        <f>IFERROR(__xludf.DUMMYFUNCTION("""COMPUTED_VALUE"""),"cg24777274")</f>
        <v>cg24777274</v>
      </c>
    </row>
    <row r="2668">
      <c r="B2668" s="1" t="s">
        <v>2300</v>
      </c>
      <c r="C2668" s="2" t="str">
        <f>IFERROR(__xludf.DUMMYFUNCTION("""COMPUTED_VALUE"""),"cg06644428")</f>
        <v>cg06644428</v>
      </c>
    </row>
    <row r="2669">
      <c r="B2669" s="1" t="s">
        <v>2301</v>
      </c>
      <c r="C2669" s="2" t="str">
        <f>IFERROR(__xludf.DUMMYFUNCTION("""COMPUTED_VALUE"""),"cg06570287")</f>
        <v>cg06570287</v>
      </c>
    </row>
    <row r="2670">
      <c r="B2670" s="1" t="s">
        <v>2302</v>
      </c>
      <c r="C2670" s="2" t="str">
        <f>IFERROR(__xludf.DUMMYFUNCTION("""COMPUTED_VALUE"""),"cg06799152")</f>
        <v>cg06799152</v>
      </c>
    </row>
    <row r="2671">
      <c r="B2671" s="1" t="s">
        <v>2303</v>
      </c>
      <c r="C2671" s="2" t="str">
        <f>IFERROR(__xludf.DUMMYFUNCTION("""COMPUTED_VALUE"""),"cg03194442")</f>
        <v>cg03194442</v>
      </c>
    </row>
    <row r="2672">
      <c r="B2672" s="1" t="s">
        <v>2304</v>
      </c>
      <c r="C2672" s="2" t="str">
        <f>IFERROR(__xludf.DUMMYFUNCTION("""COMPUTED_VALUE"""),"cg18213751")</f>
        <v>cg18213751</v>
      </c>
    </row>
    <row r="2673">
      <c r="B2673" s="1" t="s">
        <v>2305</v>
      </c>
      <c r="C2673" s="2" t="str">
        <f>IFERROR(__xludf.DUMMYFUNCTION("""COMPUTED_VALUE"""),"cg25523776")</f>
        <v>cg25523776</v>
      </c>
    </row>
    <row r="2674">
      <c r="B2674" s="1" t="s">
        <v>2306</v>
      </c>
      <c r="C2674" s="2" t="str">
        <f>IFERROR(__xludf.DUMMYFUNCTION("""COMPUTED_VALUE"""),"cg10089657")</f>
        <v>cg10089657</v>
      </c>
    </row>
    <row r="2675">
      <c r="B2675" s="1" t="s">
        <v>1243</v>
      </c>
      <c r="C2675" s="2" t="str">
        <f>IFERROR(__xludf.DUMMYFUNCTION("""COMPUTED_VALUE"""),"cg01679611")</f>
        <v>cg01679611</v>
      </c>
    </row>
    <row r="2676">
      <c r="B2676" s="1" t="s">
        <v>1244</v>
      </c>
      <c r="C2676" s="2" t="str">
        <f>IFERROR(__xludf.DUMMYFUNCTION("""COMPUTED_VALUE"""),"cg03910698")</f>
        <v>cg03910698</v>
      </c>
    </row>
    <row r="2677">
      <c r="B2677" s="1" t="s">
        <v>2307</v>
      </c>
      <c r="C2677" s="2" t="str">
        <f>IFERROR(__xludf.DUMMYFUNCTION("""COMPUTED_VALUE"""),"cg15965233")</f>
        <v>cg15965233</v>
      </c>
    </row>
    <row r="2678">
      <c r="B2678" s="1" t="s">
        <v>2308</v>
      </c>
      <c r="C2678" s="2" t="str">
        <f>IFERROR(__xludf.DUMMYFUNCTION("""COMPUTED_VALUE"""),"cg08120071")</f>
        <v>cg08120071</v>
      </c>
    </row>
    <row r="2679">
      <c r="B2679" s="1" t="s">
        <v>2309</v>
      </c>
      <c r="C2679" s="2" t="str">
        <f>IFERROR(__xludf.DUMMYFUNCTION("""COMPUTED_VALUE"""),"cg00362690")</f>
        <v>cg00362690</v>
      </c>
    </row>
    <row r="2680">
      <c r="B2680" s="1" t="s">
        <v>2310</v>
      </c>
      <c r="C2680" s="2" t="str">
        <f>IFERROR(__xludf.DUMMYFUNCTION("""COMPUTED_VALUE"""),"cg01804043")</f>
        <v>cg01804043</v>
      </c>
    </row>
    <row r="2681">
      <c r="B2681" s="1" t="s">
        <v>1245</v>
      </c>
      <c r="C2681" s="2" t="str">
        <f>IFERROR(__xludf.DUMMYFUNCTION("""COMPUTED_VALUE"""),"cg21593835")</f>
        <v>cg21593835</v>
      </c>
    </row>
    <row r="2682">
      <c r="B2682" s="1" t="s">
        <v>2311</v>
      </c>
      <c r="C2682" s="2" t="str">
        <f>IFERROR(__xludf.DUMMYFUNCTION("""COMPUTED_VALUE"""),"cg02737480")</f>
        <v>cg02737480</v>
      </c>
    </row>
    <row r="2683">
      <c r="B2683" s="1" t="s">
        <v>2312</v>
      </c>
      <c r="C2683" s="2" t="str">
        <f>IFERROR(__xludf.DUMMYFUNCTION("""COMPUTED_VALUE"""),"cg06588542")</f>
        <v>cg06588542</v>
      </c>
    </row>
    <row r="2684">
      <c r="B2684" s="1" t="s">
        <v>2313</v>
      </c>
      <c r="C2684" s="2" t="str">
        <f>IFERROR(__xludf.DUMMYFUNCTION("""COMPUTED_VALUE"""),"cg24039310")</f>
        <v>cg24039310</v>
      </c>
    </row>
    <row r="2685">
      <c r="B2685" s="1" t="s">
        <v>2314</v>
      </c>
      <c r="C2685" s="2" t="str">
        <f>IFERROR(__xludf.DUMMYFUNCTION("""COMPUTED_VALUE"""),"cg03883939")</f>
        <v>cg03883939</v>
      </c>
    </row>
    <row r="2686">
      <c r="B2686" s="1" t="s">
        <v>2315</v>
      </c>
      <c r="C2686" s="2" t="str">
        <f>IFERROR(__xludf.DUMMYFUNCTION("""COMPUTED_VALUE"""),"cg25481874")</f>
        <v>cg25481874</v>
      </c>
    </row>
    <row r="2687">
      <c r="B2687" s="1" t="s">
        <v>2316</v>
      </c>
      <c r="C2687" s="2" t="str">
        <f>IFERROR(__xludf.DUMMYFUNCTION("""COMPUTED_VALUE"""),"cg09632065")</f>
        <v>cg09632065</v>
      </c>
    </row>
    <row r="2688">
      <c r="B2688" s="1" t="s">
        <v>2317</v>
      </c>
      <c r="C2688" s="2" t="str">
        <f>IFERROR(__xludf.DUMMYFUNCTION("""COMPUTED_VALUE"""),"cg00232868")</f>
        <v>cg00232868</v>
      </c>
    </row>
    <row r="2689">
      <c r="B2689" s="1" t="s">
        <v>2318</v>
      </c>
      <c r="C2689" s="2" t="str">
        <f>IFERROR(__xludf.DUMMYFUNCTION("""COMPUTED_VALUE"""),"cg19730422")</f>
        <v>cg19730422</v>
      </c>
    </row>
    <row r="2690">
      <c r="B2690" s="1" t="s">
        <v>2319</v>
      </c>
      <c r="C2690" s="2" t="str">
        <f>IFERROR(__xludf.DUMMYFUNCTION("""COMPUTED_VALUE"""),"cg00478717")</f>
        <v>cg00478717</v>
      </c>
    </row>
    <row r="2691">
      <c r="B2691" s="1" t="s">
        <v>2320</v>
      </c>
      <c r="C2691" s="2" t="str">
        <f>IFERROR(__xludf.DUMMYFUNCTION("""COMPUTED_VALUE"""),"cg08029358")</f>
        <v>cg08029358</v>
      </c>
    </row>
    <row r="2692">
      <c r="B2692" s="1" t="s">
        <v>2321</v>
      </c>
      <c r="C2692" s="2" t="str">
        <f>IFERROR(__xludf.DUMMYFUNCTION("""COMPUTED_VALUE"""),"cg00840708")</f>
        <v>cg00840708</v>
      </c>
    </row>
    <row r="2693">
      <c r="B2693" s="1" t="s">
        <v>2322</v>
      </c>
      <c r="C2693" s="2" t="str">
        <f>IFERROR(__xludf.DUMMYFUNCTION("""COMPUTED_VALUE"""),"cg12735838")</f>
        <v>cg12735838</v>
      </c>
    </row>
    <row r="2694">
      <c r="B2694" s="1" t="s">
        <v>2323</v>
      </c>
      <c r="C2694" s="2" t="str">
        <f>IFERROR(__xludf.DUMMYFUNCTION("""COMPUTED_VALUE"""),"cg22451412")</f>
        <v>cg22451412</v>
      </c>
    </row>
    <row r="2695">
      <c r="B2695" s="1" t="s">
        <v>2324</v>
      </c>
      <c r="C2695" s="2" t="str">
        <f>IFERROR(__xludf.DUMMYFUNCTION("""COMPUTED_VALUE"""),"cg01751040")</f>
        <v>cg01751040</v>
      </c>
    </row>
    <row r="2696">
      <c r="B2696" s="1" t="s">
        <v>2325</v>
      </c>
      <c r="C2696" s="2" t="str">
        <f>IFERROR(__xludf.DUMMYFUNCTION("""COMPUTED_VALUE"""),"cg25650484")</f>
        <v>cg25650484</v>
      </c>
    </row>
    <row r="2697">
      <c r="B2697" s="1" t="s">
        <v>2326</v>
      </c>
      <c r="C2697" s="2" t="str">
        <f>IFERROR(__xludf.DUMMYFUNCTION("""COMPUTED_VALUE"""),"cg03656783")</f>
        <v>cg03656783</v>
      </c>
    </row>
    <row r="2698">
      <c r="B2698" s="1" t="s">
        <v>2327</v>
      </c>
      <c r="C2698" s="2" t="str">
        <f>IFERROR(__xludf.DUMMYFUNCTION("""COMPUTED_VALUE"""),"cg17036928")</f>
        <v>cg17036928</v>
      </c>
    </row>
    <row r="2699">
      <c r="B2699" s="1" t="s">
        <v>2328</v>
      </c>
      <c r="C2699" s="2" t="str">
        <f>IFERROR(__xludf.DUMMYFUNCTION("""COMPUTED_VALUE"""),"cg11992015")</f>
        <v>cg11992015</v>
      </c>
    </row>
    <row r="2700">
      <c r="B2700" s="1" t="s">
        <v>1246</v>
      </c>
      <c r="C2700" s="2" t="str">
        <f>IFERROR(__xludf.DUMMYFUNCTION("""COMPUTED_VALUE"""),"cg21045485")</f>
        <v>cg21045485</v>
      </c>
    </row>
    <row r="2701">
      <c r="B2701" s="1" t="s">
        <v>2329</v>
      </c>
      <c r="C2701" s="2" t="str">
        <f>IFERROR(__xludf.DUMMYFUNCTION("""COMPUTED_VALUE"""),"cg00627559")</f>
        <v>cg00627559</v>
      </c>
    </row>
    <row r="2702">
      <c r="B2702" s="1" t="s">
        <v>2330</v>
      </c>
      <c r="C2702" s="2" t="str">
        <f>IFERROR(__xludf.DUMMYFUNCTION("""COMPUTED_VALUE"""),"cg09123760")</f>
        <v>cg09123760</v>
      </c>
    </row>
    <row r="2703">
      <c r="B2703" s="1" t="s">
        <v>2331</v>
      </c>
      <c r="C2703" s="2" t="str">
        <f>IFERROR(__xludf.DUMMYFUNCTION("""COMPUTED_VALUE"""),"cg05958985")</f>
        <v>cg05958985</v>
      </c>
    </row>
    <row r="2704">
      <c r="B2704" s="1" t="s">
        <v>2332</v>
      </c>
      <c r="C2704" s="2" t="str">
        <f>IFERROR(__xludf.DUMMYFUNCTION("""COMPUTED_VALUE"""),"cg07893512")</f>
        <v>cg07893512</v>
      </c>
    </row>
    <row r="2705">
      <c r="B2705" s="1" t="s">
        <v>2333</v>
      </c>
      <c r="C2705" s="2" t="str">
        <f>IFERROR(__xludf.DUMMYFUNCTION("""COMPUTED_VALUE"""),"cg00039048")</f>
        <v>cg00039048</v>
      </c>
    </row>
    <row r="2706">
      <c r="B2706" s="1" t="s">
        <v>2334</v>
      </c>
      <c r="C2706" s="2" t="str">
        <f>IFERROR(__xludf.DUMMYFUNCTION("""COMPUTED_VALUE"""),"cg26614014")</f>
        <v>cg26614014</v>
      </c>
    </row>
    <row r="2707">
      <c r="B2707" s="1" t="s">
        <v>2335</v>
      </c>
      <c r="C2707" s="2" t="str">
        <f>IFERROR(__xludf.DUMMYFUNCTION("""COMPUTED_VALUE"""),"cg11630384")</f>
        <v>cg11630384</v>
      </c>
    </row>
    <row r="2708">
      <c r="B2708" s="1" t="s">
        <v>2336</v>
      </c>
      <c r="C2708" s="2" t="str">
        <f>IFERROR(__xludf.DUMMYFUNCTION("""COMPUTED_VALUE"""),"cg19384379")</f>
        <v>cg19384379</v>
      </c>
    </row>
    <row r="2709">
      <c r="B2709" s="1" t="s">
        <v>2337</v>
      </c>
      <c r="C2709" s="2" t="str">
        <f>IFERROR(__xludf.DUMMYFUNCTION("""COMPUTED_VALUE"""),"cg07504763")</f>
        <v>cg07504763</v>
      </c>
    </row>
    <row r="2710">
      <c r="B2710" s="1" t="s">
        <v>1247</v>
      </c>
      <c r="C2710" s="2" t="str">
        <f>IFERROR(__xludf.DUMMYFUNCTION("""COMPUTED_VALUE"""),"cg08421689")</f>
        <v>cg08421689</v>
      </c>
    </row>
    <row r="2711">
      <c r="B2711" s="1" t="s">
        <v>2338</v>
      </c>
      <c r="C2711" s="2" t="str">
        <f>IFERROR(__xludf.DUMMYFUNCTION("""COMPUTED_VALUE"""),"cg03635774")</f>
        <v>cg03635774</v>
      </c>
    </row>
    <row r="2712">
      <c r="B2712" s="1" t="s">
        <v>2339</v>
      </c>
      <c r="C2712" s="2" t="str">
        <f>IFERROR(__xludf.DUMMYFUNCTION("""COMPUTED_VALUE"""),"cg00857282")</f>
        <v>cg00857282</v>
      </c>
    </row>
    <row r="2713">
      <c r="B2713" s="1" t="s">
        <v>1248</v>
      </c>
      <c r="C2713" s="2" t="str">
        <f>IFERROR(__xludf.DUMMYFUNCTION("""COMPUTED_VALUE"""),"cg27540367")</f>
        <v>cg27540367</v>
      </c>
    </row>
    <row r="2714">
      <c r="B2714" s="1" t="s">
        <v>2340</v>
      </c>
      <c r="C2714" s="2" t="str">
        <f>IFERROR(__xludf.DUMMYFUNCTION("""COMPUTED_VALUE"""),"cg04332442")</f>
        <v>cg04332442</v>
      </c>
    </row>
    <row r="2715">
      <c r="B2715" s="1" t="s">
        <v>2341</v>
      </c>
      <c r="C2715" s="2" t="str">
        <f>IFERROR(__xludf.DUMMYFUNCTION("""COMPUTED_VALUE"""),"cg10457768")</f>
        <v>cg10457768</v>
      </c>
    </row>
    <row r="2716">
      <c r="B2716" s="1" t="s">
        <v>1249</v>
      </c>
      <c r="C2716" s="2" t="str">
        <f>IFERROR(__xludf.DUMMYFUNCTION("""COMPUTED_VALUE"""),"cg09842685")</f>
        <v>cg09842685</v>
      </c>
    </row>
    <row r="2717">
      <c r="B2717" s="1" t="s">
        <v>2342</v>
      </c>
      <c r="C2717" s="2" t="str">
        <f>IFERROR(__xludf.DUMMYFUNCTION("""COMPUTED_VALUE"""),"cg03836615")</f>
        <v>cg03836615</v>
      </c>
    </row>
    <row r="2718">
      <c r="B2718" s="1" t="s">
        <v>2343</v>
      </c>
      <c r="C2718" s="2" t="str">
        <f>IFERROR(__xludf.DUMMYFUNCTION("""COMPUTED_VALUE"""),"cg05348436")</f>
        <v>cg05348436</v>
      </c>
    </row>
    <row r="2719">
      <c r="B2719" s="1" t="s">
        <v>2344</v>
      </c>
      <c r="C2719" s="2" t="str">
        <f>IFERROR(__xludf.DUMMYFUNCTION("""COMPUTED_VALUE"""),"cg15579927")</f>
        <v>cg15579927</v>
      </c>
    </row>
    <row r="2720">
      <c r="B2720" s="1" t="s">
        <v>2345</v>
      </c>
      <c r="C2720" s="2" t="str">
        <f>IFERROR(__xludf.DUMMYFUNCTION("""COMPUTED_VALUE"""),"cg26574777")</f>
        <v>cg26574777</v>
      </c>
    </row>
    <row r="2721">
      <c r="B2721" s="1" t="s">
        <v>2346</v>
      </c>
      <c r="C2721" s="2" t="str">
        <f>IFERROR(__xludf.DUMMYFUNCTION("""COMPUTED_VALUE"""),"cg00447947")</f>
        <v>cg00447947</v>
      </c>
    </row>
    <row r="2722">
      <c r="B2722" s="1" t="s">
        <v>1250</v>
      </c>
      <c r="C2722" s="2" t="str">
        <f>IFERROR(__xludf.DUMMYFUNCTION("""COMPUTED_VALUE"""),"cg14873515")</f>
        <v>cg14873515</v>
      </c>
    </row>
    <row r="2723">
      <c r="B2723" s="1" t="s">
        <v>1251</v>
      </c>
      <c r="C2723" s="2" t="str">
        <f>IFERROR(__xludf.DUMMYFUNCTION("""COMPUTED_VALUE"""),"cg21815306")</f>
        <v>cg21815306</v>
      </c>
    </row>
    <row r="2724">
      <c r="B2724" s="1" t="s">
        <v>2347</v>
      </c>
      <c r="C2724" s="2" t="str">
        <f>IFERROR(__xludf.DUMMYFUNCTION("""COMPUTED_VALUE"""),"cg16782494")</f>
        <v>cg16782494</v>
      </c>
    </row>
    <row r="2725">
      <c r="B2725" s="1" t="s">
        <v>2348</v>
      </c>
      <c r="C2725" s="2" t="str">
        <f>IFERROR(__xludf.DUMMYFUNCTION("""COMPUTED_VALUE"""),"cg12115800")</f>
        <v>cg12115800</v>
      </c>
    </row>
    <row r="2726">
      <c r="B2726" s="1" t="s">
        <v>2349</v>
      </c>
      <c r="C2726" s="2" t="str">
        <f>IFERROR(__xludf.DUMMYFUNCTION("""COMPUTED_VALUE"""),"cg08995087")</f>
        <v>cg08995087</v>
      </c>
    </row>
    <row r="2727">
      <c r="B2727" s="1" t="s">
        <v>2350</v>
      </c>
      <c r="C2727" s="2" t="str">
        <f>IFERROR(__xludf.DUMMYFUNCTION("""COMPUTED_VALUE"""),"cg11095324")</f>
        <v>cg11095324</v>
      </c>
    </row>
    <row r="2728">
      <c r="B2728" s="1" t="s">
        <v>2351</v>
      </c>
      <c r="C2728" s="2" t="str">
        <f>IFERROR(__xludf.DUMMYFUNCTION("""COMPUTED_VALUE"""),"cg08150816")</f>
        <v>cg08150816</v>
      </c>
    </row>
    <row r="2729">
      <c r="B2729" s="1" t="s">
        <v>2352</v>
      </c>
      <c r="C2729" s="2" t="str">
        <f>IFERROR(__xludf.DUMMYFUNCTION("""COMPUTED_VALUE"""),"cg10587886")</f>
        <v>cg10587886</v>
      </c>
    </row>
    <row r="2730">
      <c r="B2730" s="1" t="s">
        <v>2353</v>
      </c>
      <c r="C2730" s="2" t="str">
        <f>IFERROR(__xludf.DUMMYFUNCTION("""COMPUTED_VALUE"""),"cg09279029")</f>
        <v>cg09279029</v>
      </c>
    </row>
    <row r="2731">
      <c r="B2731" s="1" t="s">
        <v>2354</v>
      </c>
      <c r="C2731" s="2" t="str">
        <f>IFERROR(__xludf.DUMMYFUNCTION("""COMPUTED_VALUE"""),"cg04094640")</f>
        <v>cg04094640</v>
      </c>
    </row>
    <row r="2732">
      <c r="B2732" s="1" t="s">
        <v>2355</v>
      </c>
      <c r="C2732" s="2" t="str">
        <f>IFERROR(__xludf.DUMMYFUNCTION("""COMPUTED_VALUE"""),"cg10585278")</f>
        <v>cg10585278</v>
      </c>
    </row>
    <row r="2733">
      <c r="B2733" s="1" t="s">
        <v>2356</v>
      </c>
      <c r="C2733" s="2" t="str">
        <f>IFERROR(__xludf.DUMMYFUNCTION("""COMPUTED_VALUE"""),"cg00630090")</f>
        <v>cg00630090</v>
      </c>
    </row>
    <row r="2734">
      <c r="B2734" s="1" t="s">
        <v>1252</v>
      </c>
      <c r="C2734" s="2" t="str">
        <f>IFERROR(__xludf.DUMMYFUNCTION("""COMPUTED_VALUE"""),"cg15831217")</f>
        <v>cg15831217</v>
      </c>
    </row>
    <row r="2735">
      <c r="B2735" s="1" t="s">
        <v>2357</v>
      </c>
      <c r="C2735" s="2" t="str">
        <f>IFERROR(__xludf.DUMMYFUNCTION("""COMPUTED_VALUE"""),"cg15777575")</f>
        <v>cg15777575</v>
      </c>
    </row>
    <row r="2736">
      <c r="B2736" s="1" t="s">
        <v>2358</v>
      </c>
      <c r="C2736" s="2" t="str">
        <f>IFERROR(__xludf.DUMMYFUNCTION("""COMPUTED_VALUE"""),"cg15827092")</f>
        <v>cg15827092</v>
      </c>
    </row>
    <row r="2737">
      <c r="B2737" s="1" t="s">
        <v>2359</v>
      </c>
      <c r="C2737" s="2" t="str">
        <f>IFERROR(__xludf.DUMMYFUNCTION("""COMPUTED_VALUE"""),"cg06589222")</f>
        <v>cg06589222</v>
      </c>
    </row>
    <row r="2738">
      <c r="B2738" s="1" t="s">
        <v>733</v>
      </c>
      <c r="C2738" s="2" t="str">
        <f>IFERROR(__xludf.DUMMYFUNCTION("""COMPUTED_VALUE"""),"cg11603365")</f>
        <v>cg11603365</v>
      </c>
    </row>
    <row r="2739">
      <c r="B2739" s="1" t="s">
        <v>2360</v>
      </c>
      <c r="C2739" s="2" t="str">
        <f>IFERROR(__xludf.DUMMYFUNCTION("""COMPUTED_VALUE"""),"cg19501902")</f>
        <v>cg19501902</v>
      </c>
    </row>
    <row r="2740">
      <c r="B2740" s="1" t="s">
        <v>2361</v>
      </c>
      <c r="C2740" s="2" t="str">
        <f>IFERROR(__xludf.DUMMYFUNCTION("""COMPUTED_VALUE"""),"cg27123273")</f>
        <v>cg27123273</v>
      </c>
    </row>
    <row r="2741">
      <c r="B2741" s="1" t="s">
        <v>1253</v>
      </c>
      <c r="C2741" s="2" t="str">
        <f>IFERROR(__xludf.DUMMYFUNCTION("""COMPUTED_VALUE"""),"cg20509726")</f>
        <v>cg20509726</v>
      </c>
    </row>
    <row r="2742">
      <c r="B2742" s="1" t="s">
        <v>2362</v>
      </c>
      <c r="C2742" s="2" t="str">
        <f>IFERROR(__xludf.DUMMYFUNCTION("""COMPUTED_VALUE"""),"cg19443198")</f>
        <v>cg19443198</v>
      </c>
    </row>
    <row r="2743">
      <c r="B2743" s="1" t="s">
        <v>2363</v>
      </c>
      <c r="C2743" s="2" t="str">
        <f>IFERROR(__xludf.DUMMYFUNCTION("""COMPUTED_VALUE"""),"cg20733303")</f>
        <v>cg20733303</v>
      </c>
    </row>
    <row r="2744">
      <c r="B2744" s="1" t="s">
        <v>2364</v>
      </c>
      <c r="C2744" s="2" t="str">
        <f>IFERROR(__xludf.DUMMYFUNCTION("""COMPUTED_VALUE"""),"cg12620076")</f>
        <v>cg12620076</v>
      </c>
    </row>
    <row r="2745">
      <c r="B2745" s="1" t="s">
        <v>1254</v>
      </c>
      <c r="C2745" s="2" t="str">
        <f>IFERROR(__xludf.DUMMYFUNCTION("""COMPUTED_VALUE"""),"cg03527802")</f>
        <v>cg03527802</v>
      </c>
    </row>
    <row r="2746">
      <c r="B2746" s="1" t="s">
        <v>2365</v>
      </c>
      <c r="C2746" s="2" t="str">
        <f>IFERROR(__xludf.DUMMYFUNCTION("""COMPUTED_VALUE"""),"cg17815177")</f>
        <v>cg17815177</v>
      </c>
    </row>
    <row r="2747">
      <c r="B2747" s="1" t="s">
        <v>2366</v>
      </c>
      <c r="C2747" s="2" t="str">
        <f>IFERROR(__xludf.DUMMYFUNCTION("""COMPUTED_VALUE"""),"cg07386722")</f>
        <v>cg07386722</v>
      </c>
    </row>
    <row r="2748">
      <c r="B2748" s="1" t="s">
        <v>2367</v>
      </c>
      <c r="C2748" s="2" t="str">
        <f>IFERROR(__xludf.DUMMYFUNCTION("""COMPUTED_VALUE"""),"cg22759265")</f>
        <v>cg22759265</v>
      </c>
    </row>
    <row r="2749">
      <c r="B2749" s="1" t="s">
        <v>1255</v>
      </c>
      <c r="C2749" s="2" t="str">
        <f>IFERROR(__xludf.DUMMYFUNCTION("""COMPUTED_VALUE"""),"cg12428797")</f>
        <v>cg12428797</v>
      </c>
    </row>
    <row r="2750">
      <c r="B2750" s="1" t="s">
        <v>2368</v>
      </c>
      <c r="C2750" s="2" t="str">
        <f>IFERROR(__xludf.DUMMYFUNCTION("""COMPUTED_VALUE"""),"cg03722322")</f>
        <v>cg03722322</v>
      </c>
    </row>
    <row r="2751">
      <c r="B2751" s="1" t="s">
        <v>2369</v>
      </c>
      <c r="C2751" s="2" t="str">
        <f>IFERROR(__xludf.DUMMYFUNCTION("""COMPUTED_VALUE"""),"cg10317380")</f>
        <v>cg10317380</v>
      </c>
    </row>
    <row r="2752">
      <c r="B2752" s="1" t="s">
        <v>2370</v>
      </c>
      <c r="C2752" s="2" t="str">
        <f>IFERROR(__xludf.DUMMYFUNCTION("""COMPUTED_VALUE"""),"cg20467658")</f>
        <v>cg20467658</v>
      </c>
    </row>
    <row r="2753">
      <c r="B2753" s="1" t="s">
        <v>2371</v>
      </c>
      <c r="C2753" s="2" t="str">
        <f>IFERROR(__xludf.DUMMYFUNCTION("""COMPUTED_VALUE"""),"cg21595802")</f>
        <v>cg21595802</v>
      </c>
    </row>
    <row r="2754">
      <c r="B2754" s="1" t="s">
        <v>2372</v>
      </c>
      <c r="C2754" s="2" t="str">
        <f>IFERROR(__xludf.DUMMYFUNCTION("""COMPUTED_VALUE"""),"cg17118239")</f>
        <v>cg17118239</v>
      </c>
    </row>
    <row r="2755">
      <c r="B2755" s="1" t="s">
        <v>2373</v>
      </c>
      <c r="C2755" s="2" t="str">
        <f>IFERROR(__xludf.DUMMYFUNCTION("""COMPUTED_VALUE"""),"cg15308786")</f>
        <v>cg15308786</v>
      </c>
    </row>
    <row r="2756">
      <c r="B2756" s="1" t="s">
        <v>2374</v>
      </c>
      <c r="C2756" s="2" t="str">
        <f>IFERROR(__xludf.DUMMYFUNCTION("""COMPUTED_VALUE"""),"cg00853714")</f>
        <v>cg00853714</v>
      </c>
    </row>
    <row r="2757">
      <c r="B2757" s="1" t="s">
        <v>2375</v>
      </c>
      <c r="C2757" s="2" t="str">
        <f>IFERROR(__xludf.DUMMYFUNCTION("""COMPUTED_VALUE"""),"cg16533613")</f>
        <v>cg16533613</v>
      </c>
    </row>
    <row r="2758">
      <c r="B2758" s="1" t="s">
        <v>2376</v>
      </c>
      <c r="C2758" s="2" t="str">
        <f>IFERROR(__xludf.DUMMYFUNCTION("""COMPUTED_VALUE"""),"cg24600366")</f>
        <v>cg24600366</v>
      </c>
    </row>
    <row r="2759">
      <c r="B2759" s="1" t="s">
        <v>1256</v>
      </c>
      <c r="C2759" s="2" t="str">
        <f>IFERROR(__xludf.DUMMYFUNCTION("""COMPUTED_VALUE"""),"cg19145995")</f>
        <v>cg19145995</v>
      </c>
    </row>
    <row r="2760">
      <c r="B2760" s="1" t="s">
        <v>2377</v>
      </c>
      <c r="C2760" s="2" t="str">
        <f>IFERROR(__xludf.DUMMYFUNCTION("""COMPUTED_VALUE"""),"cg13405423")</f>
        <v>cg13405423</v>
      </c>
    </row>
    <row r="2761">
      <c r="B2761" s="1" t="s">
        <v>2378</v>
      </c>
      <c r="C2761" s="2" t="str">
        <f>IFERROR(__xludf.DUMMYFUNCTION("""COMPUTED_VALUE"""),"cg17498239")</f>
        <v>cg17498239</v>
      </c>
    </row>
    <row r="2762">
      <c r="B2762" s="1" t="s">
        <v>2379</v>
      </c>
      <c r="C2762" s="2" t="str">
        <f>IFERROR(__xludf.DUMMYFUNCTION("""COMPUTED_VALUE"""),"cg02375166")</f>
        <v>cg02375166</v>
      </c>
    </row>
    <row r="2763">
      <c r="B2763" s="1" t="s">
        <v>2380</v>
      </c>
      <c r="C2763" s="2" t="str">
        <f>IFERROR(__xludf.DUMMYFUNCTION("""COMPUTED_VALUE"""),"cg22143352")</f>
        <v>cg22143352</v>
      </c>
    </row>
    <row r="2764">
      <c r="B2764" s="1" t="s">
        <v>2381</v>
      </c>
      <c r="C2764" s="2" t="str">
        <f>IFERROR(__xludf.DUMMYFUNCTION("""COMPUTED_VALUE"""),"cg15998609")</f>
        <v>cg15998609</v>
      </c>
    </row>
    <row r="2765">
      <c r="B2765" s="1" t="s">
        <v>2382</v>
      </c>
      <c r="C2765" s="2" t="str">
        <f>IFERROR(__xludf.DUMMYFUNCTION("""COMPUTED_VALUE"""),"cg27617715")</f>
        <v>cg27617715</v>
      </c>
    </row>
    <row r="2766">
      <c r="B2766" s="1" t="s">
        <v>1257</v>
      </c>
      <c r="C2766" s="2" t="str">
        <f>IFERROR(__xludf.DUMMYFUNCTION("""COMPUTED_VALUE"""),"cg06243866")</f>
        <v>cg06243866</v>
      </c>
    </row>
    <row r="2767">
      <c r="B2767" s="1" t="s">
        <v>2383</v>
      </c>
      <c r="C2767" s="2" t="str">
        <f>IFERROR(__xludf.DUMMYFUNCTION("""COMPUTED_VALUE"""),"cg25318870")</f>
        <v>cg25318870</v>
      </c>
    </row>
    <row r="2768">
      <c r="B2768" s="1" t="s">
        <v>2384</v>
      </c>
      <c r="C2768" s="2" t="str">
        <f>IFERROR(__xludf.DUMMYFUNCTION("""COMPUTED_VALUE"""),"cg02203067")</f>
        <v>cg02203067</v>
      </c>
    </row>
    <row r="2769">
      <c r="B2769" s="1" t="s">
        <v>2385</v>
      </c>
      <c r="C2769" s="2" t="str">
        <f>IFERROR(__xludf.DUMMYFUNCTION("""COMPUTED_VALUE"""),"cg08815968")</f>
        <v>cg08815968</v>
      </c>
    </row>
    <row r="2770">
      <c r="B2770" s="1" t="s">
        <v>2386</v>
      </c>
      <c r="C2770" s="2" t="str">
        <f>IFERROR(__xludf.DUMMYFUNCTION("""COMPUTED_VALUE"""),"cg11399589")</f>
        <v>cg11399589</v>
      </c>
    </row>
    <row r="2771">
      <c r="B2771" s="1" t="s">
        <v>2387</v>
      </c>
      <c r="C2771" s="2" t="str">
        <f>IFERROR(__xludf.DUMMYFUNCTION("""COMPUTED_VALUE"""),"cg23670631")</f>
        <v>cg23670631</v>
      </c>
    </row>
    <row r="2772">
      <c r="B2772" s="1" t="s">
        <v>2388</v>
      </c>
      <c r="C2772" s="2" t="str">
        <f>IFERROR(__xludf.DUMMYFUNCTION("""COMPUTED_VALUE"""),"cg06795340")</f>
        <v>cg06795340</v>
      </c>
    </row>
    <row r="2773">
      <c r="B2773" s="1" t="s">
        <v>1258</v>
      </c>
      <c r="C2773" s="2" t="str">
        <f>IFERROR(__xludf.DUMMYFUNCTION("""COMPUTED_VALUE"""),"cg22694749")</f>
        <v>cg22694749</v>
      </c>
    </row>
    <row r="2774">
      <c r="B2774" s="1" t="s">
        <v>2389</v>
      </c>
      <c r="C2774" s="2" t="str">
        <f>IFERROR(__xludf.DUMMYFUNCTION("""COMPUTED_VALUE"""),"cg17827770")</f>
        <v>cg17827770</v>
      </c>
    </row>
    <row r="2775">
      <c r="B2775" s="1" t="s">
        <v>2390</v>
      </c>
      <c r="C2775" s="2" t="str">
        <f>IFERROR(__xludf.DUMMYFUNCTION("""COMPUTED_VALUE"""),"cg25371503")</f>
        <v>cg25371503</v>
      </c>
    </row>
    <row r="2776">
      <c r="B2776" s="1" t="s">
        <v>2391</v>
      </c>
      <c r="C2776" s="2" t="str">
        <f>IFERROR(__xludf.DUMMYFUNCTION("""COMPUTED_VALUE"""),"cg01149275")</f>
        <v>cg01149275</v>
      </c>
    </row>
    <row r="2777">
      <c r="B2777" s="1" t="s">
        <v>2392</v>
      </c>
      <c r="C2777" s="2" t="str">
        <f>IFERROR(__xludf.DUMMYFUNCTION("""COMPUTED_VALUE"""),"cg11998004")</f>
        <v>cg11998004</v>
      </c>
    </row>
    <row r="2778">
      <c r="B2778" s="1" t="s">
        <v>2393</v>
      </c>
      <c r="C2778" s="2" t="str">
        <f>IFERROR(__xludf.DUMMYFUNCTION("""COMPUTED_VALUE"""),"cg08973191")</f>
        <v>cg08973191</v>
      </c>
    </row>
    <row r="2779">
      <c r="B2779" s="1" t="s">
        <v>2394</v>
      </c>
      <c r="C2779" s="2" t="str">
        <f>IFERROR(__xludf.DUMMYFUNCTION("""COMPUTED_VALUE"""),"cg02679375")</f>
        <v>cg02679375</v>
      </c>
    </row>
    <row r="2780">
      <c r="B2780" s="1" t="s">
        <v>2395</v>
      </c>
      <c r="C2780" s="2" t="str">
        <f>IFERROR(__xludf.DUMMYFUNCTION("""COMPUTED_VALUE"""),"cg12554634")</f>
        <v>cg12554634</v>
      </c>
    </row>
    <row r="2781">
      <c r="B2781" s="1" t="s">
        <v>2396</v>
      </c>
      <c r="C2781" s="2" t="str">
        <f>IFERROR(__xludf.DUMMYFUNCTION("""COMPUTED_VALUE"""),"cg27064949")</f>
        <v>cg27064949</v>
      </c>
    </row>
    <row r="2782">
      <c r="B2782" s="1" t="s">
        <v>2397</v>
      </c>
      <c r="C2782" s="2" t="str">
        <f>IFERROR(__xludf.DUMMYFUNCTION("""COMPUTED_VALUE"""),"cg22143387")</f>
        <v>cg22143387</v>
      </c>
    </row>
    <row r="2783">
      <c r="B2783" s="1" t="s">
        <v>2398</v>
      </c>
      <c r="C2783" s="2" t="str">
        <f>IFERROR(__xludf.DUMMYFUNCTION("""COMPUTED_VALUE"""),"cg05453242")</f>
        <v>cg05453242</v>
      </c>
    </row>
    <row r="2784">
      <c r="B2784" s="1" t="s">
        <v>2399</v>
      </c>
      <c r="C2784" s="2" t="str">
        <f>IFERROR(__xludf.DUMMYFUNCTION("""COMPUTED_VALUE"""),"cg21574629")</f>
        <v>cg21574629</v>
      </c>
    </row>
    <row r="2785">
      <c r="B2785" s="1" t="s">
        <v>540</v>
      </c>
      <c r="C2785" s="2" t="str">
        <f>IFERROR(__xludf.DUMMYFUNCTION("""COMPUTED_VALUE"""),"cg17466151")</f>
        <v>cg17466151</v>
      </c>
    </row>
    <row r="2786">
      <c r="B2786" s="1" t="s">
        <v>2400</v>
      </c>
      <c r="C2786" s="2" t="str">
        <f>IFERROR(__xludf.DUMMYFUNCTION("""COMPUTED_VALUE"""),"cg06062640")</f>
        <v>cg06062640</v>
      </c>
    </row>
    <row r="2787">
      <c r="B2787" s="1" t="s">
        <v>2401</v>
      </c>
      <c r="C2787" s="2" t="str">
        <f>IFERROR(__xludf.DUMMYFUNCTION("""COMPUTED_VALUE"""),"cg15848479")</f>
        <v>cg15848479</v>
      </c>
    </row>
    <row r="2788">
      <c r="B2788" s="1" t="s">
        <v>2402</v>
      </c>
      <c r="C2788" s="2" t="str">
        <f>IFERROR(__xludf.DUMMYFUNCTION("""COMPUTED_VALUE"""),"cg00199799")</f>
        <v>cg00199799</v>
      </c>
    </row>
    <row r="2789">
      <c r="B2789" s="1" t="s">
        <v>2403</v>
      </c>
      <c r="C2789" s="2" t="str">
        <f>IFERROR(__xludf.DUMMYFUNCTION("""COMPUTED_VALUE"""),"cg27121095")</f>
        <v>cg27121095</v>
      </c>
    </row>
    <row r="2790">
      <c r="B2790" s="1" t="s">
        <v>2404</v>
      </c>
      <c r="C2790" s="2" t="str">
        <f>IFERROR(__xludf.DUMMYFUNCTION("""COMPUTED_VALUE"""),"cg19004565")</f>
        <v>cg19004565</v>
      </c>
    </row>
    <row r="2791">
      <c r="B2791" s="1" t="s">
        <v>2405</v>
      </c>
      <c r="C2791" s="2" t="str">
        <f>IFERROR(__xludf.DUMMYFUNCTION("""COMPUTED_VALUE"""),"cg25950638")</f>
        <v>cg25950638</v>
      </c>
    </row>
    <row r="2792">
      <c r="B2792" s="1" t="s">
        <v>2406</v>
      </c>
      <c r="C2792" s="2" t="str">
        <f>IFERROR(__xludf.DUMMYFUNCTION("""COMPUTED_VALUE"""),"cg09448652")</f>
        <v>cg09448652</v>
      </c>
    </row>
    <row r="2793">
      <c r="B2793" s="1" t="s">
        <v>2407</v>
      </c>
      <c r="C2793" s="2" t="str">
        <f>IFERROR(__xludf.DUMMYFUNCTION("""COMPUTED_VALUE"""),"cg09217258")</f>
        <v>cg09217258</v>
      </c>
    </row>
    <row r="2794">
      <c r="B2794" s="1" t="s">
        <v>2408</v>
      </c>
      <c r="C2794" s="2" t="str">
        <f>IFERROR(__xludf.DUMMYFUNCTION("""COMPUTED_VALUE"""),"cg16461996")</f>
        <v>cg16461996</v>
      </c>
    </row>
    <row r="2795">
      <c r="B2795" s="1" t="s">
        <v>2409</v>
      </c>
      <c r="C2795" s="2" t="str">
        <f>IFERROR(__xludf.DUMMYFUNCTION("""COMPUTED_VALUE"""),"cg05358181")</f>
        <v>cg05358181</v>
      </c>
    </row>
    <row r="2796">
      <c r="B2796" s="1" t="s">
        <v>1140</v>
      </c>
      <c r="C2796" s="2" t="str">
        <f>IFERROR(__xludf.DUMMYFUNCTION("""COMPUTED_VALUE"""),"cg24386849")</f>
        <v>cg24386849</v>
      </c>
    </row>
    <row r="2797">
      <c r="B2797" s="1" t="s">
        <v>2410</v>
      </c>
      <c r="C2797" s="2" t="str">
        <f>IFERROR(__xludf.DUMMYFUNCTION("""COMPUTED_VALUE"""),"cg16177250")</f>
        <v>cg16177250</v>
      </c>
    </row>
    <row r="2798">
      <c r="B2798" s="1" t="s">
        <v>2411</v>
      </c>
      <c r="C2798" s="2" t="str">
        <f>IFERROR(__xludf.DUMMYFUNCTION("""COMPUTED_VALUE"""),"cg16352321")</f>
        <v>cg16352321</v>
      </c>
    </row>
    <row r="2799">
      <c r="B2799" s="1" t="s">
        <v>2412</v>
      </c>
      <c r="C2799" s="2" t="str">
        <f>IFERROR(__xludf.DUMMYFUNCTION("""COMPUTED_VALUE"""),"cg05487748")</f>
        <v>cg05487748</v>
      </c>
    </row>
    <row r="2800">
      <c r="B2800" s="1" t="s">
        <v>2413</v>
      </c>
      <c r="C2800" s="2" t="str">
        <f>IFERROR(__xludf.DUMMYFUNCTION("""COMPUTED_VALUE"""),"cg05786554")</f>
        <v>cg05786554</v>
      </c>
    </row>
    <row r="2801">
      <c r="B2801" s="1" t="s">
        <v>2414</v>
      </c>
      <c r="C2801" s="2" t="str">
        <f>IFERROR(__xludf.DUMMYFUNCTION("""COMPUTED_VALUE"""),"cg22661501")</f>
        <v>cg22661501</v>
      </c>
    </row>
    <row r="2802">
      <c r="B2802" s="1" t="s">
        <v>2415</v>
      </c>
      <c r="C2802" s="2" t="str">
        <f>IFERROR(__xludf.DUMMYFUNCTION("""COMPUTED_VALUE"""),"cg11784631")</f>
        <v>cg11784631</v>
      </c>
    </row>
    <row r="2803">
      <c r="B2803" s="1" t="s">
        <v>2416</v>
      </c>
      <c r="C2803" s="2" t="str">
        <f>IFERROR(__xludf.DUMMYFUNCTION("""COMPUTED_VALUE"""),"cg07432164")</f>
        <v>cg07432164</v>
      </c>
    </row>
    <row r="2804">
      <c r="B2804" s="1" t="s">
        <v>2417</v>
      </c>
      <c r="C2804" s="2" t="str">
        <f>IFERROR(__xludf.DUMMYFUNCTION("""COMPUTED_VALUE"""),"cg11378067")</f>
        <v>cg11378067</v>
      </c>
    </row>
    <row r="2805">
      <c r="B2805" s="1" t="s">
        <v>2418</v>
      </c>
      <c r="C2805" s="2" t="str">
        <f>IFERROR(__xludf.DUMMYFUNCTION("""COMPUTED_VALUE"""),"cg09641642")</f>
        <v>cg09641642</v>
      </c>
    </row>
    <row r="2806">
      <c r="B2806" s="1" t="s">
        <v>2419</v>
      </c>
      <c r="C2806" s="2" t="str">
        <f>IFERROR(__xludf.DUMMYFUNCTION("""COMPUTED_VALUE"""),"cg09638286")</f>
        <v>cg09638286</v>
      </c>
    </row>
    <row r="2807">
      <c r="B2807" s="1" t="s">
        <v>2420</v>
      </c>
      <c r="C2807" s="2" t="str">
        <f>IFERROR(__xludf.DUMMYFUNCTION("""COMPUTED_VALUE"""),"cg05125838")</f>
        <v>cg05125838</v>
      </c>
    </row>
    <row r="2808">
      <c r="B2808" s="1" t="s">
        <v>1259</v>
      </c>
      <c r="C2808" s="2" t="str">
        <f>IFERROR(__xludf.DUMMYFUNCTION("""COMPUTED_VALUE"""),"cg05004640")</f>
        <v>cg05004640</v>
      </c>
    </row>
    <row r="2809">
      <c r="B2809" s="1" t="s">
        <v>2421</v>
      </c>
      <c r="C2809" s="2" t="str">
        <f>IFERROR(__xludf.DUMMYFUNCTION("""COMPUTED_VALUE"""),"cg05603985")</f>
        <v>cg05603985</v>
      </c>
    </row>
    <row r="2810">
      <c r="B2810" s="1" t="s">
        <v>857</v>
      </c>
      <c r="C2810" s="2" t="str">
        <f>IFERROR(__xludf.DUMMYFUNCTION("""COMPUTED_VALUE"""),"cg02876760")</f>
        <v>cg02876760</v>
      </c>
    </row>
    <row r="2811">
      <c r="B2811" s="1" t="s">
        <v>2422</v>
      </c>
      <c r="C2811" s="2" t="str">
        <f>IFERROR(__xludf.DUMMYFUNCTION("""COMPUTED_VALUE"""),"cg24491028")</f>
        <v>cg24491028</v>
      </c>
    </row>
    <row r="2812">
      <c r="B2812" s="1" t="s">
        <v>2423</v>
      </c>
      <c r="C2812" s="2" t="str">
        <f>IFERROR(__xludf.DUMMYFUNCTION("""COMPUTED_VALUE"""),"cg16422816")</f>
        <v>cg16422816</v>
      </c>
    </row>
    <row r="2813">
      <c r="B2813" s="1" t="s">
        <v>2424</v>
      </c>
      <c r="C2813" s="2" t="str">
        <f>IFERROR(__xludf.DUMMYFUNCTION("""COMPUTED_VALUE"""),"cg07023764")</f>
        <v>cg07023764</v>
      </c>
    </row>
    <row r="2814">
      <c r="B2814" s="1" t="s">
        <v>2425</v>
      </c>
      <c r="C2814" s="2" t="str">
        <f>IFERROR(__xludf.DUMMYFUNCTION("""COMPUTED_VALUE"""),"cg04961225")</f>
        <v>cg04961225</v>
      </c>
    </row>
    <row r="2815">
      <c r="B2815" s="1" t="s">
        <v>2426</v>
      </c>
      <c r="C2815" s="2" t="str">
        <f>IFERROR(__xludf.DUMMYFUNCTION("""COMPUTED_VALUE"""),"cg21635197")</f>
        <v>cg21635197</v>
      </c>
    </row>
    <row r="2816">
      <c r="B2816" s="1" t="s">
        <v>2427</v>
      </c>
      <c r="C2816" s="2" t="str">
        <f>IFERROR(__xludf.DUMMYFUNCTION("""COMPUTED_VALUE"""),"cg14930341")</f>
        <v>cg14930341</v>
      </c>
    </row>
    <row r="2817">
      <c r="B2817" s="1" t="s">
        <v>2428</v>
      </c>
      <c r="C2817" s="2" t="str">
        <f>IFERROR(__xludf.DUMMYFUNCTION("""COMPUTED_VALUE"""),"cg27372654")</f>
        <v>cg27372654</v>
      </c>
    </row>
    <row r="2818">
      <c r="B2818" s="1" t="s">
        <v>2429</v>
      </c>
      <c r="C2818" s="2" t="str">
        <f>IFERROR(__xludf.DUMMYFUNCTION("""COMPUTED_VALUE"""),"cg11911919")</f>
        <v>cg11911919</v>
      </c>
    </row>
    <row r="2819">
      <c r="B2819" s="1" t="s">
        <v>1260</v>
      </c>
      <c r="C2819" s="2" t="str">
        <f>IFERROR(__xludf.DUMMYFUNCTION("""COMPUTED_VALUE"""),"cg23168456")</f>
        <v>cg23168456</v>
      </c>
    </row>
    <row r="2820">
      <c r="B2820" s="1" t="s">
        <v>2430</v>
      </c>
      <c r="C2820" s="2" t="str">
        <f>IFERROR(__xludf.DUMMYFUNCTION("""COMPUTED_VALUE"""),"cg20750889")</f>
        <v>cg20750889</v>
      </c>
    </row>
    <row r="2821">
      <c r="B2821" s="1" t="s">
        <v>2431</v>
      </c>
      <c r="C2821" s="2" t="str">
        <f>IFERROR(__xludf.DUMMYFUNCTION("""COMPUTED_VALUE"""),"cg14686533")</f>
        <v>cg14686533</v>
      </c>
    </row>
    <row r="2822">
      <c r="B2822" s="1" t="s">
        <v>2432</v>
      </c>
      <c r="C2822" s="2" t="str">
        <f>IFERROR(__xludf.DUMMYFUNCTION("""COMPUTED_VALUE"""),"cg24123792")</f>
        <v>cg24123792</v>
      </c>
    </row>
    <row r="2823">
      <c r="B2823" s="1" t="s">
        <v>2433</v>
      </c>
      <c r="C2823" s="2" t="str">
        <f>IFERROR(__xludf.DUMMYFUNCTION("""COMPUTED_VALUE"""),"cg04119529")</f>
        <v>cg04119529</v>
      </c>
    </row>
    <row r="2824">
      <c r="B2824" s="1" t="s">
        <v>107</v>
      </c>
      <c r="C2824" s="2" t="str">
        <f>IFERROR(__xludf.DUMMYFUNCTION("""COMPUTED_VALUE"""),"cg12004614")</f>
        <v>cg12004614</v>
      </c>
    </row>
    <row r="2825">
      <c r="B2825" s="1" t="s">
        <v>2434</v>
      </c>
      <c r="C2825" s="2" t="str">
        <f>IFERROR(__xludf.DUMMYFUNCTION("""COMPUTED_VALUE"""),"cg19371711")</f>
        <v>cg19371711</v>
      </c>
    </row>
    <row r="2826">
      <c r="B2826" s="1" t="s">
        <v>2435</v>
      </c>
      <c r="C2826" s="2" t="str">
        <f>IFERROR(__xludf.DUMMYFUNCTION("""COMPUTED_VALUE"""),"cg00721951")</f>
        <v>cg00721951</v>
      </c>
    </row>
    <row r="2827">
      <c r="B2827" s="1" t="s">
        <v>2436</v>
      </c>
      <c r="C2827" s="2" t="str">
        <f>IFERROR(__xludf.DUMMYFUNCTION("""COMPUTED_VALUE"""),"cg16878641")</f>
        <v>cg16878641</v>
      </c>
    </row>
    <row r="2828">
      <c r="B2828" s="1" t="s">
        <v>2437</v>
      </c>
      <c r="C2828" s="2" t="str">
        <f>IFERROR(__xludf.DUMMYFUNCTION("""COMPUTED_VALUE"""),"cg23372375")</f>
        <v>cg23372375</v>
      </c>
    </row>
    <row r="2829">
      <c r="B2829" s="1" t="s">
        <v>2438</v>
      </c>
      <c r="C2829" s="2" t="str">
        <f>IFERROR(__xludf.DUMMYFUNCTION("""COMPUTED_VALUE"""),"cg21337881")</f>
        <v>cg21337881</v>
      </c>
    </row>
    <row r="2830">
      <c r="B2830" s="1" t="s">
        <v>2439</v>
      </c>
      <c r="C2830" s="2" t="str">
        <f>IFERROR(__xludf.DUMMYFUNCTION("""COMPUTED_VALUE"""),"cg09144769")</f>
        <v>cg09144769</v>
      </c>
    </row>
    <row r="2831">
      <c r="B2831" s="1" t="s">
        <v>2440</v>
      </c>
      <c r="C2831" s="2" t="str">
        <f>IFERROR(__xludf.DUMMYFUNCTION("""COMPUTED_VALUE"""),"cg11537849")</f>
        <v>cg11537849</v>
      </c>
    </row>
    <row r="2832">
      <c r="B2832" s="1" t="s">
        <v>2441</v>
      </c>
      <c r="C2832" s="2" t="str">
        <f>IFERROR(__xludf.DUMMYFUNCTION("""COMPUTED_VALUE"""),"cg12603236")</f>
        <v>cg12603236</v>
      </c>
    </row>
    <row r="2833">
      <c r="B2833" s="1" t="s">
        <v>2442</v>
      </c>
      <c r="C2833" s="2" t="str">
        <f>IFERROR(__xludf.DUMMYFUNCTION("""COMPUTED_VALUE"""),"cg26100149")</f>
        <v>cg26100149</v>
      </c>
    </row>
    <row r="2834">
      <c r="B2834" s="1" t="s">
        <v>2443</v>
      </c>
      <c r="C2834" s="2" t="str">
        <f>IFERROR(__xludf.DUMMYFUNCTION("""COMPUTED_VALUE"""),"cg09820525")</f>
        <v>cg09820525</v>
      </c>
    </row>
    <row r="2835">
      <c r="B2835" s="1" t="s">
        <v>2444</v>
      </c>
      <c r="C2835" s="2" t="str">
        <f>IFERROR(__xludf.DUMMYFUNCTION("""COMPUTED_VALUE"""),"cg05136179")</f>
        <v>cg05136179</v>
      </c>
    </row>
    <row r="2836">
      <c r="B2836" s="1" t="s">
        <v>2445</v>
      </c>
      <c r="C2836" s="2" t="str">
        <f>IFERROR(__xludf.DUMMYFUNCTION("""COMPUTED_VALUE"""),"cg10777481")</f>
        <v>cg10777481</v>
      </c>
    </row>
    <row r="2837">
      <c r="B2837" s="1" t="s">
        <v>2446</v>
      </c>
      <c r="C2837" s="2" t="str">
        <f>IFERROR(__xludf.DUMMYFUNCTION("""COMPUTED_VALUE"""),"cg12758082")</f>
        <v>cg12758082</v>
      </c>
    </row>
    <row r="2838">
      <c r="B2838" s="1" t="s">
        <v>2447</v>
      </c>
      <c r="C2838" s="2" t="str">
        <f>IFERROR(__xludf.DUMMYFUNCTION("""COMPUTED_VALUE"""),"cg02749265")</f>
        <v>cg02749265</v>
      </c>
    </row>
    <row r="2839">
      <c r="B2839" s="1" t="s">
        <v>2448</v>
      </c>
      <c r="C2839" s="2" t="str">
        <f>IFERROR(__xludf.DUMMYFUNCTION("""COMPUTED_VALUE"""),"cg20544516")</f>
        <v>cg20544516</v>
      </c>
    </row>
    <row r="2840">
      <c r="B2840" s="1" t="s">
        <v>2449</v>
      </c>
      <c r="C2840" s="2" t="str">
        <f>IFERROR(__xludf.DUMMYFUNCTION("""COMPUTED_VALUE"""),"cg00575896")</f>
        <v>cg00575896</v>
      </c>
    </row>
    <row r="2841">
      <c r="B2841" s="1" t="s">
        <v>2450</v>
      </c>
      <c r="C2841" s="2" t="str">
        <f>IFERROR(__xludf.DUMMYFUNCTION("""COMPUTED_VALUE"""),"cg01869657")</f>
        <v>cg01869657</v>
      </c>
    </row>
    <row r="2842">
      <c r="B2842" s="1" t="s">
        <v>2451</v>
      </c>
      <c r="C2842" s="2" t="str">
        <f>IFERROR(__xludf.DUMMYFUNCTION("""COMPUTED_VALUE"""),"cg08668662")</f>
        <v>cg08668662</v>
      </c>
    </row>
    <row r="2843">
      <c r="B2843" s="1" t="s">
        <v>2452</v>
      </c>
      <c r="C2843" s="2" t="str">
        <f>IFERROR(__xludf.DUMMYFUNCTION("""COMPUTED_VALUE"""),"cg20423384")</f>
        <v>cg20423384</v>
      </c>
    </row>
    <row r="2844">
      <c r="B2844" s="1" t="s">
        <v>2453</v>
      </c>
      <c r="C2844" s="2" t="str">
        <f>IFERROR(__xludf.DUMMYFUNCTION("""COMPUTED_VALUE"""),"cg03580247")</f>
        <v>cg03580247</v>
      </c>
    </row>
    <row r="2845">
      <c r="B2845" s="1" t="s">
        <v>2454</v>
      </c>
      <c r="C2845" s="2" t="str">
        <f>IFERROR(__xludf.DUMMYFUNCTION("""COMPUTED_VALUE"""),"cg02531939")</f>
        <v>cg02531939</v>
      </c>
    </row>
    <row r="2846">
      <c r="B2846" s="1" t="s">
        <v>2455</v>
      </c>
      <c r="C2846" s="2" t="str">
        <f>IFERROR(__xludf.DUMMYFUNCTION("""COMPUTED_VALUE"""),"cg24227782")</f>
        <v>cg24227782</v>
      </c>
    </row>
    <row r="2847">
      <c r="B2847" s="1" t="s">
        <v>2456</v>
      </c>
      <c r="C2847" s="2" t="str">
        <f>IFERROR(__xludf.DUMMYFUNCTION("""COMPUTED_VALUE"""),"cg02220284")</f>
        <v>cg02220284</v>
      </c>
    </row>
    <row r="2848">
      <c r="B2848" s="1" t="s">
        <v>2457</v>
      </c>
      <c r="C2848" s="2" t="str">
        <f>IFERROR(__xludf.DUMMYFUNCTION("""COMPUTED_VALUE"""),"cg07517549")</f>
        <v>cg07517549</v>
      </c>
    </row>
    <row r="2849">
      <c r="B2849" s="1" t="s">
        <v>2458</v>
      </c>
      <c r="C2849" s="2" t="str">
        <f>IFERROR(__xludf.DUMMYFUNCTION("""COMPUTED_VALUE"""),"cg22664560")</f>
        <v>cg22664560</v>
      </c>
    </row>
    <row r="2850">
      <c r="B2850" s="1" t="s">
        <v>2459</v>
      </c>
      <c r="C2850" s="2" t="str">
        <f>IFERROR(__xludf.DUMMYFUNCTION("""COMPUTED_VALUE"""),"cg16525157")</f>
        <v>cg16525157</v>
      </c>
    </row>
    <row r="2851">
      <c r="B2851" s="1" t="s">
        <v>2460</v>
      </c>
      <c r="C2851" s="2" t="str">
        <f>IFERROR(__xludf.DUMMYFUNCTION("""COMPUTED_VALUE"""),"cg02948444")</f>
        <v>cg02948444</v>
      </c>
    </row>
    <row r="2852">
      <c r="B2852" s="1" t="s">
        <v>2461</v>
      </c>
      <c r="C2852" s="2" t="str">
        <f>IFERROR(__xludf.DUMMYFUNCTION("""COMPUTED_VALUE"""),"cg03482883")</f>
        <v>cg03482883</v>
      </c>
    </row>
    <row r="2853">
      <c r="B2853" s="1" t="s">
        <v>2462</v>
      </c>
      <c r="C2853" s="2" t="str">
        <f>IFERROR(__xludf.DUMMYFUNCTION("""COMPUTED_VALUE"""),"cg20019410")</f>
        <v>cg20019410</v>
      </c>
    </row>
    <row r="2854">
      <c r="B2854" s="1" t="s">
        <v>940</v>
      </c>
      <c r="C2854" s="2" t="str">
        <f>IFERROR(__xludf.DUMMYFUNCTION("""COMPUTED_VALUE"""),"cg27179353")</f>
        <v>cg27179353</v>
      </c>
    </row>
    <row r="2855">
      <c r="B2855" s="1" t="s">
        <v>1261</v>
      </c>
      <c r="C2855" s="2" t="str">
        <f>IFERROR(__xludf.DUMMYFUNCTION("""COMPUTED_VALUE"""),"cg08574423")</f>
        <v>cg08574423</v>
      </c>
    </row>
    <row r="2856">
      <c r="B2856" s="1" t="s">
        <v>2463</v>
      </c>
      <c r="C2856" s="2" t="str">
        <f>IFERROR(__xludf.DUMMYFUNCTION("""COMPUTED_VALUE"""),"cg24821680")</f>
        <v>cg24821680</v>
      </c>
    </row>
    <row r="2857">
      <c r="B2857" s="1" t="s">
        <v>2464</v>
      </c>
      <c r="C2857" s="2" t="str">
        <f>IFERROR(__xludf.DUMMYFUNCTION("""COMPUTED_VALUE"""),"cg00227093")</f>
        <v>cg00227093</v>
      </c>
    </row>
    <row r="2858">
      <c r="B2858" s="1" t="s">
        <v>1262</v>
      </c>
      <c r="C2858" s="2" t="str">
        <f>IFERROR(__xludf.DUMMYFUNCTION("""COMPUTED_VALUE"""),"cg03954453")</f>
        <v>cg03954453</v>
      </c>
    </row>
    <row r="2859">
      <c r="B2859" s="1" t="s">
        <v>2465</v>
      </c>
      <c r="C2859" s="2" t="str">
        <f>IFERROR(__xludf.DUMMYFUNCTION("""COMPUTED_VALUE"""),"cg00457494")</f>
        <v>cg00457494</v>
      </c>
    </row>
    <row r="2860">
      <c r="B2860" s="1" t="s">
        <v>2466</v>
      </c>
      <c r="C2860" s="2" t="str">
        <f>IFERROR(__xludf.DUMMYFUNCTION("""COMPUTED_VALUE"""),"cg03782943")</f>
        <v>cg03782943</v>
      </c>
    </row>
    <row r="2861">
      <c r="B2861" s="1" t="s">
        <v>2467</v>
      </c>
      <c r="C2861" s="2" t="str">
        <f>IFERROR(__xludf.DUMMYFUNCTION("""COMPUTED_VALUE"""),"cg05254511")</f>
        <v>cg05254511</v>
      </c>
    </row>
    <row r="2862">
      <c r="B2862" s="1" t="s">
        <v>2468</v>
      </c>
      <c r="C2862" s="2" t="str">
        <f>IFERROR(__xludf.DUMMYFUNCTION("""COMPUTED_VALUE"""),"cg26689341")</f>
        <v>cg26689341</v>
      </c>
    </row>
    <row r="2863">
      <c r="B2863" s="1" t="s">
        <v>2469</v>
      </c>
      <c r="C2863" s="2" t="str">
        <f>IFERROR(__xludf.DUMMYFUNCTION("""COMPUTED_VALUE"""),"cg15380836")</f>
        <v>cg15380836</v>
      </c>
    </row>
    <row r="2864">
      <c r="B2864" s="1" t="s">
        <v>2470</v>
      </c>
      <c r="C2864" s="2" t="str">
        <f>IFERROR(__xludf.DUMMYFUNCTION("""COMPUTED_VALUE"""),"cg14973055")</f>
        <v>cg14973055</v>
      </c>
    </row>
    <row r="2865">
      <c r="B2865" s="1" t="s">
        <v>2471</v>
      </c>
      <c r="C2865" s="2" t="str">
        <f>IFERROR(__xludf.DUMMYFUNCTION("""COMPUTED_VALUE"""),"cg10192877")</f>
        <v>cg10192877</v>
      </c>
    </row>
    <row r="2866">
      <c r="B2866" s="1" t="s">
        <v>2472</v>
      </c>
      <c r="C2866" s="2" t="str">
        <f>IFERROR(__xludf.DUMMYFUNCTION("""COMPUTED_VALUE"""),"cg19916943")</f>
        <v>cg19916943</v>
      </c>
    </row>
    <row r="2867">
      <c r="B2867" s="1" t="s">
        <v>2473</v>
      </c>
      <c r="C2867" s="2" t="str">
        <f>IFERROR(__xludf.DUMMYFUNCTION("""COMPUTED_VALUE"""),"cg05215546")</f>
        <v>cg05215546</v>
      </c>
    </row>
    <row r="2868">
      <c r="B2868" s="1" t="s">
        <v>2474</v>
      </c>
      <c r="C2868" s="2" t="str">
        <f>IFERROR(__xludf.DUMMYFUNCTION("""COMPUTED_VALUE"""),"cg16460669")</f>
        <v>cg16460669</v>
      </c>
    </row>
    <row r="2869">
      <c r="B2869" s="1" t="s">
        <v>2475</v>
      </c>
      <c r="C2869" s="2" t="str">
        <f>IFERROR(__xludf.DUMMYFUNCTION("""COMPUTED_VALUE"""),"cg25773695")</f>
        <v>cg25773695</v>
      </c>
    </row>
    <row r="2870">
      <c r="B2870" s="1" t="s">
        <v>2476</v>
      </c>
      <c r="C2870" s="2" t="str">
        <f>IFERROR(__xludf.DUMMYFUNCTION("""COMPUTED_VALUE"""),"cg22214659")</f>
        <v>cg22214659</v>
      </c>
    </row>
    <row r="2871">
      <c r="B2871" s="1" t="s">
        <v>1263</v>
      </c>
      <c r="C2871" s="2" t="str">
        <f>IFERROR(__xludf.DUMMYFUNCTION("""COMPUTED_VALUE"""),"cg11523799")</f>
        <v>cg11523799</v>
      </c>
    </row>
    <row r="2872">
      <c r="B2872" s="1" t="s">
        <v>2477</v>
      </c>
      <c r="C2872" s="2" t="str">
        <f>IFERROR(__xludf.DUMMYFUNCTION("""COMPUTED_VALUE"""),"cg24408488")</f>
        <v>cg24408488</v>
      </c>
    </row>
    <row r="2873">
      <c r="B2873" s="1" t="s">
        <v>2478</v>
      </c>
      <c r="C2873" s="2" t="str">
        <f>IFERROR(__xludf.DUMMYFUNCTION("""COMPUTED_VALUE"""),"cg06206136")</f>
        <v>cg06206136</v>
      </c>
    </row>
    <row r="2874">
      <c r="B2874" s="1" t="s">
        <v>2479</v>
      </c>
      <c r="C2874" s="2" t="str">
        <f>IFERROR(__xludf.DUMMYFUNCTION("""COMPUTED_VALUE"""),"cg09956442")</f>
        <v>cg09956442</v>
      </c>
    </row>
    <row r="2875">
      <c r="B2875" s="1" t="s">
        <v>2480</v>
      </c>
      <c r="C2875" s="2" t="str">
        <f>IFERROR(__xludf.DUMMYFUNCTION("""COMPUTED_VALUE"""),"cg20056593")</f>
        <v>cg20056593</v>
      </c>
    </row>
    <row r="2876">
      <c r="B2876" s="1" t="s">
        <v>1264</v>
      </c>
      <c r="C2876" s="2" t="str">
        <f>IFERROR(__xludf.DUMMYFUNCTION("""COMPUTED_VALUE"""),"cg26554385")</f>
        <v>cg26554385</v>
      </c>
    </row>
    <row r="2877">
      <c r="B2877" s="1" t="s">
        <v>2481</v>
      </c>
      <c r="C2877" s="2" t="str">
        <f>IFERROR(__xludf.DUMMYFUNCTION("""COMPUTED_VALUE"""),"cg11640529")</f>
        <v>cg11640529</v>
      </c>
    </row>
    <row r="2878">
      <c r="B2878" s="1" t="s">
        <v>2482</v>
      </c>
      <c r="C2878" s="2" t="str">
        <f>IFERROR(__xludf.DUMMYFUNCTION("""COMPUTED_VALUE"""),"cg15197657")</f>
        <v>cg15197657</v>
      </c>
    </row>
    <row r="2879">
      <c r="B2879" s="1" t="s">
        <v>1265</v>
      </c>
      <c r="C2879" s="2" t="str">
        <f>IFERROR(__xludf.DUMMYFUNCTION("""COMPUTED_VALUE"""),"cg23880946")</f>
        <v>cg23880946</v>
      </c>
    </row>
    <row r="2880">
      <c r="B2880" s="1" t="s">
        <v>2483</v>
      </c>
      <c r="C2880" s="2" t="str">
        <f>IFERROR(__xludf.DUMMYFUNCTION("""COMPUTED_VALUE"""),"cg21947426")</f>
        <v>cg21947426</v>
      </c>
    </row>
    <row r="2881">
      <c r="B2881" s="1" t="s">
        <v>2484</v>
      </c>
      <c r="C2881" s="2" t="str">
        <f>IFERROR(__xludf.DUMMYFUNCTION("""COMPUTED_VALUE"""),"cg13416193")</f>
        <v>cg13416193</v>
      </c>
    </row>
    <row r="2882">
      <c r="B2882" s="1" t="s">
        <v>2485</v>
      </c>
      <c r="C2882" s="2" t="str">
        <f>IFERROR(__xludf.DUMMYFUNCTION("""COMPUTED_VALUE"""),"cg04014328")</f>
        <v>cg04014328</v>
      </c>
    </row>
    <row r="2883">
      <c r="B2883" s="1" t="s">
        <v>1266</v>
      </c>
      <c r="C2883" s="2" t="str">
        <f>IFERROR(__xludf.DUMMYFUNCTION("""COMPUTED_VALUE"""),"cg13138441")</f>
        <v>cg13138441</v>
      </c>
    </row>
    <row r="2884">
      <c r="B2884" s="1" t="s">
        <v>2486</v>
      </c>
      <c r="C2884" s="2" t="str">
        <f>IFERROR(__xludf.DUMMYFUNCTION("""COMPUTED_VALUE"""),"cg09655822")</f>
        <v>cg09655822</v>
      </c>
    </row>
    <row r="2885">
      <c r="B2885" s="1" t="s">
        <v>2487</v>
      </c>
      <c r="C2885" s="2" t="str">
        <f>IFERROR(__xludf.DUMMYFUNCTION("""COMPUTED_VALUE"""),"cg03739378")</f>
        <v>cg03739378</v>
      </c>
    </row>
    <row r="2886">
      <c r="B2886" s="1" t="s">
        <v>2488</v>
      </c>
      <c r="C2886" s="2" t="str">
        <f>IFERROR(__xludf.DUMMYFUNCTION("""COMPUTED_VALUE"""),"cg14347274")</f>
        <v>cg14347274</v>
      </c>
    </row>
    <row r="2887">
      <c r="B2887" s="1" t="s">
        <v>2489</v>
      </c>
      <c r="C2887" s="2" t="str">
        <f>IFERROR(__xludf.DUMMYFUNCTION("""COMPUTED_VALUE"""),"cg16962933")</f>
        <v>cg16962933</v>
      </c>
    </row>
    <row r="2888">
      <c r="B2888" s="1" t="s">
        <v>2490</v>
      </c>
      <c r="C2888" s="2" t="str">
        <f>IFERROR(__xludf.DUMMYFUNCTION("""COMPUTED_VALUE"""),"cg10174146")</f>
        <v>cg10174146</v>
      </c>
    </row>
    <row r="2889">
      <c r="B2889" s="1" t="s">
        <v>2491</v>
      </c>
      <c r="C2889" s="2" t="str">
        <f>IFERROR(__xludf.DUMMYFUNCTION("""COMPUTED_VALUE"""),"cg26894302")</f>
        <v>cg26894302</v>
      </c>
    </row>
    <row r="2890">
      <c r="B2890" s="1" t="s">
        <v>2492</v>
      </c>
      <c r="C2890" s="2" t="str">
        <f>IFERROR(__xludf.DUMMYFUNCTION("""COMPUTED_VALUE"""),"cg19321776")</f>
        <v>cg19321776</v>
      </c>
    </row>
    <row r="2891">
      <c r="B2891" s="1" t="s">
        <v>2493</v>
      </c>
      <c r="C2891" s="2" t="str">
        <f>IFERROR(__xludf.DUMMYFUNCTION("""COMPUTED_VALUE"""),"cg20924634")</f>
        <v>cg20924634</v>
      </c>
    </row>
    <row r="2892">
      <c r="B2892" s="1" t="s">
        <v>2494</v>
      </c>
      <c r="C2892" s="2" t="str">
        <f>IFERROR(__xludf.DUMMYFUNCTION("""COMPUTED_VALUE"""),"cg03442477")</f>
        <v>cg03442477</v>
      </c>
    </row>
    <row r="2893">
      <c r="B2893" s="1" t="s">
        <v>2495</v>
      </c>
      <c r="C2893" s="2" t="str">
        <f>IFERROR(__xludf.DUMMYFUNCTION("""COMPUTED_VALUE"""),"cg27229484")</f>
        <v>cg27229484</v>
      </c>
    </row>
    <row r="2894">
      <c r="B2894" s="1" t="s">
        <v>2496</v>
      </c>
      <c r="C2894" s="2" t="str">
        <f>IFERROR(__xludf.DUMMYFUNCTION("""COMPUTED_VALUE"""),"cg06072231")</f>
        <v>cg06072231</v>
      </c>
    </row>
    <row r="2895">
      <c r="B2895" s="1" t="s">
        <v>2497</v>
      </c>
      <c r="C2895" s="2" t="str">
        <f>IFERROR(__xludf.DUMMYFUNCTION("""COMPUTED_VALUE"""),"cg14934396")</f>
        <v>cg14934396</v>
      </c>
    </row>
    <row r="2896">
      <c r="B2896" s="1" t="s">
        <v>2498</v>
      </c>
      <c r="C2896" s="2" t="str">
        <f>IFERROR(__xludf.DUMMYFUNCTION("""COMPUTED_VALUE"""),"cg20607331")</f>
        <v>cg20607331</v>
      </c>
    </row>
    <row r="2897">
      <c r="B2897" s="1" t="s">
        <v>2499</v>
      </c>
      <c r="C2897" s="2" t="str">
        <f>IFERROR(__xludf.DUMMYFUNCTION("""COMPUTED_VALUE"""),"cg14512932")</f>
        <v>cg14512932</v>
      </c>
    </row>
    <row r="2898">
      <c r="B2898" s="1" t="s">
        <v>2500</v>
      </c>
      <c r="C2898" s="2" t="str">
        <f>IFERROR(__xludf.DUMMYFUNCTION("""COMPUTED_VALUE"""),"cg14688299")</f>
        <v>cg14688299</v>
      </c>
    </row>
    <row r="2899">
      <c r="B2899" s="1" t="s">
        <v>286</v>
      </c>
      <c r="C2899" s="2" t="str">
        <f>IFERROR(__xludf.DUMMYFUNCTION("""COMPUTED_VALUE"""),"cg09744887")</f>
        <v>cg09744887</v>
      </c>
    </row>
    <row r="2900">
      <c r="B2900" s="1" t="s">
        <v>2501</v>
      </c>
      <c r="C2900" s="2" t="str">
        <f>IFERROR(__xludf.DUMMYFUNCTION("""COMPUTED_VALUE"""),"cg05136804")</f>
        <v>cg05136804</v>
      </c>
    </row>
    <row r="2901">
      <c r="B2901" s="1" t="s">
        <v>2502</v>
      </c>
      <c r="C2901" s="2" t="str">
        <f>IFERROR(__xludf.DUMMYFUNCTION("""COMPUTED_VALUE"""),"cg27517116")</f>
        <v>cg27517116</v>
      </c>
    </row>
    <row r="2902">
      <c r="B2902" s="1" t="s">
        <v>2503</v>
      </c>
      <c r="C2902" s="2" t="str">
        <f>IFERROR(__xludf.DUMMYFUNCTION("""COMPUTED_VALUE"""),"cg01881828")</f>
        <v>cg01881828</v>
      </c>
    </row>
    <row r="2903">
      <c r="B2903" s="1" t="s">
        <v>2504</v>
      </c>
      <c r="C2903" s="2" t="str">
        <f>IFERROR(__xludf.DUMMYFUNCTION("""COMPUTED_VALUE"""),"cg21924073")</f>
        <v>cg21924073</v>
      </c>
    </row>
    <row r="2904">
      <c r="B2904" s="1" t="s">
        <v>1267</v>
      </c>
      <c r="C2904" s="2" t="str">
        <f>IFERROR(__xludf.DUMMYFUNCTION("""COMPUTED_VALUE"""),"cg02453046")</f>
        <v>cg02453046</v>
      </c>
    </row>
    <row r="2905">
      <c r="B2905" s="1" t="s">
        <v>2505</v>
      </c>
      <c r="C2905" s="2" t="str">
        <f>IFERROR(__xludf.DUMMYFUNCTION("""COMPUTED_VALUE"""),"cg22516162")</f>
        <v>cg22516162</v>
      </c>
    </row>
    <row r="2906">
      <c r="B2906" s="1" t="s">
        <v>1268</v>
      </c>
      <c r="C2906" s="2" t="str">
        <f>IFERROR(__xludf.DUMMYFUNCTION("""COMPUTED_VALUE"""),"cg15954235")</f>
        <v>cg15954235</v>
      </c>
    </row>
    <row r="2907">
      <c r="B2907" s="1" t="s">
        <v>2506</v>
      </c>
      <c r="C2907" s="2" t="str">
        <f>IFERROR(__xludf.DUMMYFUNCTION("""COMPUTED_VALUE"""),"cg26585845")</f>
        <v>cg26585845</v>
      </c>
    </row>
    <row r="2908">
      <c r="B2908" s="1" t="s">
        <v>2507</v>
      </c>
      <c r="C2908" s="2" t="str">
        <f>IFERROR(__xludf.DUMMYFUNCTION("""COMPUTED_VALUE"""),"cg13487575")</f>
        <v>cg13487575</v>
      </c>
    </row>
    <row r="2909">
      <c r="B2909" s="1" t="s">
        <v>2508</v>
      </c>
      <c r="C2909" s="2" t="str">
        <f>IFERROR(__xludf.DUMMYFUNCTION("""COMPUTED_VALUE"""),"cg09244312")</f>
        <v>cg09244312</v>
      </c>
    </row>
    <row r="2910">
      <c r="B2910" s="1" t="s">
        <v>2509</v>
      </c>
      <c r="C2910" s="2" t="str">
        <f>IFERROR(__xludf.DUMMYFUNCTION("""COMPUTED_VALUE"""),"cg06407284")</f>
        <v>cg06407284</v>
      </c>
    </row>
    <row r="2911">
      <c r="B2911" s="1" t="s">
        <v>2510</v>
      </c>
      <c r="C2911" s="2" t="str">
        <f>IFERROR(__xludf.DUMMYFUNCTION("""COMPUTED_VALUE"""),"cg05724995")</f>
        <v>cg05724995</v>
      </c>
    </row>
    <row r="2912">
      <c r="B2912" s="1" t="s">
        <v>2511</v>
      </c>
      <c r="C2912" s="2" t="str">
        <f>IFERROR(__xludf.DUMMYFUNCTION("""COMPUTED_VALUE"""),"cg06178887")</f>
        <v>cg06178887</v>
      </c>
    </row>
    <row r="2913">
      <c r="B2913" s="1" t="s">
        <v>2512</v>
      </c>
      <c r="C2913" s="2" t="str">
        <f>IFERROR(__xludf.DUMMYFUNCTION("""COMPUTED_VALUE"""),"cg11082684")</f>
        <v>cg11082684</v>
      </c>
    </row>
    <row r="2914">
      <c r="B2914" s="1" t="s">
        <v>1269</v>
      </c>
      <c r="C2914" s="2" t="str">
        <f>IFERROR(__xludf.DUMMYFUNCTION("""COMPUTED_VALUE"""),"cg02973930")</f>
        <v>cg02973930</v>
      </c>
    </row>
    <row r="2915">
      <c r="B2915" s="1" t="s">
        <v>2513</v>
      </c>
      <c r="C2915" s="2" t="str">
        <f>IFERROR(__xludf.DUMMYFUNCTION("""COMPUTED_VALUE"""),"cg16156954")</f>
        <v>cg16156954</v>
      </c>
    </row>
    <row r="2916">
      <c r="B2916" s="1" t="s">
        <v>2514</v>
      </c>
      <c r="C2916" s="2" t="str">
        <f>IFERROR(__xludf.DUMMYFUNCTION("""COMPUTED_VALUE"""),"cg04074254")</f>
        <v>cg04074254</v>
      </c>
    </row>
    <row r="2917">
      <c r="B2917" s="1" t="s">
        <v>1270</v>
      </c>
      <c r="C2917" s="2" t="str">
        <f>IFERROR(__xludf.DUMMYFUNCTION("""COMPUTED_VALUE"""),"cg05869491")</f>
        <v>cg05869491</v>
      </c>
    </row>
    <row r="2918">
      <c r="B2918" s="1" t="s">
        <v>2515</v>
      </c>
      <c r="C2918" s="2" t="str">
        <f>IFERROR(__xludf.DUMMYFUNCTION("""COMPUTED_VALUE"""),"cg14613901")</f>
        <v>cg14613901</v>
      </c>
    </row>
    <row r="2919">
      <c r="B2919" s="1" t="s">
        <v>1271</v>
      </c>
      <c r="C2919" s="2" t="str">
        <f>IFERROR(__xludf.DUMMYFUNCTION("""COMPUTED_VALUE"""),"cg13617964")</f>
        <v>cg13617964</v>
      </c>
    </row>
    <row r="2920">
      <c r="B2920" s="1" t="s">
        <v>1272</v>
      </c>
      <c r="C2920" s="2" t="str">
        <f>IFERROR(__xludf.DUMMYFUNCTION("""COMPUTED_VALUE"""),"cg11078828")</f>
        <v>cg11078828</v>
      </c>
    </row>
    <row r="2921">
      <c r="B2921" s="1" t="s">
        <v>626</v>
      </c>
      <c r="C2921" s="2" t="str">
        <f>IFERROR(__xludf.DUMMYFUNCTION("""COMPUTED_VALUE"""),"cg10461390")</f>
        <v>cg10461390</v>
      </c>
    </row>
    <row r="2922">
      <c r="B2922" s="1" t="s">
        <v>1273</v>
      </c>
      <c r="C2922" s="2" t="str">
        <f>IFERROR(__xludf.DUMMYFUNCTION("""COMPUTED_VALUE"""),"cg14667838")</f>
        <v>cg14667838</v>
      </c>
    </row>
    <row r="2923">
      <c r="B2923" s="1" t="s">
        <v>2516</v>
      </c>
      <c r="C2923" s="2" t="str">
        <f>IFERROR(__xludf.DUMMYFUNCTION("""COMPUTED_VALUE"""),"cg18121426")</f>
        <v>cg18121426</v>
      </c>
    </row>
    <row r="2924">
      <c r="B2924" s="1" t="s">
        <v>2517</v>
      </c>
      <c r="C2924" s="2" t="str">
        <f>IFERROR(__xludf.DUMMYFUNCTION("""COMPUTED_VALUE"""),"cg09201221")</f>
        <v>cg09201221</v>
      </c>
    </row>
    <row r="2925">
      <c r="B2925" s="1" t="s">
        <v>2518</v>
      </c>
      <c r="C2925" s="2" t="str">
        <f>IFERROR(__xludf.DUMMYFUNCTION("""COMPUTED_VALUE"""),"cg13571606")</f>
        <v>cg13571606</v>
      </c>
    </row>
    <row r="2926">
      <c r="B2926" s="1" t="s">
        <v>2519</v>
      </c>
      <c r="C2926" s="2" t="str">
        <f>IFERROR(__xludf.DUMMYFUNCTION("""COMPUTED_VALUE"""),"cg09745633")</f>
        <v>cg09745633</v>
      </c>
    </row>
    <row r="2927">
      <c r="B2927" s="1" t="s">
        <v>1274</v>
      </c>
      <c r="C2927" s="2" t="str">
        <f>IFERROR(__xludf.DUMMYFUNCTION("""COMPUTED_VALUE"""),"cg26769493")</f>
        <v>cg26769493</v>
      </c>
    </row>
    <row r="2928">
      <c r="B2928" s="1" t="s">
        <v>2520</v>
      </c>
      <c r="C2928" s="2" t="str">
        <f>IFERROR(__xludf.DUMMYFUNCTION("""COMPUTED_VALUE"""),"cg05501148")</f>
        <v>cg05501148</v>
      </c>
    </row>
    <row r="2929">
      <c r="B2929" s="1" t="s">
        <v>2521</v>
      </c>
      <c r="C2929" s="2" t="str">
        <f>IFERROR(__xludf.DUMMYFUNCTION("""COMPUTED_VALUE"""),"cg17341313")</f>
        <v>cg17341313</v>
      </c>
    </row>
    <row r="2930">
      <c r="B2930" s="1" t="s">
        <v>2522</v>
      </c>
      <c r="C2930" s="2" t="str">
        <f>IFERROR(__xludf.DUMMYFUNCTION("""COMPUTED_VALUE"""),"cg12470768")</f>
        <v>cg12470768</v>
      </c>
    </row>
    <row r="2931">
      <c r="B2931" s="1" t="s">
        <v>2523</v>
      </c>
      <c r="C2931" s="2" t="str">
        <f>IFERROR(__xludf.DUMMYFUNCTION("""COMPUTED_VALUE"""),"cg12362977")</f>
        <v>cg12362977</v>
      </c>
    </row>
    <row r="2932">
      <c r="B2932" s="1" t="s">
        <v>2524</v>
      </c>
      <c r="C2932" s="2" t="str">
        <f>IFERROR(__xludf.DUMMYFUNCTION("""COMPUTED_VALUE"""),"cg03146079")</f>
        <v>cg03146079</v>
      </c>
    </row>
    <row r="2933">
      <c r="B2933" s="1" t="s">
        <v>2525</v>
      </c>
      <c r="C2933" s="2" t="str">
        <f>IFERROR(__xludf.DUMMYFUNCTION("""COMPUTED_VALUE"""),"cg20493075")</f>
        <v>cg20493075</v>
      </c>
    </row>
    <row r="2934">
      <c r="B2934" s="1" t="s">
        <v>2526</v>
      </c>
      <c r="C2934" s="2" t="str">
        <f>IFERROR(__xludf.DUMMYFUNCTION("""COMPUTED_VALUE"""),"cg00688311")</f>
        <v>cg00688311</v>
      </c>
    </row>
    <row r="2935">
      <c r="B2935" s="1" t="s">
        <v>2527</v>
      </c>
      <c r="C2935" s="2" t="str">
        <f>IFERROR(__xludf.DUMMYFUNCTION("""COMPUTED_VALUE"""),"cg20503109")</f>
        <v>cg20503109</v>
      </c>
    </row>
    <row r="2936">
      <c r="B2936" s="1" t="s">
        <v>912</v>
      </c>
      <c r="C2936" s="2" t="str">
        <f>IFERROR(__xludf.DUMMYFUNCTION("""COMPUTED_VALUE"""),"cg09246964")</f>
        <v>cg09246964</v>
      </c>
    </row>
    <row r="2937">
      <c r="B2937" s="1" t="s">
        <v>2528</v>
      </c>
      <c r="C2937" s="2" t="str">
        <f>IFERROR(__xludf.DUMMYFUNCTION("""COMPUTED_VALUE"""),"cg25773262")</f>
        <v>cg25773262</v>
      </c>
    </row>
    <row r="2938">
      <c r="B2938" s="1" t="s">
        <v>2529</v>
      </c>
      <c r="C2938" s="2" t="str">
        <f>IFERROR(__xludf.DUMMYFUNCTION("""COMPUTED_VALUE"""),"cg15733111")</f>
        <v>cg15733111</v>
      </c>
    </row>
    <row r="2939">
      <c r="B2939" s="1" t="s">
        <v>2530</v>
      </c>
      <c r="C2939" s="2" t="str">
        <f>IFERROR(__xludf.DUMMYFUNCTION("""COMPUTED_VALUE"""),"cg21453938")</f>
        <v>cg21453938</v>
      </c>
    </row>
    <row r="2940">
      <c r="B2940" s="1" t="s">
        <v>2531</v>
      </c>
      <c r="C2940" s="2" t="str">
        <f>IFERROR(__xludf.DUMMYFUNCTION("""COMPUTED_VALUE"""),"cg15418935")</f>
        <v>cg15418935</v>
      </c>
    </row>
    <row r="2941">
      <c r="B2941" s="1" t="s">
        <v>2532</v>
      </c>
      <c r="C2941" s="2" t="str">
        <f>IFERROR(__xludf.DUMMYFUNCTION("""COMPUTED_VALUE"""),"cg10608465")</f>
        <v>cg10608465</v>
      </c>
    </row>
    <row r="2942">
      <c r="B2942" s="1" t="s">
        <v>2533</v>
      </c>
      <c r="C2942" s="2" t="str">
        <f>IFERROR(__xludf.DUMMYFUNCTION("""COMPUTED_VALUE"""),"cg17416793")</f>
        <v>cg17416793</v>
      </c>
    </row>
    <row r="2943">
      <c r="B2943" s="1" t="s">
        <v>2534</v>
      </c>
      <c r="C2943" s="2" t="str">
        <f>IFERROR(__xludf.DUMMYFUNCTION("""COMPUTED_VALUE"""),"cg24940001")</f>
        <v>cg24940001</v>
      </c>
    </row>
    <row r="2944">
      <c r="B2944" s="1" t="s">
        <v>2535</v>
      </c>
      <c r="C2944" s="2" t="str">
        <f>IFERROR(__xludf.DUMMYFUNCTION("""COMPUTED_VALUE"""),"cg07176692")</f>
        <v>cg07176692</v>
      </c>
    </row>
    <row r="2945">
      <c r="B2945" s="1" t="s">
        <v>2536</v>
      </c>
      <c r="C2945" s="2" t="str">
        <f>IFERROR(__xludf.DUMMYFUNCTION("""COMPUTED_VALUE"""),"cg11732178")</f>
        <v>cg11732178</v>
      </c>
    </row>
    <row r="2946">
      <c r="B2946" s="1" t="s">
        <v>2537</v>
      </c>
      <c r="C2946" s="2" t="str">
        <f>IFERROR(__xludf.DUMMYFUNCTION("""COMPUTED_VALUE"""),"cg25343280")</f>
        <v>cg25343280</v>
      </c>
    </row>
    <row r="2947">
      <c r="B2947" s="1" t="s">
        <v>2538</v>
      </c>
      <c r="C2947" s="2" t="str">
        <f>IFERROR(__xludf.DUMMYFUNCTION("""COMPUTED_VALUE"""),"cg03899612")</f>
        <v>cg03899612</v>
      </c>
    </row>
    <row r="2948">
      <c r="B2948" s="1" t="s">
        <v>2539</v>
      </c>
      <c r="C2948" s="2" t="str">
        <f>IFERROR(__xludf.DUMMYFUNCTION("""COMPUTED_VALUE"""),"cg15194019")</f>
        <v>cg15194019</v>
      </c>
    </row>
    <row r="2949">
      <c r="B2949" s="1" t="s">
        <v>2540</v>
      </c>
      <c r="C2949" s="2" t="str">
        <f>IFERROR(__xludf.DUMMYFUNCTION("""COMPUTED_VALUE"""),"cg05194346")</f>
        <v>cg05194346</v>
      </c>
    </row>
    <row r="2950">
      <c r="B2950" s="1" t="s">
        <v>2541</v>
      </c>
      <c r="C2950" s="2" t="str">
        <f>IFERROR(__xludf.DUMMYFUNCTION("""COMPUTED_VALUE"""),"cg07872558")</f>
        <v>cg07872558</v>
      </c>
    </row>
    <row r="2951">
      <c r="B2951" s="1" t="s">
        <v>2542</v>
      </c>
      <c r="C2951" s="2" t="str">
        <f>IFERROR(__xludf.DUMMYFUNCTION("""COMPUTED_VALUE"""),"cg27627570")</f>
        <v>cg27627570</v>
      </c>
    </row>
    <row r="2952">
      <c r="B2952" s="1" t="s">
        <v>1275</v>
      </c>
      <c r="C2952" s="2" t="str">
        <f>IFERROR(__xludf.DUMMYFUNCTION("""COMPUTED_VALUE"""),"cg00771685")</f>
        <v>cg00771685</v>
      </c>
    </row>
    <row r="2953">
      <c r="B2953" s="1" t="s">
        <v>2543</v>
      </c>
      <c r="C2953" s="2" t="str">
        <f>IFERROR(__xludf.DUMMYFUNCTION("""COMPUTED_VALUE"""),"cg11893101")</f>
        <v>cg11893101</v>
      </c>
    </row>
    <row r="2954">
      <c r="B2954" s="1" t="s">
        <v>2544</v>
      </c>
      <c r="C2954" s="2" t="str">
        <f>IFERROR(__xludf.DUMMYFUNCTION("""COMPUTED_VALUE"""),"cg09382966")</f>
        <v>cg09382966</v>
      </c>
    </row>
    <row r="2955">
      <c r="B2955" s="1" t="s">
        <v>2545</v>
      </c>
      <c r="C2955" s="2" t="str">
        <f>IFERROR(__xludf.DUMMYFUNCTION("""COMPUTED_VALUE"""),"cg20915212")</f>
        <v>cg20915212</v>
      </c>
    </row>
    <row r="2956">
      <c r="B2956" s="1" t="s">
        <v>2546</v>
      </c>
      <c r="C2956" s="2" t="str">
        <f>IFERROR(__xludf.DUMMYFUNCTION("""COMPUTED_VALUE"""),"cg25289106")</f>
        <v>cg25289106</v>
      </c>
    </row>
    <row r="2957">
      <c r="B2957" s="1" t="s">
        <v>2547</v>
      </c>
      <c r="C2957" s="2" t="str">
        <f>IFERROR(__xludf.DUMMYFUNCTION("""COMPUTED_VALUE"""),"cg18657140")</f>
        <v>cg18657140</v>
      </c>
    </row>
    <row r="2958">
      <c r="B2958" s="1" t="s">
        <v>2548</v>
      </c>
      <c r="C2958" s="2" t="str">
        <f>IFERROR(__xludf.DUMMYFUNCTION("""COMPUTED_VALUE"""),"cg12989718")</f>
        <v>cg12989718</v>
      </c>
    </row>
    <row r="2959">
      <c r="B2959" s="1" t="s">
        <v>2549</v>
      </c>
      <c r="C2959" s="2" t="str">
        <f>IFERROR(__xludf.DUMMYFUNCTION("""COMPUTED_VALUE"""),"cg23064202")</f>
        <v>cg23064202</v>
      </c>
    </row>
    <row r="2960">
      <c r="B2960" s="1" t="s">
        <v>2550</v>
      </c>
      <c r="C2960" s="2" t="str">
        <f>IFERROR(__xludf.DUMMYFUNCTION("""COMPUTED_VALUE"""),"cg16942327")</f>
        <v>cg16942327</v>
      </c>
    </row>
    <row r="2961">
      <c r="B2961" s="1" t="s">
        <v>1276</v>
      </c>
      <c r="C2961" s="2" t="str">
        <f>IFERROR(__xludf.DUMMYFUNCTION("""COMPUTED_VALUE"""),"cg26249510")</f>
        <v>cg26249510</v>
      </c>
    </row>
    <row r="2962">
      <c r="B2962" s="1" t="s">
        <v>2551</v>
      </c>
      <c r="C2962" s="2" t="str">
        <f>IFERROR(__xludf.DUMMYFUNCTION("""COMPUTED_VALUE"""),"cg16317421")</f>
        <v>cg16317421</v>
      </c>
    </row>
    <row r="2963">
      <c r="B2963" s="1" t="s">
        <v>2552</v>
      </c>
      <c r="C2963" s="2" t="str">
        <f>IFERROR(__xludf.DUMMYFUNCTION("""COMPUTED_VALUE"""),"cg19211222")</f>
        <v>cg19211222</v>
      </c>
    </row>
    <row r="2964">
      <c r="B2964" s="1" t="s">
        <v>2553</v>
      </c>
      <c r="C2964" s="2" t="str">
        <f>IFERROR(__xludf.DUMMYFUNCTION("""COMPUTED_VALUE"""),"cg26432350")</f>
        <v>cg26432350</v>
      </c>
    </row>
    <row r="2965">
      <c r="B2965" s="1" t="s">
        <v>2554</v>
      </c>
      <c r="C2965" s="2" t="str">
        <f>IFERROR(__xludf.DUMMYFUNCTION("""COMPUTED_VALUE"""),"cg14139311")</f>
        <v>cg14139311</v>
      </c>
    </row>
    <row r="2966">
      <c r="B2966" s="1" t="s">
        <v>2555</v>
      </c>
      <c r="C2966" s="2" t="str">
        <f>IFERROR(__xludf.DUMMYFUNCTION("""COMPUTED_VALUE"""),"cg16324121")</f>
        <v>cg16324121</v>
      </c>
    </row>
    <row r="2967">
      <c r="B2967" s="1" t="s">
        <v>2556</v>
      </c>
      <c r="C2967" s="2" t="str">
        <f>IFERROR(__xludf.DUMMYFUNCTION("""COMPUTED_VALUE"""),"cg04003836")</f>
        <v>cg04003836</v>
      </c>
    </row>
    <row r="2968">
      <c r="B2968" s="1" t="s">
        <v>2557</v>
      </c>
      <c r="C2968" s="2" t="str">
        <f>IFERROR(__xludf.DUMMYFUNCTION("""COMPUTED_VALUE"""),"cg12005819")</f>
        <v>cg12005819</v>
      </c>
    </row>
    <row r="2969">
      <c r="B2969" s="1" t="s">
        <v>2558</v>
      </c>
      <c r="C2969" s="2" t="str">
        <f>IFERROR(__xludf.DUMMYFUNCTION("""COMPUTED_VALUE"""),"cg16190857")</f>
        <v>cg16190857</v>
      </c>
    </row>
    <row r="2970">
      <c r="B2970" s="1" t="s">
        <v>2559</v>
      </c>
      <c r="C2970" s="2" t="str">
        <f>IFERROR(__xludf.DUMMYFUNCTION("""COMPUTED_VALUE"""),"cg23732080")</f>
        <v>cg23732080</v>
      </c>
    </row>
    <row r="2971">
      <c r="B2971" s="1" t="s">
        <v>2560</v>
      </c>
      <c r="C2971" s="2" t="str">
        <f>IFERROR(__xludf.DUMMYFUNCTION("""COMPUTED_VALUE"""),"cg13397491")</f>
        <v>cg13397491</v>
      </c>
    </row>
    <row r="2972">
      <c r="B2972" s="1" t="s">
        <v>2561</v>
      </c>
      <c r="C2972" s="2" t="str">
        <f>IFERROR(__xludf.DUMMYFUNCTION("""COMPUTED_VALUE"""),"cg21016666")</f>
        <v>cg21016666</v>
      </c>
    </row>
    <row r="2973">
      <c r="B2973" s="1" t="s">
        <v>2562</v>
      </c>
      <c r="C2973" s="2" t="str">
        <f>IFERROR(__xludf.DUMMYFUNCTION("""COMPUTED_VALUE"""),"cg06314739")</f>
        <v>cg06314739</v>
      </c>
    </row>
    <row r="2974">
      <c r="B2974" s="1" t="s">
        <v>2563</v>
      </c>
      <c r="C2974" s="2" t="str">
        <f>IFERROR(__xludf.DUMMYFUNCTION("""COMPUTED_VALUE"""),"cg13876222")</f>
        <v>cg13876222</v>
      </c>
    </row>
    <row r="2975">
      <c r="B2975" s="1" t="s">
        <v>2564</v>
      </c>
      <c r="C2975" s="2" t="str">
        <f>IFERROR(__xludf.DUMMYFUNCTION("""COMPUTED_VALUE"""),"cg07738306")</f>
        <v>cg07738306</v>
      </c>
    </row>
    <row r="2976">
      <c r="B2976" s="1" t="s">
        <v>2565</v>
      </c>
      <c r="C2976" s="2" t="str">
        <f>IFERROR(__xludf.DUMMYFUNCTION("""COMPUTED_VALUE"""),"cg15490565")</f>
        <v>cg15490565</v>
      </c>
    </row>
    <row r="2977">
      <c r="B2977" s="1" t="s">
        <v>2566</v>
      </c>
      <c r="C2977" s="2" t="str">
        <f>IFERROR(__xludf.DUMMYFUNCTION("""COMPUTED_VALUE"""),"cg02631286")</f>
        <v>cg02631286</v>
      </c>
    </row>
    <row r="2978">
      <c r="B2978" s="1" t="s">
        <v>2567</v>
      </c>
      <c r="C2978" s="2" t="str">
        <f>IFERROR(__xludf.DUMMYFUNCTION("""COMPUTED_VALUE"""),"cg14827056")</f>
        <v>cg14827056</v>
      </c>
    </row>
    <row r="2979">
      <c r="B2979" s="1" t="s">
        <v>2568</v>
      </c>
      <c r="C2979" s="2" t="str">
        <f>IFERROR(__xludf.DUMMYFUNCTION("""COMPUTED_VALUE"""),"cg10488013")</f>
        <v>cg10488013</v>
      </c>
    </row>
    <row r="2980">
      <c r="B2980" s="1" t="s">
        <v>2569</v>
      </c>
      <c r="C2980" s="2" t="str">
        <f>IFERROR(__xludf.DUMMYFUNCTION("""COMPUTED_VALUE"""),"cg13640390")</f>
        <v>cg13640390</v>
      </c>
    </row>
    <row r="2981">
      <c r="B2981" s="1" t="s">
        <v>1277</v>
      </c>
      <c r="C2981" s="2" t="str">
        <f>IFERROR(__xludf.DUMMYFUNCTION("""COMPUTED_VALUE"""),"cg00765114")</f>
        <v>cg00765114</v>
      </c>
    </row>
    <row r="2982">
      <c r="B2982" s="1" t="s">
        <v>2570</v>
      </c>
      <c r="C2982" s="2" t="str">
        <f>IFERROR(__xludf.DUMMYFUNCTION("""COMPUTED_VALUE"""),"cg16100392")</f>
        <v>cg16100392</v>
      </c>
    </row>
    <row r="2983">
      <c r="B2983" s="1" t="s">
        <v>2571</v>
      </c>
      <c r="C2983" s="2" t="str">
        <f>IFERROR(__xludf.DUMMYFUNCTION("""COMPUTED_VALUE"""),"cg15113351")</f>
        <v>cg15113351</v>
      </c>
    </row>
    <row r="2984">
      <c r="B2984" s="1" t="s">
        <v>2572</v>
      </c>
      <c r="C2984" s="2" t="str">
        <f>IFERROR(__xludf.DUMMYFUNCTION("""COMPUTED_VALUE"""),"cg26337010")</f>
        <v>cg26337010</v>
      </c>
    </row>
    <row r="2985">
      <c r="B2985" s="1" t="s">
        <v>2573</v>
      </c>
      <c r="C2985" s="2" t="str">
        <f>IFERROR(__xludf.DUMMYFUNCTION("""COMPUTED_VALUE"""),"cg09363143")</f>
        <v>cg09363143</v>
      </c>
    </row>
    <row r="2986">
      <c r="B2986" s="1" t="s">
        <v>2574</v>
      </c>
      <c r="C2986" s="2" t="str">
        <f>IFERROR(__xludf.DUMMYFUNCTION("""COMPUTED_VALUE"""),"cg10474004")</f>
        <v>cg10474004</v>
      </c>
    </row>
    <row r="2987">
      <c r="B2987" s="1" t="s">
        <v>2575</v>
      </c>
      <c r="C2987" s="2" t="str">
        <f>IFERROR(__xludf.DUMMYFUNCTION("""COMPUTED_VALUE"""),"cg09796270")</f>
        <v>cg09796270</v>
      </c>
    </row>
    <row r="2988">
      <c r="B2988" s="1" t="s">
        <v>2576</v>
      </c>
      <c r="C2988" s="2" t="str">
        <f>IFERROR(__xludf.DUMMYFUNCTION("""COMPUTED_VALUE"""),"cg07467618")</f>
        <v>cg07467618</v>
      </c>
    </row>
    <row r="2989">
      <c r="B2989" s="1" t="s">
        <v>2577</v>
      </c>
      <c r="C2989" s="2" t="str">
        <f>IFERROR(__xludf.DUMMYFUNCTION("""COMPUTED_VALUE"""),"cg07934731")</f>
        <v>cg07934731</v>
      </c>
    </row>
    <row r="2990">
      <c r="B2990" s="1" t="s">
        <v>2578</v>
      </c>
      <c r="C2990" s="2" t="str">
        <f>IFERROR(__xludf.DUMMYFUNCTION("""COMPUTED_VALUE"""),"cg16987984")</f>
        <v>cg16987984</v>
      </c>
    </row>
    <row r="2991">
      <c r="B2991" s="1" t="s">
        <v>2579</v>
      </c>
      <c r="C2991" s="2" t="str">
        <f>IFERROR(__xludf.DUMMYFUNCTION("""COMPUTED_VALUE"""),"cg00995327")</f>
        <v>cg00995327</v>
      </c>
    </row>
    <row r="2992">
      <c r="B2992" s="1" t="s">
        <v>2580</v>
      </c>
      <c r="C2992" s="2" t="str">
        <f>IFERROR(__xludf.DUMMYFUNCTION("""COMPUTED_VALUE"""),"cg26250129")</f>
        <v>cg26250129</v>
      </c>
    </row>
    <row r="2993">
      <c r="B2993" s="1" t="s">
        <v>2581</v>
      </c>
      <c r="C2993" s="2" t="str">
        <f>IFERROR(__xludf.DUMMYFUNCTION("""COMPUTED_VALUE"""),"cg13473880")</f>
        <v>cg13473880</v>
      </c>
    </row>
    <row r="2994">
      <c r="B2994" s="1" t="s">
        <v>2582</v>
      </c>
      <c r="C2994" s="2" t="str">
        <f>IFERROR(__xludf.DUMMYFUNCTION("""COMPUTED_VALUE"""),"cg06854048")</f>
        <v>cg06854048</v>
      </c>
    </row>
    <row r="2995">
      <c r="B2995" s="1" t="s">
        <v>2583</v>
      </c>
      <c r="C2995" s="2" t="str">
        <f>IFERROR(__xludf.DUMMYFUNCTION("""COMPUTED_VALUE"""),"cg20344372")</f>
        <v>cg20344372</v>
      </c>
    </row>
    <row r="2996">
      <c r="B2996" s="1" t="s">
        <v>2584</v>
      </c>
      <c r="C2996" s="2" t="str">
        <f>IFERROR(__xludf.DUMMYFUNCTION("""COMPUTED_VALUE"""),"cg24077080")</f>
        <v>cg24077080</v>
      </c>
    </row>
    <row r="2997">
      <c r="B2997" s="1" t="s">
        <v>2585</v>
      </c>
      <c r="C2997" s="2" t="str">
        <f>IFERROR(__xludf.DUMMYFUNCTION("""COMPUTED_VALUE"""),"cg13112407")</f>
        <v>cg13112407</v>
      </c>
    </row>
    <row r="2998">
      <c r="B2998" s="1" t="s">
        <v>2586</v>
      </c>
      <c r="C2998" s="2" t="str">
        <f>IFERROR(__xludf.DUMMYFUNCTION("""COMPUTED_VALUE"""),"cg06151625")</f>
        <v>cg06151625</v>
      </c>
    </row>
    <row r="2999">
      <c r="B2999" s="1" t="s">
        <v>2587</v>
      </c>
      <c r="C2999" s="2" t="str">
        <f>IFERROR(__xludf.DUMMYFUNCTION("""COMPUTED_VALUE"""),"cg21292152")</f>
        <v>cg21292152</v>
      </c>
    </row>
    <row r="3000">
      <c r="B3000" s="1" t="s">
        <v>2588</v>
      </c>
      <c r="C3000" s="2" t="str">
        <f>IFERROR(__xludf.DUMMYFUNCTION("""COMPUTED_VALUE"""),"cg07243147")</f>
        <v>cg07243147</v>
      </c>
    </row>
    <row r="3001">
      <c r="B3001" s="1" t="s">
        <v>2589</v>
      </c>
      <c r="C3001" s="2" t="str">
        <f>IFERROR(__xludf.DUMMYFUNCTION("""COMPUTED_VALUE"""),"cg03510223")</f>
        <v>cg03510223</v>
      </c>
    </row>
    <row r="3002">
      <c r="B3002" s="1" t="s">
        <v>2590</v>
      </c>
      <c r="C3002" s="2" t="str">
        <f>IFERROR(__xludf.DUMMYFUNCTION("""COMPUTED_VALUE"""),"cg17370665")</f>
        <v>cg17370665</v>
      </c>
    </row>
    <row r="3003">
      <c r="B3003" s="1" t="s">
        <v>2591</v>
      </c>
      <c r="C3003" s="2" t="str">
        <f>IFERROR(__xludf.DUMMYFUNCTION("""COMPUTED_VALUE"""),"cg02919794")</f>
        <v>cg02919794</v>
      </c>
    </row>
    <row r="3004">
      <c r="B3004" s="1" t="s">
        <v>2592</v>
      </c>
      <c r="C3004" s="2" t="str">
        <f>IFERROR(__xludf.DUMMYFUNCTION("""COMPUTED_VALUE"""),"cg21901156")</f>
        <v>cg21901156</v>
      </c>
    </row>
    <row r="3005">
      <c r="B3005" s="1" t="s">
        <v>2593</v>
      </c>
      <c r="C3005" s="2" t="str">
        <f>IFERROR(__xludf.DUMMYFUNCTION("""COMPUTED_VALUE"""),"cg14175802")</f>
        <v>cg14175802</v>
      </c>
    </row>
    <row r="3006">
      <c r="B3006" s="1" t="s">
        <v>2594</v>
      </c>
      <c r="C3006" s="2" t="str">
        <f>IFERROR(__xludf.DUMMYFUNCTION("""COMPUTED_VALUE"""),"cg04947258")</f>
        <v>cg04947258</v>
      </c>
    </row>
    <row r="3007">
      <c r="B3007" s="1" t="s">
        <v>2595</v>
      </c>
      <c r="C3007" s="2" t="str">
        <f>IFERROR(__xludf.DUMMYFUNCTION("""COMPUTED_VALUE"""),"cg23484778")</f>
        <v>cg23484778</v>
      </c>
    </row>
    <row r="3008">
      <c r="B3008" s="1" t="s">
        <v>2596</v>
      </c>
      <c r="C3008" s="2" t="str">
        <f>IFERROR(__xludf.DUMMYFUNCTION("""COMPUTED_VALUE"""),"cg12152651")</f>
        <v>cg12152651</v>
      </c>
    </row>
    <row r="3009">
      <c r="B3009" s="1" t="s">
        <v>2597</v>
      </c>
      <c r="C3009" s="2" t="str">
        <f>IFERROR(__xludf.DUMMYFUNCTION("""COMPUTED_VALUE"""),"cg24725146")</f>
        <v>cg24725146</v>
      </c>
    </row>
    <row r="3010">
      <c r="B3010" s="1" t="s">
        <v>1075</v>
      </c>
      <c r="C3010" s="2" t="str">
        <f>IFERROR(__xludf.DUMMYFUNCTION("""COMPUTED_VALUE"""),"cg21651867")</f>
        <v>cg21651867</v>
      </c>
    </row>
    <row r="3011">
      <c r="B3011" s="1" t="s">
        <v>2598</v>
      </c>
      <c r="C3011" s="2" t="str">
        <f>IFERROR(__xludf.DUMMYFUNCTION("""COMPUTED_VALUE"""),"cg15868302")</f>
        <v>cg15868302</v>
      </c>
    </row>
    <row r="3012">
      <c r="B3012" s="1" t="s">
        <v>2599</v>
      </c>
      <c r="C3012" s="2" t="str">
        <f>IFERROR(__xludf.DUMMYFUNCTION("""COMPUTED_VALUE"""),"cg24199203")</f>
        <v>cg24199203</v>
      </c>
    </row>
    <row r="3013">
      <c r="B3013" s="1" t="s">
        <v>1278</v>
      </c>
      <c r="C3013" s="2" t="str">
        <f>IFERROR(__xludf.DUMMYFUNCTION("""COMPUTED_VALUE"""),"cg21983245")</f>
        <v>cg21983245</v>
      </c>
    </row>
    <row r="3014">
      <c r="B3014" s="1" t="s">
        <v>2600</v>
      </c>
      <c r="C3014" s="2" t="str">
        <f>IFERROR(__xludf.DUMMYFUNCTION("""COMPUTED_VALUE"""),"cg03828691")</f>
        <v>cg03828691</v>
      </c>
    </row>
    <row r="3015">
      <c r="B3015" s="1" t="s">
        <v>2601</v>
      </c>
      <c r="C3015" s="2" t="str">
        <f>IFERROR(__xludf.DUMMYFUNCTION("""COMPUTED_VALUE"""),"cg05993525")</f>
        <v>cg05993525</v>
      </c>
    </row>
    <row r="3016">
      <c r="B3016" s="1" t="s">
        <v>2602</v>
      </c>
      <c r="C3016" s="2" t="str">
        <f>IFERROR(__xludf.DUMMYFUNCTION("""COMPUTED_VALUE"""),"cg19665163")</f>
        <v>cg19665163</v>
      </c>
    </row>
    <row r="3017">
      <c r="B3017" s="1" t="s">
        <v>2603</v>
      </c>
      <c r="C3017" s="2" t="str">
        <f>IFERROR(__xludf.DUMMYFUNCTION("""COMPUTED_VALUE"""),"cg14114835")</f>
        <v>cg14114835</v>
      </c>
    </row>
    <row r="3018">
      <c r="B3018" s="1" t="s">
        <v>2604</v>
      </c>
      <c r="C3018" s="2" t="str">
        <f>IFERROR(__xludf.DUMMYFUNCTION("""COMPUTED_VALUE"""),"cg05432083")</f>
        <v>cg05432083</v>
      </c>
    </row>
    <row r="3019">
      <c r="B3019" s="1" t="s">
        <v>2605</v>
      </c>
      <c r="C3019" s="2" t="str">
        <f>IFERROR(__xludf.DUMMYFUNCTION("""COMPUTED_VALUE"""),"cg03172058")</f>
        <v>cg03172058</v>
      </c>
    </row>
    <row r="3020">
      <c r="B3020" s="1" t="s">
        <v>2606</v>
      </c>
      <c r="C3020" s="2" t="str">
        <f>IFERROR(__xludf.DUMMYFUNCTION("""COMPUTED_VALUE"""),"cg04241189")</f>
        <v>cg04241189</v>
      </c>
    </row>
    <row r="3021">
      <c r="B3021" s="1" t="s">
        <v>2607</v>
      </c>
      <c r="C3021" s="2" t="str">
        <f>IFERROR(__xludf.DUMMYFUNCTION("""COMPUTED_VALUE"""),"cg27128467")</f>
        <v>cg27128467</v>
      </c>
    </row>
    <row r="3022">
      <c r="B3022" s="1" t="s">
        <v>2608</v>
      </c>
      <c r="C3022" s="2" t="str">
        <f>IFERROR(__xludf.DUMMYFUNCTION("""COMPUTED_VALUE"""),"cg12690401")</f>
        <v>cg12690401</v>
      </c>
    </row>
    <row r="3023">
      <c r="B3023" s="1" t="s">
        <v>2609</v>
      </c>
      <c r="C3023" s="2" t="str">
        <f>IFERROR(__xludf.DUMMYFUNCTION("""COMPUTED_VALUE"""),"cg20197989")</f>
        <v>cg20197989</v>
      </c>
    </row>
    <row r="3024">
      <c r="B3024" s="1" t="s">
        <v>2610</v>
      </c>
      <c r="C3024" s="2" t="str">
        <f>IFERROR(__xludf.DUMMYFUNCTION("""COMPUTED_VALUE"""),"cg23133335")</f>
        <v>cg23133335</v>
      </c>
    </row>
    <row r="3025">
      <c r="B3025" s="1" t="s">
        <v>2611</v>
      </c>
      <c r="C3025" s="2" t="str">
        <f>IFERROR(__xludf.DUMMYFUNCTION("""COMPUTED_VALUE"""),"cg16311415")</f>
        <v>cg16311415</v>
      </c>
    </row>
    <row r="3026">
      <c r="B3026" s="1" t="s">
        <v>2612</v>
      </c>
      <c r="C3026" s="2" t="str">
        <f>IFERROR(__xludf.DUMMYFUNCTION("""COMPUTED_VALUE"""),"cg14576521")</f>
        <v>cg14576521</v>
      </c>
    </row>
    <row r="3027">
      <c r="B3027" s="1" t="s">
        <v>381</v>
      </c>
      <c r="C3027" s="2" t="str">
        <f>IFERROR(__xludf.DUMMYFUNCTION("""COMPUTED_VALUE"""),"cg18123043")</f>
        <v>cg18123043</v>
      </c>
    </row>
    <row r="3028">
      <c r="B3028" s="1" t="s">
        <v>2613</v>
      </c>
      <c r="C3028" s="2" t="str">
        <f>IFERROR(__xludf.DUMMYFUNCTION("""COMPUTED_VALUE"""),"cg08873300")</f>
        <v>cg08873300</v>
      </c>
    </row>
    <row r="3029">
      <c r="B3029" s="1" t="s">
        <v>2614</v>
      </c>
      <c r="C3029" s="2" t="str">
        <f>IFERROR(__xludf.DUMMYFUNCTION("""COMPUTED_VALUE"""),"cg26875478")</f>
        <v>cg26875478</v>
      </c>
    </row>
    <row r="3030">
      <c r="B3030" s="1" t="s">
        <v>2615</v>
      </c>
      <c r="C3030" s="2" t="str">
        <f>IFERROR(__xludf.DUMMYFUNCTION("""COMPUTED_VALUE"""),"cg05868158")</f>
        <v>cg05868158</v>
      </c>
    </row>
    <row r="3031">
      <c r="B3031" s="1" t="s">
        <v>2616</v>
      </c>
      <c r="C3031" s="2" t="str">
        <f>IFERROR(__xludf.DUMMYFUNCTION("""COMPUTED_VALUE"""),"cg05396392")</f>
        <v>cg05396392</v>
      </c>
    </row>
    <row r="3032">
      <c r="B3032" s="1" t="s">
        <v>2617</v>
      </c>
      <c r="C3032" s="2" t="str">
        <f>IFERROR(__xludf.DUMMYFUNCTION("""COMPUTED_VALUE"""),"cg00370047")</f>
        <v>cg00370047</v>
      </c>
    </row>
    <row r="3033">
      <c r="B3033" s="1" t="s">
        <v>2618</v>
      </c>
      <c r="C3033" s="2" t="str">
        <f>IFERROR(__xludf.DUMMYFUNCTION("""COMPUTED_VALUE"""),"cg04977602")</f>
        <v>cg04977602</v>
      </c>
    </row>
    <row r="3034">
      <c r="B3034" s="1" t="s">
        <v>2619</v>
      </c>
      <c r="C3034" s="2" t="str">
        <f>IFERROR(__xludf.DUMMYFUNCTION("""COMPUTED_VALUE"""),"cg11176595")</f>
        <v>cg11176595</v>
      </c>
    </row>
    <row r="3035">
      <c r="B3035" s="1" t="s">
        <v>2620</v>
      </c>
      <c r="C3035" s="2" t="str">
        <f>IFERROR(__xludf.DUMMYFUNCTION("""COMPUTED_VALUE"""),"cg19174634")</f>
        <v>cg19174634</v>
      </c>
    </row>
    <row r="3036">
      <c r="B3036" s="1" t="s">
        <v>1279</v>
      </c>
      <c r="C3036" s="2" t="str">
        <f>IFERROR(__xludf.DUMMYFUNCTION("""COMPUTED_VALUE"""),"cg09286367")</f>
        <v>cg09286367</v>
      </c>
    </row>
    <row r="3037">
      <c r="B3037" s="1" t="s">
        <v>2621</v>
      </c>
      <c r="C3037" s="2" t="str">
        <f>IFERROR(__xludf.DUMMYFUNCTION("""COMPUTED_VALUE"""),"cg20921854")</f>
        <v>cg20921854</v>
      </c>
    </row>
    <row r="3038">
      <c r="B3038" s="1" t="s">
        <v>2622</v>
      </c>
      <c r="C3038" s="2" t="str">
        <f>IFERROR(__xludf.DUMMYFUNCTION("""COMPUTED_VALUE"""),"cg20140933")</f>
        <v>cg20140933</v>
      </c>
    </row>
    <row r="3039">
      <c r="B3039" s="1" t="s">
        <v>2623</v>
      </c>
      <c r="C3039" s="2" t="str">
        <f>IFERROR(__xludf.DUMMYFUNCTION("""COMPUTED_VALUE"""),"cg13308080")</f>
        <v>cg13308080</v>
      </c>
    </row>
    <row r="3040">
      <c r="B3040" s="1" t="s">
        <v>2624</v>
      </c>
      <c r="C3040" s="2" t="str">
        <f>IFERROR(__xludf.DUMMYFUNCTION("""COMPUTED_VALUE"""),"cg21632014")</f>
        <v>cg21632014</v>
      </c>
    </row>
    <row r="3041">
      <c r="B3041" s="1" t="s">
        <v>2625</v>
      </c>
      <c r="C3041" s="2" t="str">
        <f>IFERROR(__xludf.DUMMYFUNCTION("""COMPUTED_VALUE"""),"cg07631435")</f>
        <v>cg07631435</v>
      </c>
    </row>
    <row r="3042">
      <c r="B3042" s="1" t="s">
        <v>2626</v>
      </c>
      <c r="C3042" s="2" t="str">
        <f>IFERROR(__xludf.DUMMYFUNCTION("""COMPUTED_VALUE"""),"cg17314566")</f>
        <v>cg17314566</v>
      </c>
    </row>
    <row r="3043">
      <c r="B3043" s="1" t="s">
        <v>2627</v>
      </c>
      <c r="C3043" s="2" t="str">
        <f>IFERROR(__xludf.DUMMYFUNCTION("""COMPUTED_VALUE"""),"cg24555816")</f>
        <v>cg24555816</v>
      </c>
    </row>
    <row r="3044">
      <c r="B3044" s="1" t="s">
        <v>2628</v>
      </c>
      <c r="C3044" s="2" t="str">
        <f>IFERROR(__xludf.DUMMYFUNCTION("""COMPUTED_VALUE"""),"cg03996539")</f>
        <v>cg03996539</v>
      </c>
    </row>
    <row r="3045">
      <c r="B3045" s="1" t="s">
        <v>2629</v>
      </c>
      <c r="C3045" s="2" t="str">
        <f>IFERROR(__xludf.DUMMYFUNCTION("""COMPUTED_VALUE"""),"cg02665929")</f>
        <v>cg02665929</v>
      </c>
    </row>
    <row r="3046">
      <c r="B3046" s="1" t="s">
        <v>2630</v>
      </c>
      <c r="C3046" s="2" t="str">
        <f>IFERROR(__xludf.DUMMYFUNCTION("""COMPUTED_VALUE"""),"cg23460275")</f>
        <v>cg23460275</v>
      </c>
    </row>
    <row r="3047">
      <c r="B3047" s="1" t="s">
        <v>2631</v>
      </c>
      <c r="C3047" s="2" t="str">
        <f>IFERROR(__xludf.DUMMYFUNCTION("""COMPUTED_VALUE"""),"cg01881899")</f>
        <v>cg01881899</v>
      </c>
    </row>
    <row r="3048">
      <c r="B3048" s="1" t="s">
        <v>2632</v>
      </c>
      <c r="C3048" s="2" t="str">
        <f>IFERROR(__xludf.DUMMYFUNCTION("""COMPUTED_VALUE"""),"cg14483391")</f>
        <v>cg14483391</v>
      </c>
    </row>
    <row r="3049">
      <c r="B3049" s="1" t="s">
        <v>1280</v>
      </c>
      <c r="C3049" s="2" t="str">
        <f>IFERROR(__xludf.DUMMYFUNCTION("""COMPUTED_VALUE"""),"cg04104329")</f>
        <v>cg04104329</v>
      </c>
    </row>
    <row r="3050">
      <c r="B3050" s="1" t="s">
        <v>2633</v>
      </c>
      <c r="C3050" s="2" t="str">
        <f>IFERROR(__xludf.DUMMYFUNCTION("""COMPUTED_VALUE"""),"cg02456062")</f>
        <v>cg02456062</v>
      </c>
    </row>
    <row r="3051">
      <c r="B3051" s="1" t="s">
        <v>2634</v>
      </c>
      <c r="C3051" s="2" t="str">
        <f>IFERROR(__xludf.DUMMYFUNCTION("""COMPUTED_VALUE"""),"cg14507533")</f>
        <v>cg14507533</v>
      </c>
    </row>
    <row r="3052">
      <c r="B3052" s="1" t="s">
        <v>2635</v>
      </c>
      <c r="C3052" s="2" t="str">
        <f>IFERROR(__xludf.DUMMYFUNCTION("""COMPUTED_VALUE"""),"cg05612654")</f>
        <v>cg05612654</v>
      </c>
    </row>
    <row r="3053">
      <c r="B3053" s="1" t="s">
        <v>2636</v>
      </c>
      <c r="C3053" s="2" t="str">
        <f>IFERROR(__xludf.DUMMYFUNCTION("""COMPUTED_VALUE"""),"cg20797905")</f>
        <v>cg20797905</v>
      </c>
    </row>
    <row r="3054">
      <c r="B3054" s="1" t="s">
        <v>2637</v>
      </c>
      <c r="C3054" s="2" t="str">
        <f>IFERROR(__xludf.DUMMYFUNCTION("""COMPUTED_VALUE"""),"cg23448820")</f>
        <v>cg23448820</v>
      </c>
    </row>
    <row r="3055">
      <c r="B3055" s="1" t="s">
        <v>2638</v>
      </c>
      <c r="C3055" s="2" t="str">
        <f>IFERROR(__xludf.DUMMYFUNCTION("""COMPUTED_VALUE"""),"cg03831862")</f>
        <v>cg03831862</v>
      </c>
    </row>
    <row r="3056">
      <c r="B3056" s="1" t="s">
        <v>2639</v>
      </c>
      <c r="C3056" s="2" t="str">
        <f>IFERROR(__xludf.DUMMYFUNCTION("""COMPUTED_VALUE"""),"cg12281249")</f>
        <v>cg12281249</v>
      </c>
    </row>
    <row r="3057">
      <c r="B3057" s="1" t="s">
        <v>2640</v>
      </c>
      <c r="C3057" s="2" t="str">
        <f>IFERROR(__xludf.DUMMYFUNCTION("""COMPUTED_VALUE"""),"cg06678608")</f>
        <v>cg06678608</v>
      </c>
    </row>
    <row r="3058">
      <c r="B3058" s="1" t="s">
        <v>2641</v>
      </c>
      <c r="C3058" s="2" t="str">
        <f>IFERROR(__xludf.DUMMYFUNCTION("""COMPUTED_VALUE"""),"cg12903001")</f>
        <v>cg12903001</v>
      </c>
    </row>
    <row r="3059">
      <c r="B3059" s="1" t="s">
        <v>2642</v>
      </c>
      <c r="C3059" s="2" t="str">
        <f>IFERROR(__xludf.DUMMYFUNCTION("""COMPUTED_VALUE"""),"cg01349024")</f>
        <v>cg01349024</v>
      </c>
    </row>
    <row r="3060">
      <c r="B3060" s="1" t="s">
        <v>2643</v>
      </c>
      <c r="C3060" s="2" t="str">
        <f>IFERROR(__xludf.DUMMYFUNCTION("""COMPUTED_VALUE"""),"cg01117339")</f>
        <v>cg01117339</v>
      </c>
    </row>
    <row r="3061">
      <c r="B3061" s="1" t="s">
        <v>2644</v>
      </c>
      <c r="C3061" s="2" t="str">
        <f>IFERROR(__xludf.DUMMYFUNCTION("""COMPUTED_VALUE"""),"cg06672051")</f>
        <v>cg06672051</v>
      </c>
    </row>
    <row r="3062">
      <c r="B3062" s="1" t="s">
        <v>2645</v>
      </c>
      <c r="C3062" s="2" t="str">
        <f>IFERROR(__xludf.DUMMYFUNCTION("""COMPUTED_VALUE"""),"cg11775528")</f>
        <v>cg11775528</v>
      </c>
    </row>
    <row r="3063">
      <c r="B3063" s="1" t="s">
        <v>2646</v>
      </c>
      <c r="C3063" s="2" t="str">
        <f>IFERROR(__xludf.DUMMYFUNCTION("""COMPUTED_VALUE"""),"cg25361106")</f>
        <v>cg25361106</v>
      </c>
    </row>
    <row r="3064">
      <c r="B3064" s="1" t="s">
        <v>2647</v>
      </c>
      <c r="C3064" s="2" t="str">
        <f>IFERROR(__xludf.DUMMYFUNCTION("""COMPUTED_VALUE"""),"cg06825457")</f>
        <v>cg06825457</v>
      </c>
    </row>
    <row r="3065">
      <c r="B3065" s="1" t="s">
        <v>2648</v>
      </c>
      <c r="C3065" s="2" t="str">
        <f>IFERROR(__xludf.DUMMYFUNCTION("""COMPUTED_VALUE"""),"cg21650436")</f>
        <v>cg21650436</v>
      </c>
    </row>
    <row r="3066">
      <c r="B3066" s="1" t="s">
        <v>2649</v>
      </c>
      <c r="C3066" s="2" t="str">
        <f>IFERROR(__xludf.DUMMYFUNCTION("""COMPUTED_VALUE"""),"cg24723744")</f>
        <v>cg24723744</v>
      </c>
    </row>
    <row r="3067">
      <c r="B3067" s="1" t="s">
        <v>2650</v>
      </c>
      <c r="C3067" s="2" t="str">
        <f>IFERROR(__xludf.DUMMYFUNCTION("""COMPUTED_VALUE"""),"cg27508960")</f>
        <v>cg27508960</v>
      </c>
    </row>
    <row r="3068">
      <c r="B3068" s="1" t="s">
        <v>2651</v>
      </c>
      <c r="C3068" s="2" t="str">
        <f>IFERROR(__xludf.DUMMYFUNCTION("""COMPUTED_VALUE"""),"cg01971393")</f>
        <v>cg01971393</v>
      </c>
    </row>
    <row r="3069">
      <c r="B3069" s="1" t="s">
        <v>2652</v>
      </c>
      <c r="C3069" s="2" t="str">
        <f>IFERROR(__xludf.DUMMYFUNCTION("""COMPUTED_VALUE"""),"cg11489945")</f>
        <v>cg11489945</v>
      </c>
    </row>
    <row r="3070">
      <c r="B3070" s="1" t="s">
        <v>2653</v>
      </c>
      <c r="C3070" s="2" t="str">
        <f>IFERROR(__xludf.DUMMYFUNCTION("""COMPUTED_VALUE"""),"cg07211239")</f>
        <v>cg07211239</v>
      </c>
    </row>
    <row r="3071">
      <c r="B3071" s="1" t="s">
        <v>2654</v>
      </c>
      <c r="C3071" s="2" t="str">
        <f>IFERROR(__xludf.DUMMYFUNCTION("""COMPUTED_VALUE"""),"cg08324758")</f>
        <v>cg08324758</v>
      </c>
    </row>
    <row r="3072">
      <c r="B3072" s="1" t="s">
        <v>2655</v>
      </c>
      <c r="C3072" s="2" t="str">
        <f>IFERROR(__xludf.DUMMYFUNCTION("""COMPUTED_VALUE"""),"cg10733692")</f>
        <v>cg10733692</v>
      </c>
    </row>
    <row r="3073">
      <c r="B3073" s="1" t="s">
        <v>2656</v>
      </c>
      <c r="C3073" s="2" t="str">
        <f>IFERROR(__xludf.DUMMYFUNCTION("""COMPUTED_VALUE"""),"cg01906801")</f>
        <v>cg01906801</v>
      </c>
    </row>
    <row r="3074">
      <c r="B3074" s="1" t="s">
        <v>2657</v>
      </c>
      <c r="C3074" s="2" t="str">
        <f>IFERROR(__xludf.DUMMYFUNCTION("""COMPUTED_VALUE"""),"cg15488912")</f>
        <v>cg15488912</v>
      </c>
    </row>
    <row r="3075">
      <c r="B3075" s="1" t="s">
        <v>2658</v>
      </c>
      <c r="C3075" s="2" t="str">
        <f>IFERROR(__xludf.DUMMYFUNCTION("""COMPUTED_VALUE"""),"cg04157865")</f>
        <v>cg04157865</v>
      </c>
    </row>
    <row r="3076">
      <c r="B3076" s="1" t="s">
        <v>2659</v>
      </c>
      <c r="C3076" s="2" t="str">
        <f>IFERROR(__xludf.DUMMYFUNCTION("""COMPUTED_VALUE"""),"cg25792439")</f>
        <v>cg25792439</v>
      </c>
    </row>
    <row r="3077">
      <c r="B3077" s="1" t="s">
        <v>2660</v>
      </c>
      <c r="C3077" s="2" t="str">
        <f>IFERROR(__xludf.DUMMYFUNCTION("""COMPUTED_VALUE"""),"cg13724812")</f>
        <v>cg13724812</v>
      </c>
    </row>
    <row r="3078">
      <c r="B3078" s="1" t="s">
        <v>2661</v>
      </c>
      <c r="C3078" s="2" t="str">
        <f>IFERROR(__xludf.DUMMYFUNCTION("""COMPUTED_VALUE"""),"cg21322513")</f>
        <v>cg21322513</v>
      </c>
    </row>
    <row r="3079">
      <c r="B3079" s="1" t="s">
        <v>2662</v>
      </c>
      <c r="C3079" s="2" t="str">
        <f>IFERROR(__xludf.DUMMYFUNCTION("""COMPUTED_VALUE"""),"cg10410419")</f>
        <v>cg10410419</v>
      </c>
    </row>
    <row r="3080">
      <c r="B3080" s="1" t="s">
        <v>2663</v>
      </c>
      <c r="C3080" s="2" t="str">
        <f>IFERROR(__xludf.DUMMYFUNCTION("""COMPUTED_VALUE"""),"cg04541799")</f>
        <v>cg04541799</v>
      </c>
    </row>
    <row r="3081">
      <c r="B3081" s="1" t="s">
        <v>2664</v>
      </c>
      <c r="C3081" s="2" t="str">
        <f>IFERROR(__xludf.DUMMYFUNCTION("""COMPUTED_VALUE"""),"cg07905908")</f>
        <v>cg07905908</v>
      </c>
    </row>
    <row r="3082">
      <c r="B3082" s="1" t="s">
        <v>2665</v>
      </c>
      <c r="C3082" s="2" t="str">
        <f>IFERROR(__xludf.DUMMYFUNCTION("""COMPUTED_VALUE"""),"cg23204810")</f>
        <v>cg23204810</v>
      </c>
    </row>
    <row r="3083">
      <c r="B3083" s="1" t="s">
        <v>2666</v>
      </c>
      <c r="C3083" s="2" t="str">
        <f>IFERROR(__xludf.DUMMYFUNCTION("""COMPUTED_VALUE"""),"cg06502149")</f>
        <v>cg06502149</v>
      </c>
    </row>
    <row r="3084">
      <c r="B3084" s="1" t="s">
        <v>2667</v>
      </c>
      <c r="C3084" s="2" t="str">
        <f>IFERROR(__xludf.DUMMYFUNCTION("""COMPUTED_VALUE"""),"cg08251636")</f>
        <v>cg08251636</v>
      </c>
    </row>
    <row r="3085">
      <c r="B3085" s="1" t="s">
        <v>2668</v>
      </c>
      <c r="C3085" s="2" t="str">
        <f>IFERROR(__xludf.DUMMYFUNCTION("""COMPUTED_VALUE"""),"cg16673514")</f>
        <v>cg16673514</v>
      </c>
    </row>
    <row r="3086">
      <c r="B3086" s="1" t="s">
        <v>2669</v>
      </c>
      <c r="C3086" s="2" t="str">
        <f>IFERROR(__xludf.DUMMYFUNCTION("""COMPUTED_VALUE"""),"cg01318557")</f>
        <v>cg01318557</v>
      </c>
    </row>
    <row r="3087">
      <c r="B3087" s="1" t="s">
        <v>2670</v>
      </c>
      <c r="C3087" s="2" t="str">
        <f>IFERROR(__xludf.DUMMYFUNCTION("""COMPUTED_VALUE"""),"cg21522988")</f>
        <v>cg21522988</v>
      </c>
    </row>
    <row r="3088">
      <c r="B3088" s="1" t="s">
        <v>2671</v>
      </c>
      <c r="C3088" s="2" t="str">
        <f>IFERROR(__xludf.DUMMYFUNCTION("""COMPUTED_VALUE"""),"cg10874314")</f>
        <v>cg10874314</v>
      </c>
    </row>
    <row r="3089">
      <c r="B3089" s="1" t="s">
        <v>2672</v>
      </c>
      <c r="C3089" s="2" t="str">
        <f>IFERROR(__xludf.DUMMYFUNCTION("""COMPUTED_VALUE"""),"cg04977760")</f>
        <v>cg04977760</v>
      </c>
    </row>
    <row r="3090">
      <c r="B3090" s="1" t="s">
        <v>2673</v>
      </c>
      <c r="C3090" s="2" t="str">
        <f>IFERROR(__xludf.DUMMYFUNCTION("""COMPUTED_VALUE"""),"cg19346815")</f>
        <v>cg19346815</v>
      </c>
    </row>
    <row r="3091">
      <c r="B3091" s="1" t="s">
        <v>2674</v>
      </c>
      <c r="C3091" s="2" t="str">
        <f>IFERROR(__xludf.DUMMYFUNCTION("""COMPUTED_VALUE"""),"cg09065742")</f>
        <v>cg09065742</v>
      </c>
    </row>
    <row r="3092">
      <c r="B3092" s="1" t="s">
        <v>2675</v>
      </c>
      <c r="C3092" s="2" t="str">
        <f>IFERROR(__xludf.DUMMYFUNCTION("""COMPUTED_VALUE"""),"cg03197253")</f>
        <v>cg03197253</v>
      </c>
    </row>
    <row r="3093">
      <c r="B3093" s="1" t="s">
        <v>1281</v>
      </c>
      <c r="C3093" s="2" t="str">
        <f>IFERROR(__xludf.DUMMYFUNCTION("""COMPUTED_VALUE"""),"cg05295015")</f>
        <v>cg05295015</v>
      </c>
    </row>
    <row r="3094">
      <c r="B3094" s="1" t="s">
        <v>2676</v>
      </c>
      <c r="C3094" s="2" t="str">
        <f>IFERROR(__xludf.DUMMYFUNCTION("""COMPUTED_VALUE"""),"cg25043021")</f>
        <v>cg25043021</v>
      </c>
    </row>
    <row r="3095">
      <c r="B3095" s="1" t="s">
        <v>2677</v>
      </c>
      <c r="C3095" s="2" t="str">
        <f>IFERROR(__xludf.DUMMYFUNCTION("""COMPUTED_VALUE"""),"cg13279457")</f>
        <v>cg13279457</v>
      </c>
    </row>
    <row r="3096">
      <c r="B3096" s="1" t="s">
        <v>1282</v>
      </c>
      <c r="C3096" s="2" t="str">
        <f>IFERROR(__xludf.DUMMYFUNCTION("""COMPUTED_VALUE"""),"cg25757697")</f>
        <v>cg25757697</v>
      </c>
    </row>
    <row r="3097">
      <c r="B3097" s="1" t="s">
        <v>2678</v>
      </c>
      <c r="C3097" s="2" t="str">
        <f>IFERROR(__xludf.DUMMYFUNCTION("""COMPUTED_VALUE"""),"cg05395817")</f>
        <v>cg05395817</v>
      </c>
    </row>
    <row r="3098">
      <c r="B3098" s="1" t="s">
        <v>2679</v>
      </c>
      <c r="C3098" s="2" t="str">
        <f>IFERROR(__xludf.DUMMYFUNCTION("""COMPUTED_VALUE"""),"cg14606328")</f>
        <v>cg14606328</v>
      </c>
    </row>
    <row r="3099">
      <c r="B3099" s="1" t="s">
        <v>2680</v>
      </c>
      <c r="C3099" s="2" t="str">
        <f>IFERROR(__xludf.DUMMYFUNCTION("""COMPUTED_VALUE"""),"cg06222917")</f>
        <v>cg06222917</v>
      </c>
    </row>
    <row r="3100">
      <c r="B3100" s="1" t="s">
        <v>2681</v>
      </c>
      <c r="C3100" s="2" t="str">
        <f>IFERROR(__xludf.DUMMYFUNCTION("""COMPUTED_VALUE"""),"cg22196855")</f>
        <v>cg22196855</v>
      </c>
    </row>
    <row r="3101">
      <c r="B3101" s="1" t="s">
        <v>2682</v>
      </c>
      <c r="C3101" s="2" t="str">
        <f>IFERROR(__xludf.DUMMYFUNCTION("""COMPUTED_VALUE"""),"cg24937000")</f>
        <v>cg24937000</v>
      </c>
    </row>
    <row r="3102">
      <c r="B3102" s="1" t="s">
        <v>2683</v>
      </c>
      <c r="C3102" s="2" t="str">
        <f>IFERROR(__xludf.DUMMYFUNCTION("""COMPUTED_VALUE"""),"cg23503101")</f>
        <v>cg23503101</v>
      </c>
    </row>
    <row r="3103">
      <c r="B3103" s="1" t="s">
        <v>2684</v>
      </c>
      <c r="C3103" s="2" t="str">
        <f>IFERROR(__xludf.DUMMYFUNCTION("""COMPUTED_VALUE"""),"cg12077460")</f>
        <v>cg12077460</v>
      </c>
    </row>
    <row r="3104">
      <c r="B3104" s="1" t="s">
        <v>2685</v>
      </c>
      <c r="C3104" s="2" t="str">
        <f>IFERROR(__xludf.DUMMYFUNCTION("""COMPUTED_VALUE"""),"cg16051275")</f>
        <v>cg16051275</v>
      </c>
    </row>
    <row r="3105">
      <c r="B3105" s="1" t="s">
        <v>2686</v>
      </c>
      <c r="C3105" s="2" t="str">
        <f>IFERROR(__xludf.DUMMYFUNCTION("""COMPUTED_VALUE"""),"cg14115749")</f>
        <v>cg14115749</v>
      </c>
    </row>
    <row r="3106">
      <c r="B3106" s="1" t="s">
        <v>2687</v>
      </c>
      <c r="C3106" s="2" t="str">
        <f>IFERROR(__xludf.DUMMYFUNCTION("""COMPUTED_VALUE"""),"cg08564235")</f>
        <v>cg08564235</v>
      </c>
    </row>
    <row r="3107">
      <c r="B3107" s="1" t="s">
        <v>2688</v>
      </c>
      <c r="C3107" s="2" t="str">
        <f>IFERROR(__xludf.DUMMYFUNCTION("""COMPUTED_VALUE"""),"cg00093930")</f>
        <v>cg00093930</v>
      </c>
    </row>
    <row r="3108">
      <c r="B3108" s="1" t="s">
        <v>2689</v>
      </c>
      <c r="C3108" s="2" t="str">
        <f>IFERROR(__xludf.DUMMYFUNCTION("""COMPUTED_VALUE"""),"cg14199661")</f>
        <v>cg14199661</v>
      </c>
    </row>
    <row r="3109">
      <c r="B3109" s="1" t="s">
        <v>1283</v>
      </c>
      <c r="C3109" s="2" t="str">
        <f>IFERROR(__xludf.DUMMYFUNCTION("""COMPUTED_VALUE"""),"cg05074554")</f>
        <v>cg05074554</v>
      </c>
    </row>
    <row r="3110">
      <c r="B3110" s="1" t="s">
        <v>2690</v>
      </c>
      <c r="C3110" s="2" t="str">
        <f>IFERROR(__xludf.DUMMYFUNCTION("""COMPUTED_VALUE"""),"cg05368971")</f>
        <v>cg05368971</v>
      </c>
    </row>
    <row r="3111">
      <c r="B3111" s="1" t="s">
        <v>2691</v>
      </c>
      <c r="C3111" s="2" t="str">
        <f>IFERROR(__xludf.DUMMYFUNCTION("""COMPUTED_VALUE"""),"cg10256405")</f>
        <v>cg10256405</v>
      </c>
    </row>
    <row r="3112">
      <c r="B3112" s="1" t="s">
        <v>2692</v>
      </c>
      <c r="C3112" s="2" t="str">
        <f>IFERROR(__xludf.DUMMYFUNCTION("""COMPUTED_VALUE"""),"cg10024100")</f>
        <v>cg10024100</v>
      </c>
    </row>
    <row r="3113">
      <c r="B3113" s="1" t="s">
        <v>2693</v>
      </c>
      <c r="C3113" s="2" t="str">
        <f>IFERROR(__xludf.DUMMYFUNCTION("""COMPUTED_VALUE"""),"cg09046994")</f>
        <v>cg09046994</v>
      </c>
    </row>
    <row r="3114">
      <c r="B3114" s="1" t="s">
        <v>2694</v>
      </c>
      <c r="C3114" s="2" t="str">
        <f>IFERROR(__xludf.DUMMYFUNCTION("""COMPUTED_VALUE"""),"cg17860566")</f>
        <v>cg17860566</v>
      </c>
    </row>
    <row r="3115">
      <c r="B3115" s="1" t="s">
        <v>396</v>
      </c>
      <c r="C3115" s="2" t="str">
        <f>IFERROR(__xludf.DUMMYFUNCTION("""COMPUTED_VALUE"""),"cg07466788")</f>
        <v>cg07466788</v>
      </c>
    </row>
    <row r="3116">
      <c r="B3116" s="1" t="s">
        <v>2695</v>
      </c>
      <c r="C3116" s="2" t="str">
        <f>IFERROR(__xludf.DUMMYFUNCTION("""COMPUTED_VALUE"""),"cg06623625")</f>
        <v>cg06623625</v>
      </c>
    </row>
    <row r="3117">
      <c r="B3117" s="1" t="s">
        <v>2696</v>
      </c>
      <c r="C3117" s="2" t="str">
        <f>IFERROR(__xludf.DUMMYFUNCTION("""COMPUTED_VALUE"""),"cg25856474")</f>
        <v>cg25856474</v>
      </c>
    </row>
    <row r="3118">
      <c r="B3118" s="1" t="s">
        <v>2697</v>
      </c>
      <c r="C3118" s="2" t="str">
        <f>IFERROR(__xludf.DUMMYFUNCTION("""COMPUTED_VALUE"""),"cg02630770")</f>
        <v>cg02630770</v>
      </c>
    </row>
    <row r="3119">
      <c r="B3119" s="1" t="s">
        <v>2698</v>
      </c>
      <c r="C3119" s="2" t="str">
        <f>IFERROR(__xludf.DUMMYFUNCTION("""COMPUTED_VALUE"""),"cg17312004")</f>
        <v>cg17312004</v>
      </c>
    </row>
    <row r="3120">
      <c r="B3120" s="1" t="s">
        <v>2699</v>
      </c>
      <c r="C3120" s="2" t="str">
        <f>IFERROR(__xludf.DUMMYFUNCTION("""COMPUTED_VALUE"""),"cg06532212")</f>
        <v>cg06532212</v>
      </c>
    </row>
    <row r="3121">
      <c r="B3121" s="1" t="s">
        <v>2700</v>
      </c>
      <c r="C3121" s="2" t="str">
        <f>IFERROR(__xludf.DUMMYFUNCTION("""COMPUTED_VALUE"""),"cg00541293")</f>
        <v>cg00541293</v>
      </c>
    </row>
    <row r="3122">
      <c r="B3122" s="1" t="s">
        <v>2701</v>
      </c>
      <c r="C3122" s="2" t="str">
        <f>IFERROR(__xludf.DUMMYFUNCTION("""COMPUTED_VALUE"""),"cg01561259")</f>
        <v>cg01561259</v>
      </c>
    </row>
    <row r="3123">
      <c r="B3123" s="1" t="s">
        <v>2702</v>
      </c>
      <c r="C3123" s="2" t="str">
        <f>IFERROR(__xludf.DUMMYFUNCTION("""COMPUTED_VALUE"""),"cg07484739")</f>
        <v>cg07484739</v>
      </c>
    </row>
    <row r="3124">
      <c r="B3124" s="1" t="s">
        <v>2703</v>
      </c>
      <c r="C3124" s="2" t="str">
        <f>IFERROR(__xludf.DUMMYFUNCTION("""COMPUTED_VALUE"""),"cg04779720")</f>
        <v>cg04779720</v>
      </c>
    </row>
    <row r="3125">
      <c r="B3125" s="1" t="s">
        <v>2704</v>
      </c>
      <c r="C3125" s="2" t="str">
        <f>IFERROR(__xludf.DUMMYFUNCTION("""COMPUTED_VALUE"""),"cg11885433")</f>
        <v>cg11885433</v>
      </c>
    </row>
    <row r="3126">
      <c r="B3126" s="1" t="s">
        <v>2705</v>
      </c>
      <c r="C3126" s="2" t="str">
        <f>IFERROR(__xludf.DUMMYFUNCTION("""COMPUTED_VALUE"""),"cg00771161")</f>
        <v>cg00771161</v>
      </c>
    </row>
    <row r="3127">
      <c r="B3127" s="1" t="s">
        <v>2706</v>
      </c>
      <c r="C3127" s="2" t="str">
        <f>IFERROR(__xludf.DUMMYFUNCTION("""COMPUTED_VALUE"""),"cg22082462")</f>
        <v>cg22082462</v>
      </c>
    </row>
    <row r="3128">
      <c r="B3128" s="1" t="s">
        <v>2707</v>
      </c>
      <c r="C3128" s="2" t="str">
        <f>IFERROR(__xludf.DUMMYFUNCTION("""COMPUTED_VALUE"""),"cg05725703")</f>
        <v>cg05725703</v>
      </c>
    </row>
    <row r="3129">
      <c r="B3129" s="1" t="s">
        <v>2708</v>
      </c>
      <c r="C3129" s="2" t="str">
        <f>IFERROR(__xludf.DUMMYFUNCTION("""COMPUTED_VALUE"""),"cg23829395")</f>
        <v>cg23829395</v>
      </c>
    </row>
    <row r="3130">
      <c r="B3130" s="1" t="s">
        <v>2709</v>
      </c>
      <c r="C3130" s="2" t="str">
        <f>IFERROR(__xludf.DUMMYFUNCTION("""COMPUTED_VALUE"""),"cg12731993")</f>
        <v>cg12731993</v>
      </c>
    </row>
    <row r="3131">
      <c r="B3131" s="1" t="s">
        <v>2710</v>
      </c>
      <c r="C3131" s="2" t="str">
        <f>IFERROR(__xludf.DUMMYFUNCTION("""COMPUTED_VALUE"""),"cg01891124")</f>
        <v>cg01891124</v>
      </c>
    </row>
    <row r="3132">
      <c r="B3132" s="1" t="s">
        <v>2711</v>
      </c>
      <c r="C3132" s="2" t="str">
        <f>IFERROR(__xludf.DUMMYFUNCTION("""COMPUTED_VALUE"""),"cg18555173")</f>
        <v>cg18555173</v>
      </c>
    </row>
    <row r="3133">
      <c r="B3133" s="1" t="s">
        <v>2712</v>
      </c>
      <c r="C3133" s="2" t="str">
        <f>IFERROR(__xludf.DUMMYFUNCTION("""COMPUTED_VALUE"""),"cg02185182")</f>
        <v>cg02185182</v>
      </c>
    </row>
    <row r="3134">
      <c r="B3134" s="1" t="s">
        <v>2713</v>
      </c>
      <c r="C3134" s="2" t="str">
        <f>IFERROR(__xludf.DUMMYFUNCTION("""COMPUTED_VALUE"""),"cg26413501")</f>
        <v>cg26413501</v>
      </c>
    </row>
    <row r="3135">
      <c r="B3135" s="1" t="s">
        <v>2714</v>
      </c>
      <c r="C3135" s="2" t="str">
        <f>IFERROR(__xludf.DUMMYFUNCTION("""COMPUTED_VALUE"""),"cg18124777")</f>
        <v>cg18124777</v>
      </c>
    </row>
    <row r="3136">
      <c r="B3136" s="1" t="s">
        <v>2715</v>
      </c>
      <c r="C3136" s="2" t="str">
        <f>IFERROR(__xludf.DUMMYFUNCTION("""COMPUTED_VALUE"""),"cg20726907")</f>
        <v>cg20726907</v>
      </c>
    </row>
    <row r="3137">
      <c r="B3137" s="1" t="s">
        <v>2716</v>
      </c>
      <c r="C3137" s="2" t="str">
        <f>IFERROR(__xludf.DUMMYFUNCTION("""COMPUTED_VALUE"""),"cg08908659")</f>
        <v>cg08908659</v>
      </c>
    </row>
    <row r="3138">
      <c r="B3138" s="1" t="s">
        <v>1284</v>
      </c>
      <c r="C3138" s="2" t="str">
        <f>IFERROR(__xludf.DUMMYFUNCTION("""COMPUTED_VALUE"""),"cg19264957")</f>
        <v>cg19264957</v>
      </c>
    </row>
    <row r="3139">
      <c r="B3139" s="1" t="s">
        <v>2717</v>
      </c>
      <c r="C3139" s="2" t="str">
        <f>IFERROR(__xludf.DUMMYFUNCTION("""COMPUTED_VALUE"""),"cg13224161")</f>
        <v>cg13224161</v>
      </c>
    </row>
    <row r="3140">
      <c r="B3140" s="1" t="s">
        <v>2718</v>
      </c>
      <c r="C3140" s="2" t="str">
        <f>IFERROR(__xludf.DUMMYFUNCTION("""COMPUTED_VALUE"""),"cg09741846")</f>
        <v>cg09741846</v>
      </c>
    </row>
    <row r="3141">
      <c r="B3141" s="1" t="s">
        <v>246</v>
      </c>
      <c r="C3141" s="2" t="str">
        <f>IFERROR(__xludf.DUMMYFUNCTION("""COMPUTED_VALUE"""),"cg02233071")</f>
        <v>cg02233071</v>
      </c>
    </row>
    <row r="3142">
      <c r="B3142" s="1" t="s">
        <v>2719</v>
      </c>
      <c r="C3142" s="2" t="str">
        <f>IFERROR(__xludf.DUMMYFUNCTION("""COMPUTED_VALUE"""),"cg03171142")</f>
        <v>cg03171142</v>
      </c>
    </row>
    <row r="3143">
      <c r="B3143" s="1" t="s">
        <v>2720</v>
      </c>
      <c r="C3143" s="2" t="str">
        <f>IFERROR(__xludf.DUMMYFUNCTION("""COMPUTED_VALUE"""),"cg12350474")</f>
        <v>cg12350474</v>
      </c>
    </row>
    <row r="3144">
      <c r="B3144" s="1" t="s">
        <v>2721</v>
      </c>
      <c r="C3144" s="2" t="str">
        <f>IFERROR(__xludf.DUMMYFUNCTION("""COMPUTED_VALUE"""),"cg00331081")</f>
        <v>cg00331081</v>
      </c>
    </row>
    <row r="3145">
      <c r="B3145" s="1" t="s">
        <v>2722</v>
      </c>
      <c r="C3145" s="2" t="str">
        <f>IFERROR(__xludf.DUMMYFUNCTION("""COMPUTED_VALUE"""),"cg01101332")</f>
        <v>cg01101332</v>
      </c>
    </row>
    <row r="3146">
      <c r="B3146" s="1" t="s">
        <v>2723</v>
      </c>
      <c r="C3146" s="2" t="str">
        <f>IFERROR(__xludf.DUMMYFUNCTION("""COMPUTED_VALUE"""),"cg05420640")</f>
        <v>cg05420640</v>
      </c>
    </row>
    <row r="3147">
      <c r="B3147" s="1" t="s">
        <v>2724</v>
      </c>
      <c r="C3147" s="2" t="str">
        <f>IFERROR(__xludf.DUMMYFUNCTION("""COMPUTED_VALUE"""),"cg25998745")</f>
        <v>cg25998745</v>
      </c>
    </row>
    <row r="3148">
      <c r="B3148" s="1" t="s">
        <v>2725</v>
      </c>
      <c r="C3148" s="2" t="str">
        <f>IFERROR(__xludf.DUMMYFUNCTION("""COMPUTED_VALUE"""),"cg01365708")</f>
        <v>cg01365708</v>
      </c>
    </row>
    <row r="3149">
      <c r="B3149" s="1" t="s">
        <v>2726</v>
      </c>
      <c r="C3149" s="2" t="str">
        <f>IFERROR(__xludf.DUMMYFUNCTION("""COMPUTED_VALUE"""),"cg11672879")</f>
        <v>cg11672879</v>
      </c>
    </row>
    <row r="3150">
      <c r="B3150" s="1" t="s">
        <v>2727</v>
      </c>
      <c r="C3150" s="2" t="str">
        <f>IFERROR(__xludf.DUMMYFUNCTION("""COMPUTED_VALUE"""),"cg04755966")</f>
        <v>cg04755966</v>
      </c>
    </row>
    <row r="3151">
      <c r="B3151" s="1" t="s">
        <v>2728</v>
      </c>
      <c r="C3151" s="2" t="str">
        <f>IFERROR(__xludf.DUMMYFUNCTION("""COMPUTED_VALUE"""),"cg06373648")</f>
        <v>cg06373648</v>
      </c>
    </row>
    <row r="3152">
      <c r="B3152" s="1" t="s">
        <v>2729</v>
      </c>
      <c r="C3152" s="2" t="str">
        <f>IFERROR(__xludf.DUMMYFUNCTION("""COMPUTED_VALUE"""),"cg25734726")</f>
        <v>cg25734726</v>
      </c>
    </row>
    <row r="3153">
      <c r="B3153" s="1" t="s">
        <v>2730</v>
      </c>
      <c r="C3153" s="2" t="str">
        <f>IFERROR(__xludf.DUMMYFUNCTION("""COMPUTED_VALUE"""),"cg21730926")</f>
        <v>cg21730926</v>
      </c>
    </row>
    <row r="3154">
      <c r="B3154" s="1" t="s">
        <v>2731</v>
      </c>
      <c r="C3154" s="2" t="str">
        <f>IFERROR(__xludf.DUMMYFUNCTION("""COMPUTED_VALUE"""),"cg03348792")</f>
        <v>cg03348792</v>
      </c>
    </row>
    <row r="3155">
      <c r="B3155" s="1" t="s">
        <v>2732</v>
      </c>
      <c r="C3155" s="2" t="str">
        <f>IFERROR(__xludf.DUMMYFUNCTION("""COMPUTED_VALUE"""),"cg22123554")</f>
        <v>cg22123554</v>
      </c>
    </row>
    <row r="3156">
      <c r="B3156" s="1" t="s">
        <v>1016</v>
      </c>
      <c r="C3156" s="2" t="str">
        <f>IFERROR(__xludf.DUMMYFUNCTION("""COMPUTED_VALUE"""),"cg06938558")</f>
        <v>cg06938558</v>
      </c>
    </row>
    <row r="3157">
      <c r="B3157" s="1" t="s">
        <v>2733</v>
      </c>
      <c r="C3157" s="2" t="str">
        <f>IFERROR(__xludf.DUMMYFUNCTION("""COMPUTED_VALUE"""),"cg05149231")</f>
        <v>cg05149231</v>
      </c>
    </row>
    <row r="3158">
      <c r="B3158" s="1" t="s">
        <v>2734</v>
      </c>
      <c r="C3158" s="2" t="str">
        <f>IFERROR(__xludf.DUMMYFUNCTION("""COMPUTED_VALUE"""),"cg16302233")</f>
        <v>cg16302233</v>
      </c>
    </row>
    <row r="3159">
      <c r="B3159" s="1" t="s">
        <v>2735</v>
      </c>
      <c r="C3159" s="2" t="str">
        <f>IFERROR(__xludf.DUMMYFUNCTION("""COMPUTED_VALUE"""),"cg21461927")</f>
        <v>cg21461927</v>
      </c>
    </row>
    <row r="3160">
      <c r="B3160" s="1" t="s">
        <v>2736</v>
      </c>
      <c r="C3160" s="2" t="str">
        <f>IFERROR(__xludf.DUMMYFUNCTION("""COMPUTED_VALUE"""),"cg15783691")</f>
        <v>cg15783691</v>
      </c>
    </row>
    <row r="3161">
      <c r="B3161" s="1" t="s">
        <v>1146</v>
      </c>
      <c r="C3161" s="2" t="str">
        <f>IFERROR(__xludf.DUMMYFUNCTION("""COMPUTED_VALUE"""),"cg26039480")</f>
        <v>cg26039480</v>
      </c>
    </row>
    <row r="3162">
      <c r="B3162" s="1" t="s">
        <v>2737</v>
      </c>
      <c r="C3162" s="2" t="str">
        <f>IFERROR(__xludf.DUMMYFUNCTION("""COMPUTED_VALUE"""),"cg20233834")</f>
        <v>cg20233834</v>
      </c>
    </row>
    <row r="3163">
      <c r="B3163" s="1" t="s">
        <v>2738</v>
      </c>
      <c r="C3163" s="2" t="str">
        <f>IFERROR(__xludf.DUMMYFUNCTION("""COMPUTED_VALUE"""),"cg16560579")</f>
        <v>cg16560579</v>
      </c>
    </row>
    <row r="3164">
      <c r="B3164" s="1" t="s">
        <v>2739</v>
      </c>
      <c r="C3164" s="2" t="str">
        <f>IFERROR(__xludf.DUMMYFUNCTION("""COMPUTED_VALUE"""),"cg24315629")</f>
        <v>cg24315629</v>
      </c>
    </row>
    <row r="3165">
      <c r="B3165" s="1" t="s">
        <v>2740</v>
      </c>
      <c r="C3165" s="2" t="str">
        <f>IFERROR(__xludf.DUMMYFUNCTION("""COMPUTED_VALUE"""),"cg06145903")</f>
        <v>cg06145903</v>
      </c>
    </row>
    <row r="3166">
      <c r="B3166" s="1" t="s">
        <v>2741</v>
      </c>
      <c r="C3166" s="2" t="str">
        <f>IFERROR(__xludf.DUMMYFUNCTION("""COMPUTED_VALUE"""),"cg00082332")</f>
        <v>cg00082332</v>
      </c>
    </row>
    <row r="3167">
      <c r="B3167" s="1" t="s">
        <v>2742</v>
      </c>
      <c r="C3167" s="2" t="str">
        <f>IFERROR(__xludf.DUMMYFUNCTION("""COMPUTED_VALUE"""),"cg08110950")</f>
        <v>cg08110950</v>
      </c>
    </row>
    <row r="3168">
      <c r="B3168" s="1" t="s">
        <v>2743</v>
      </c>
      <c r="C3168" s="2" t="str">
        <f>IFERROR(__xludf.DUMMYFUNCTION("""COMPUTED_VALUE"""),"cg24431966")</f>
        <v>cg24431966</v>
      </c>
    </row>
    <row r="3169">
      <c r="B3169" s="1" t="s">
        <v>2744</v>
      </c>
      <c r="C3169" s="2" t="str">
        <f>IFERROR(__xludf.DUMMYFUNCTION("""COMPUTED_VALUE"""),"cg20364838")</f>
        <v>cg20364838</v>
      </c>
    </row>
    <row r="3170">
      <c r="B3170" s="1" t="s">
        <v>2745</v>
      </c>
      <c r="C3170" s="2" t="str">
        <f>IFERROR(__xludf.DUMMYFUNCTION("""COMPUTED_VALUE"""),"cg05074328")</f>
        <v>cg05074328</v>
      </c>
    </row>
    <row r="3171">
      <c r="B3171" s="1" t="s">
        <v>2746</v>
      </c>
      <c r="C3171" s="2" t="str">
        <f>IFERROR(__xludf.DUMMYFUNCTION("""COMPUTED_VALUE"""),"cg20154932")</f>
        <v>cg20154932</v>
      </c>
    </row>
    <row r="3172">
      <c r="B3172" s="1" t="s">
        <v>960</v>
      </c>
      <c r="C3172" s="2" t="str">
        <f>IFERROR(__xludf.DUMMYFUNCTION("""COMPUTED_VALUE"""),"cg18774692")</f>
        <v>cg18774692</v>
      </c>
    </row>
    <row r="3173">
      <c r="B3173" s="1" t="s">
        <v>2747</v>
      </c>
      <c r="C3173" s="2" t="str">
        <f>IFERROR(__xludf.DUMMYFUNCTION("""COMPUTED_VALUE"""),"cg18895476")</f>
        <v>cg18895476</v>
      </c>
    </row>
    <row r="3174">
      <c r="B3174" s="1" t="s">
        <v>2748</v>
      </c>
      <c r="C3174" s="2" t="str">
        <f>IFERROR(__xludf.DUMMYFUNCTION("""COMPUTED_VALUE"""),"cg08009534")</f>
        <v>cg08009534</v>
      </c>
    </row>
    <row r="3175">
      <c r="B3175" s="1" t="s">
        <v>175</v>
      </c>
      <c r="C3175" s="2" t="str">
        <f>IFERROR(__xludf.DUMMYFUNCTION("""COMPUTED_VALUE"""),"cg16955166")</f>
        <v>cg16955166</v>
      </c>
    </row>
    <row r="3176">
      <c r="B3176" s="1" t="s">
        <v>2749</v>
      </c>
      <c r="C3176" s="2" t="str">
        <f>IFERROR(__xludf.DUMMYFUNCTION("""COMPUTED_VALUE"""),"cg25035908")</f>
        <v>cg25035908</v>
      </c>
    </row>
    <row r="3177">
      <c r="B3177" s="1" t="s">
        <v>2750</v>
      </c>
      <c r="C3177" s="2" t="str">
        <f>IFERROR(__xludf.DUMMYFUNCTION("""COMPUTED_VALUE"""),"cg10251229")</f>
        <v>cg10251229</v>
      </c>
    </row>
    <row r="3178">
      <c r="B3178" s="1" t="s">
        <v>2751</v>
      </c>
      <c r="C3178" s="2" t="str">
        <f>IFERROR(__xludf.DUMMYFUNCTION("""COMPUTED_VALUE"""),"cg19346873")</f>
        <v>cg19346873</v>
      </c>
    </row>
    <row r="3179">
      <c r="B3179" s="1" t="s">
        <v>2752</v>
      </c>
      <c r="C3179" s="2" t="str">
        <f>IFERROR(__xludf.DUMMYFUNCTION("""COMPUTED_VALUE"""),"cg00172614")</f>
        <v>cg00172614</v>
      </c>
    </row>
    <row r="3180">
      <c r="B3180" s="1" t="s">
        <v>2753</v>
      </c>
      <c r="C3180" s="2" t="str">
        <f>IFERROR(__xludf.DUMMYFUNCTION("""COMPUTED_VALUE"""),"cg06577850")</f>
        <v>cg06577850</v>
      </c>
    </row>
    <row r="3181">
      <c r="B3181" s="1" t="s">
        <v>2754</v>
      </c>
      <c r="C3181" s="2" t="str">
        <f>IFERROR(__xludf.DUMMYFUNCTION("""COMPUTED_VALUE"""),"cg13443284")</f>
        <v>cg13443284</v>
      </c>
    </row>
    <row r="3182">
      <c r="B3182" s="1" t="s">
        <v>2755</v>
      </c>
      <c r="C3182" s="2" t="str">
        <f>IFERROR(__xludf.DUMMYFUNCTION("""COMPUTED_VALUE"""),"cg00886465")</f>
        <v>cg00886465</v>
      </c>
    </row>
    <row r="3183">
      <c r="B3183" s="1" t="s">
        <v>2756</v>
      </c>
      <c r="C3183" s="2" t="str">
        <f>IFERROR(__xludf.DUMMYFUNCTION("""COMPUTED_VALUE"""),"cg18431951")</f>
        <v>cg18431951</v>
      </c>
    </row>
    <row r="3184">
      <c r="B3184" s="1" t="s">
        <v>2757</v>
      </c>
      <c r="C3184" s="2" t="str">
        <f>IFERROR(__xludf.DUMMYFUNCTION("""COMPUTED_VALUE"""),"cg09708200")</f>
        <v>cg09708200</v>
      </c>
    </row>
    <row r="3185">
      <c r="B3185" s="1" t="s">
        <v>163</v>
      </c>
      <c r="C3185" s="2" t="str">
        <f>IFERROR(__xludf.DUMMYFUNCTION("""COMPUTED_VALUE"""),"cg01871688")</f>
        <v>cg01871688</v>
      </c>
    </row>
    <row r="3186">
      <c r="B3186" s="1" t="s">
        <v>2758</v>
      </c>
      <c r="C3186" s="2" t="str">
        <f>IFERROR(__xludf.DUMMYFUNCTION("""COMPUTED_VALUE"""),"cg07611488")</f>
        <v>cg07611488</v>
      </c>
    </row>
    <row r="3187">
      <c r="B3187" s="1" t="s">
        <v>2759</v>
      </c>
      <c r="C3187" s="2" t="str">
        <f>IFERROR(__xludf.DUMMYFUNCTION("""COMPUTED_VALUE"""),"cg21864755")</f>
        <v>cg21864755</v>
      </c>
    </row>
    <row r="3188">
      <c r="B3188" s="1" t="s">
        <v>2760</v>
      </c>
      <c r="C3188" s="2" t="str">
        <f>IFERROR(__xludf.DUMMYFUNCTION("""COMPUTED_VALUE"""),"cg22222502")</f>
        <v>cg22222502</v>
      </c>
    </row>
    <row r="3189">
      <c r="B3189" s="1" t="s">
        <v>2761</v>
      </c>
      <c r="C3189" s="2" t="str">
        <f>IFERROR(__xludf.DUMMYFUNCTION("""COMPUTED_VALUE"""),"cg20717792")</f>
        <v>cg20717792</v>
      </c>
    </row>
    <row r="3190">
      <c r="B3190" s="1" t="s">
        <v>2762</v>
      </c>
      <c r="C3190" s="2" t="str">
        <f>IFERROR(__xludf.DUMMYFUNCTION("""COMPUTED_VALUE"""),"cg07185006")</f>
        <v>cg07185006</v>
      </c>
    </row>
    <row r="3191">
      <c r="B3191" s="1" t="s">
        <v>2763</v>
      </c>
      <c r="C3191" s="2" t="str">
        <f>IFERROR(__xludf.DUMMYFUNCTION("""COMPUTED_VALUE"""),"cg24524786")</f>
        <v>cg24524786</v>
      </c>
    </row>
    <row r="3192">
      <c r="B3192" s="1" t="s">
        <v>2764</v>
      </c>
      <c r="C3192" s="2" t="str">
        <f>IFERROR(__xludf.DUMMYFUNCTION("""COMPUTED_VALUE"""),"cg20674424")</f>
        <v>cg20674424</v>
      </c>
    </row>
    <row r="3193">
      <c r="B3193" s="1" t="s">
        <v>2765</v>
      </c>
      <c r="C3193" s="2" t="str">
        <f>IFERROR(__xludf.DUMMYFUNCTION("""COMPUTED_VALUE"""),"cg08657424")</f>
        <v>cg08657424</v>
      </c>
    </row>
    <row r="3194">
      <c r="B3194" s="1" t="s">
        <v>2766</v>
      </c>
      <c r="C3194" s="2" t="str">
        <f>IFERROR(__xludf.DUMMYFUNCTION("""COMPUTED_VALUE"""),"cg07512206")</f>
        <v>cg07512206</v>
      </c>
    </row>
    <row r="3195">
      <c r="B3195" s="1" t="s">
        <v>2767</v>
      </c>
      <c r="C3195" s="2" t="str">
        <f>IFERROR(__xludf.DUMMYFUNCTION("""COMPUTED_VALUE"""),"cg18739367")</f>
        <v>cg18739367</v>
      </c>
    </row>
    <row r="3196">
      <c r="B3196" s="1" t="s">
        <v>1285</v>
      </c>
      <c r="C3196" s="2" t="str">
        <f>IFERROR(__xludf.DUMMYFUNCTION("""COMPUTED_VALUE"""),"cg17041051")</f>
        <v>cg17041051</v>
      </c>
    </row>
    <row r="3197">
      <c r="B3197" s="1" t="s">
        <v>2768</v>
      </c>
      <c r="C3197" s="2" t="str">
        <f>IFERROR(__xludf.DUMMYFUNCTION("""COMPUTED_VALUE"""),"cg16589843")</f>
        <v>cg16589843</v>
      </c>
    </row>
    <row r="3198">
      <c r="B3198" s="1" t="s">
        <v>2769</v>
      </c>
      <c r="C3198" s="2" t="str">
        <f>IFERROR(__xludf.DUMMYFUNCTION("""COMPUTED_VALUE"""),"cg02311073")</f>
        <v>cg02311073</v>
      </c>
    </row>
    <row r="3199">
      <c r="B3199" s="1" t="s">
        <v>2770</v>
      </c>
      <c r="C3199" s="2" t="str">
        <f>IFERROR(__xludf.DUMMYFUNCTION("""COMPUTED_VALUE"""),"cg05498649")</f>
        <v>cg05498649</v>
      </c>
    </row>
    <row r="3200">
      <c r="B3200" s="1" t="s">
        <v>2771</v>
      </c>
      <c r="C3200" s="2" t="str">
        <f>IFERROR(__xludf.DUMMYFUNCTION("""COMPUTED_VALUE"""),"cg12685962")</f>
        <v>cg12685962</v>
      </c>
    </row>
    <row r="3201">
      <c r="B3201" s="1" t="s">
        <v>2772</v>
      </c>
      <c r="C3201" s="2" t="str">
        <f>IFERROR(__xludf.DUMMYFUNCTION("""COMPUTED_VALUE"""),"cg09078948")</f>
        <v>cg09078948</v>
      </c>
    </row>
    <row r="3202">
      <c r="B3202" s="1" t="s">
        <v>2773</v>
      </c>
      <c r="C3202" s="2" t="str">
        <f>IFERROR(__xludf.DUMMYFUNCTION("""COMPUTED_VALUE"""),"cg04253185")</f>
        <v>cg04253185</v>
      </c>
    </row>
    <row r="3203">
      <c r="B3203" s="1" t="s">
        <v>2774</v>
      </c>
      <c r="C3203" s="2" t="str">
        <f>IFERROR(__xludf.DUMMYFUNCTION("""COMPUTED_VALUE"""),"cg26385283")</f>
        <v>cg26385283</v>
      </c>
    </row>
    <row r="3204">
      <c r="B3204" s="1" t="s">
        <v>2775</v>
      </c>
      <c r="C3204" s="2" t="str">
        <f>IFERROR(__xludf.DUMMYFUNCTION("""COMPUTED_VALUE"""),"cg00805193")</f>
        <v>cg00805193</v>
      </c>
    </row>
    <row r="3205">
      <c r="B3205" s="1" t="s">
        <v>364</v>
      </c>
      <c r="C3205" s="2" t="str">
        <f>IFERROR(__xludf.DUMMYFUNCTION("""COMPUTED_VALUE"""),"cg22479226")</f>
        <v>cg22479226</v>
      </c>
    </row>
    <row r="3206">
      <c r="B3206" s="1" t="s">
        <v>2776</v>
      </c>
      <c r="C3206" s="2" t="str">
        <f>IFERROR(__xludf.DUMMYFUNCTION("""COMPUTED_VALUE"""),"cg24409666")</f>
        <v>cg24409666</v>
      </c>
    </row>
    <row r="3207">
      <c r="B3207" s="1" t="s">
        <v>2777</v>
      </c>
      <c r="C3207" s="2" t="str">
        <f>IFERROR(__xludf.DUMMYFUNCTION("""COMPUTED_VALUE"""),"cg22831526")</f>
        <v>cg22831526</v>
      </c>
    </row>
    <row r="3208">
      <c r="B3208" s="1" t="s">
        <v>2778</v>
      </c>
      <c r="C3208" s="2" t="str">
        <f>IFERROR(__xludf.DUMMYFUNCTION("""COMPUTED_VALUE"""),"cg23720406")</f>
        <v>cg23720406</v>
      </c>
    </row>
    <row r="3209">
      <c r="B3209" s="1" t="s">
        <v>1286</v>
      </c>
      <c r="C3209" s="2" t="str">
        <f>IFERROR(__xludf.DUMMYFUNCTION("""COMPUTED_VALUE"""),"cg02752076")</f>
        <v>cg02752076</v>
      </c>
    </row>
    <row r="3210">
      <c r="B3210" s="1" t="s">
        <v>2779</v>
      </c>
      <c r="C3210" s="2" t="str">
        <f>IFERROR(__xludf.DUMMYFUNCTION("""COMPUTED_VALUE"""),"cg15804598")</f>
        <v>cg15804598</v>
      </c>
    </row>
    <row r="3211">
      <c r="B3211" s="1" t="s">
        <v>2780</v>
      </c>
      <c r="C3211" s="2" t="str">
        <f>IFERROR(__xludf.DUMMYFUNCTION("""COMPUTED_VALUE"""),"cg27161954")</f>
        <v>cg27161954</v>
      </c>
    </row>
    <row r="3212">
      <c r="B3212" s="1" t="s">
        <v>2781</v>
      </c>
      <c r="C3212" s="2" t="str">
        <f>IFERROR(__xludf.DUMMYFUNCTION("""COMPUTED_VALUE"""),"cg00944808")</f>
        <v>cg00944808</v>
      </c>
    </row>
    <row r="3213">
      <c r="B3213" s="1" t="s">
        <v>2782</v>
      </c>
      <c r="C3213" s="2" t="str">
        <f>IFERROR(__xludf.DUMMYFUNCTION("""COMPUTED_VALUE"""),"cg23588307")</f>
        <v>cg23588307</v>
      </c>
    </row>
    <row r="3214">
      <c r="B3214" s="1" t="s">
        <v>2783</v>
      </c>
      <c r="C3214" s="2" t="str">
        <f>IFERROR(__xludf.DUMMYFUNCTION("""COMPUTED_VALUE"""),"cg15370260")</f>
        <v>cg15370260</v>
      </c>
    </row>
    <row r="3215">
      <c r="B3215" s="1" t="s">
        <v>2784</v>
      </c>
      <c r="C3215" s="2" t="str">
        <f>IFERROR(__xludf.DUMMYFUNCTION("""COMPUTED_VALUE"""),"cg24751717")</f>
        <v>cg24751717</v>
      </c>
    </row>
    <row r="3216">
      <c r="B3216" s="1" t="s">
        <v>2785</v>
      </c>
      <c r="C3216" s="2" t="str">
        <f>IFERROR(__xludf.DUMMYFUNCTION("""COMPUTED_VALUE"""),"cg15687221")</f>
        <v>cg15687221</v>
      </c>
    </row>
    <row r="3217">
      <c r="B3217" s="1" t="s">
        <v>2786</v>
      </c>
      <c r="C3217" s="2" t="str">
        <f>IFERROR(__xludf.DUMMYFUNCTION("""COMPUTED_VALUE"""),"cg13258774")</f>
        <v>cg13258774</v>
      </c>
    </row>
    <row r="3218">
      <c r="B3218" s="1" t="s">
        <v>1287</v>
      </c>
      <c r="C3218" s="2" t="str">
        <f>IFERROR(__xludf.DUMMYFUNCTION("""COMPUTED_VALUE"""),"cg25461369")</f>
        <v>cg25461369</v>
      </c>
    </row>
    <row r="3219">
      <c r="B3219" s="1" t="s">
        <v>2787</v>
      </c>
      <c r="C3219" s="2" t="str">
        <f>IFERROR(__xludf.DUMMYFUNCTION("""COMPUTED_VALUE"""),"cg06027207")</f>
        <v>cg06027207</v>
      </c>
    </row>
    <row r="3220">
      <c r="B3220" s="1" t="s">
        <v>2788</v>
      </c>
      <c r="C3220" s="2" t="str">
        <f>IFERROR(__xludf.DUMMYFUNCTION("""COMPUTED_VALUE"""),"cg20372666")</f>
        <v>cg20372666</v>
      </c>
    </row>
    <row r="3221">
      <c r="B3221" s="1" t="s">
        <v>1288</v>
      </c>
      <c r="C3221" s="2" t="str">
        <f>IFERROR(__xludf.DUMMYFUNCTION("""COMPUTED_VALUE"""),"cg06360218")</f>
        <v>cg06360218</v>
      </c>
    </row>
    <row r="3222">
      <c r="B3222" s="1" t="s">
        <v>2789</v>
      </c>
      <c r="C3222" s="2" t="str">
        <f>IFERROR(__xludf.DUMMYFUNCTION("""COMPUTED_VALUE"""),"cg25344017")</f>
        <v>cg25344017</v>
      </c>
    </row>
    <row r="3223">
      <c r="B3223" s="1" t="s">
        <v>1289</v>
      </c>
      <c r="C3223" s="2" t="str">
        <f>IFERROR(__xludf.DUMMYFUNCTION("""COMPUTED_VALUE"""),"cg13077865")</f>
        <v>cg13077865</v>
      </c>
    </row>
    <row r="3224">
      <c r="B3224" s="1" t="s">
        <v>2790</v>
      </c>
      <c r="C3224" s="2" t="str">
        <f>IFERROR(__xludf.DUMMYFUNCTION("""COMPUTED_VALUE"""),"cg06080300")</f>
        <v>cg06080300</v>
      </c>
    </row>
    <row r="3225">
      <c r="B3225" s="1" t="s">
        <v>2791</v>
      </c>
      <c r="C3225" s="2" t="str">
        <f>IFERROR(__xludf.DUMMYFUNCTION("""COMPUTED_VALUE"""),"cg01740202")</f>
        <v>cg01740202</v>
      </c>
    </row>
    <row r="3226">
      <c r="B3226" s="1" t="s">
        <v>2792</v>
      </c>
      <c r="C3226" s="2" t="str">
        <f>IFERROR(__xludf.DUMMYFUNCTION("""COMPUTED_VALUE"""),"cg09642075")</f>
        <v>cg09642075</v>
      </c>
    </row>
    <row r="3227">
      <c r="B3227" s="1" t="s">
        <v>2793</v>
      </c>
      <c r="C3227" s="2" t="str">
        <f>IFERROR(__xludf.DUMMYFUNCTION("""COMPUTED_VALUE"""),"cg14140268")</f>
        <v>cg14140268</v>
      </c>
    </row>
    <row r="3228">
      <c r="B3228" s="1" t="s">
        <v>2794</v>
      </c>
      <c r="C3228" s="2" t="str">
        <f>IFERROR(__xludf.DUMMYFUNCTION("""COMPUTED_VALUE"""),"cg25702859")</f>
        <v>cg25702859</v>
      </c>
    </row>
    <row r="3229">
      <c r="B3229" s="1" t="s">
        <v>2795</v>
      </c>
      <c r="C3229" s="2" t="str">
        <f>IFERROR(__xludf.DUMMYFUNCTION("""COMPUTED_VALUE"""),"cg12267800")</f>
        <v>cg12267800</v>
      </c>
    </row>
    <row r="3230">
      <c r="B3230" s="1" t="s">
        <v>956</v>
      </c>
      <c r="C3230" s="2" t="str">
        <f>IFERROR(__xludf.DUMMYFUNCTION("""COMPUTED_VALUE"""),"cg10632566")</f>
        <v>cg10632566</v>
      </c>
    </row>
    <row r="3231">
      <c r="B3231" s="1" t="s">
        <v>2796</v>
      </c>
      <c r="C3231" s="2" t="str">
        <f>IFERROR(__xludf.DUMMYFUNCTION("""COMPUTED_VALUE"""),"cg02980023")</f>
        <v>cg02980023</v>
      </c>
    </row>
    <row r="3232">
      <c r="B3232" s="1" t="s">
        <v>2797</v>
      </c>
      <c r="C3232" s="2" t="str">
        <f>IFERROR(__xludf.DUMMYFUNCTION("""COMPUTED_VALUE"""),"cg13986762")</f>
        <v>cg13986762</v>
      </c>
    </row>
    <row r="3233">
      <c r="B3233" s="1" t="s">
        <v>2798</v>
      </c>
      <c r="C3233" s="2" t="str">
        <f>IFERROR(__xludf.DUMMYFUNCTION("""COMPUTED_VALUE"""),"cg21730797")</f>
        <v>cg21730797</v>
      </c>
    </row>
    <row r="3234">
      <c r="B3234" s="1" t="s">
        <v>489</v>
      </c>
      <c r="C3234" s="2" t="str">
        <f>IFERROR(__xludf.DUMMYFUNCTION("""COMPUTED_VALUE"""),"cg01106572")</f>
        <v>cg01106572</v>
      </c>
    </row>
    <row r="3235">
      <c r="B3235" s="1" t="s">
        <v>2799</v>
      </c>
      <c r="C3235" s="2" t="str">
        <f>IFERROR(__xludf.DUMMYFUNCTION("""COMPUTED_VALUE"""),"cg05543546")</f>
        <v>cg05543546</v>
      </c>
    </row>
    <row r="3236">
      <c r="B3236" s="1" t="s">
        <v>2800</v>
      </c>
      <c r="C3236" s="2" t="str">
        <f>IFERROR(__xludf.DUMMYFUNCTION("""COMPUTED_VALUE"""),"cg05331340")</f>
        <v>cg05331340</v>
      </c>
    </row>
    <row r="3237">
      <c r="B3237" s="1" t="s">
        <v>2801</v>
      </c>
      <c r="C3237" s="2" t="str">
        <f>IFERROR(__xludf.DUMMYFUNCTION("""COMPUTED_VALUE"""),"cg26070441")</f>
        <v>cg26070441</v>
      </c>
    </row>
    <row r="3238">
      <c r="B3238" s="1" t="s">
        <v>2802</v>
      </c>
      <c r="C3238" s="2" t="str">
        <f>IFERROR(__xludf.DUMMYFUNCTION("""COMPUTED_VALUE"""),"cg01252496")</f>
        <v>cg01252496</v>
      </c>
    </row>
    <row r="3239">
      <c r="B3239" s="1" t="s">
        <v>2803</v>
      </c>
      <c r="C3239" s="2" t="str">
        <f>IFERROR(__xludf.DUMMYFUNCTION("""COMPUTED_VALUE"""),"cg17500228")</f>
        <v>cg17500228</v>
      </c>
    </row>
    <row r="3240">
      <c r="B3240" s="1" t="s">
        <v>1290</v>
      </c>
      <c r="C3240" s="2" t="str">
        <f>IFERROR(__xludf.DUMMYFUNCTION("""COMPUTED_VALUE"""),"cg27373604")</f>
        <v>cg27373604</v>
      </c>
    </row>
    <row r="3241">
      <c r="B3241" s="1" t="s">
        <v>2804</v>
      </c>
      <c r="C3241" s="2" t="str">
        <f>IFERROR(__xludf.DUMMYFUNCTION("""COMPUTED_VALUE"""),"cg17245576")</f>
        <v>cg17245576</v>
      </c>
    </row>
    <row r="3242">
      <c r="B3242" s="1" t="s">
        <v>2805</v>
      </c>
      <c r="C3242" s="2" t="str">
        <f>IFERROR(__xludf.DUMMYFUNCTION("""COMPUTED_VALUE"""),"cg07569906")</f>
        <v>cg07569906</v>
      </c>
    </row>
    <row r="3243">
      <c r="B3243" s="1" t="s">
        <v>1291</v>
      </c>
      <c r="C3243" s="2" t="str">
        <f>IFERROR(__xludf.DUMMYFUNCTION("""COMPUTED_VALUE"""),"cg00121045")</f>
        <v>cg00121045</v>
      </c>
    </row>
    <row r="3244">
      <c r="B3244" s="1" t="s">
        <v>2806</v>
      </c>
      <c r="C3244" s="2" t="str">
        <f>IFERROR(__xludf.DUMMYFUNCTION("""COMPUTED_VALUE"""),"cg22907189")</f>
        <v>cg22907189</v>
      </c>
    </row>
    <row r="3245">
      <c r="B3245" s="1" t="s">
        <v>2807</v>
      </c>
      <c r="C3245" s="2" t="str">
        <f>IFERROR(__xludf.DUMMYFUNCTION("""COMPUTED_VALUE"""),"cg01892389")</f>
        <v>cg01892389</v>
      </c>
    </row>
    <row r="3246">
      <c r="B3246" s="1" t="s">
        <v>2808</v>
      </c>
      <c r="C3246" s="2" t="str">
        <f>IFERROR(__xludf.DUMMYFUNCTION("""COMPUTED_VALUE"""),"cg16494977")</f>
        <v>cg16494977</v>
      </c>
    </row>
    <row r="3247">
      <c r="B3247" s="1" t="s">
        <v>1292</v>
      </c>
      <c r="C3247" s="2" t="str">
        <f>IFERROR(__xludf.DUMMYFUNCTION("""COMPUTED_VALUE"""),"cg20288565")</f>
        <v>cg20288565</v>
      </c>
    </row>
    <row r="3248">
      <c r="B3248" s="1" t="s">
        <v>2809</v>
      </c>
      <c r="C3248" s="2" t="str">
        <f>IFERROR(__xludf.DUMMYFUNCTION("""COMPUTED_VALUE"""),"cg16537483")</f>
        <v>cg16537483</v>
      </c>
    </row>
    <row r="3249">
      <c r="B3249" s="1" t="s">
        <v>2810</v>
      </c>
      <c r="C3249" s="2" t="str">
        <f>IFERROR(__xludf.DUMMYFUNCTION("""COMPUTED_VALUE"""),"cg12471836")</f>
        <v>cg12471836</v>
      </c>
    </row>
    <row r="3250">
      <c r="B3250" s="1" t="s">
        <v>2811</v>
      </c>
      <c r="C3250" s="2" t="str">
        <f>IFERROR(__xludf.DUMMYFUNCTION("""COMPUTED_VALUE"""),"cg27325404")</f>
        <v>cg27325404</v>
      </c>
    </row>
    <row r="3251">
      <c r="B3251" s="1" t="s">
        <v>2812</v>
      </c>
      <c r="C3251" s="2" t="str">
        <f>IFERROR(__xludf.DUMMYFUNCTION("""COMPUTED_VALUE"""),"cg03872375")</f>
        <v>cg03872375</v>
      </c>
    </row>
    <row r="3252">
      <c r="B3252" s="1" t="s">
        <v>2813</v>
      </c>
      <c r="C3252" s="2" t="str">
        <f>IFERROR(__xludf.DUMMYFUNCTION("""COMPUTED_VALUE"""),"cg18006944")</f>
        <v>cg18006944</v>
      </c>
    </row>
    <row r="3253">
      <c r="B3253" s="1" t="s">
        <v>2814</v>
      </c>
      <c r="C3253" s="2" t="str">
        <f>IFERROR(__xludf.DUMMYFUNCTION("""COMPUTED_VALUE"""),"cg16776035")</f>
        <v>cg16776035</v>
      </c>
    </row>
    <row r="3254">
      <c r="B3254" s="1" t="s">
        <v>2815</v>
      </c>
      <c r="C3254" s="2" t="str">
        <f>IFERROR(__xludf.DUMMYFUNCTION("""COMPUTED_VALUE"""),"cg06947286")</f>
        <v>cg06947286</v>
      </c>
    </row>
    <row r="3255">
      <c r="B3255" s="1" t="s">
        <v>2816</v>
      </c>
      <c r="C3255" s="2" t="str">
        <f>IFERROR(__xludf.DUMMYFUNCTION("""COMPUTED_VALUE"""),"cg07754933")</f>
        <v>cg07754933</v>
      </c>
    </row>
    <row r="3256">
      <c r="B3256" s="1" t="s">
        <v>2817</v>
      </c>
      <c r="C3256" s="2" t="str">
        <f>IFERROR(__xludf.DUMMYFUNCTION("""COMPUTED_VALUE"""),"cg15565234")</f>
        <v>cg15565234</v>
      </c>
    </row>
    <row r="3257">
      <c r="B3257" s="1" t="s">
        <v>2818</v>
      </c>
      <c r="C3257" s="2" t="str">
        <f>IFERROR(__xludf.DUMMYFUNCTION("""COMPUTED_VALUE"""),"cg09286373")</f>
        <v>cg09286373</v>
      </c>
    </row>
    <row r="3258">
      <c r="B3258" s="1" t="s">
        <v>2819</v>
      </c>
      <c r="C3258" s="2" t="str">
        <f>IFERROR(__xludf.DUMMYFUNCTION("""COMPUTED_VALUE"""),"cg08087541")</f>
        <v>cg08087541</v>
      </c>
    </row>
    <row r="3259">
      <c r="B3259" s="1" t="s">
        <v>2820</v>
      </c>
      <c r="C3259" s="2" t="str">
        <f>IFERROR(__xludf.DUMMYFUNCTION("""COMPUTED_VALUE"""),"cg27518544")</f>
        <v>cg27518544</v>
      </c>
    </row>
    <row r="3260">
      <c r="B3260" s="1" t="s">
        <v>2821</v>
      </c>
      <c r="C3260" s="2" t="str">
        <f>IFERROR(__xludf.DUMMYFUNCTION("""COMPUTED_VALUE"""),"cg15449073")</f>
        <v>cg15449073</v>
      </c>
    </row>
    <row r="3261">
      <c r="B3261" s="1" t="s">
        <v>2822</v>
      </c>
      <c r="C3261" s="2" t="str">
        <f>IFERROR(__xludf.DUMMYFUNCTION("""COMPUTED_VALUE"""),"cg13667389")</f>
        <v>cg13667389</v>
      </c>
    </row>
    <row r="3262">
      <c r="B3262" s="1" t="s">
        <v>2823</v>
      </c>
      <c r="C3262" s="2" t="str">
        <f>IFERROR(__xludf.DUMMYFUNCTION("""COMPUTED_VALUE"""),"cg21618481")</f>
        <v>cg21618481</v>
      </c>
    </row>
    <row r="3263">
      <c r="B3263" s="1" t="s">
        <v>2824</v>
      </c>
      <c r="C3263" s="2" t="str">
        <f>IFERROR(__xludf.DUMMYFUNCTION("""COMPUTED_VALUE"""),"cg24422927")</f>
        <v>cg24422927</v>
      </c>
    </row>
    <row r="3264">
      <c r="B3264" s="1" t="s">
        <v>2825</v>
      </c>
      <c r="C3264" s="2" t="str">
        <f>IFERROR(__xludf.DUMMYFUNCTION("""COMPUTED_VALUE"""),"cg15860624")</f>
        <v>cg15860624</v>
      </c>
    </row>
    <row r="3265">
      <c r="B3265" s="1" t="s">
        <v>2826</v>
      </c>
      <c r="C3265" s="2" t="str">
        <f>IFERROR(__xludf.DUMMYFUNCTION("""COMPUTED_VALUE"""),"cg10992974")</f>
        <v>cg10992974</v>
      </c>
    </row>
    <row r="3266">
      <c r="B3266" s="1" t="s">
        <v>2827</v>
      </c>
      <c r="C3266" s="2" t="str">
        <f>IFERROR(__xludf.DUMMYFUNCTION("""COMPUTED_VALUE"""),"cg11961947")</f>
        <v>cg11961947</v>
      </c>
    </row>
    <row r="3267">
      <c r="B3267" s="1" t="s">
        <v>2828</v>
      </c>
      <c r="C3267" s="2" t="str">
        <f>IFERROR(__xludf.DUMMYFUNCTION("""COMPUTED_VALUE"""),"cg01412907")</f>
        <v>cg01412907</v>
      </c>
    </row>
    <row r="3268">
      <c r="B3268" s="1" t="s">
        <v>2829</v>
      </c>
      <c r="C3268" s="2" t="str">
        <f>IFERROR(__xludf.DUMMYFUNCTION("""COMPUTED_VALUE"""),"cg21995800")</f>
        <v>cg21995800</v>
      </c>
    </row>
    <row r="3269">
      <c r="B3269" s="1" t="s">
        <v>2830</v>
      </c>
      <c r="C3269" s="2" t="str">
        <f>IFERROR(__xludf.DUMMYFUNCTION("""COMPUTED_VALUE"""),"cg09465516")</f>
        <v>cg09465516</v>
      </c>
    </row>
    <row r="3270">
      <c r="B3270" s="1" t="s">
        <v>2831</v>
      </c>
      <c r="C3270" s="2" t="str">
        <f>IFERROR(__xludf.DUMMYFUNCTION("""COMPUTED_VALUE"""),"cg06288316")</f>
        <v>cg06288316</v>
      </c>
    </row>
    <row r="3271">
      <c r="B3271" s="1" t="s">
        <v>2832</v>
      </c>
      <c r="C3271" s="2" t="str">
        <f>IFERROR(__xludf.DUMMYFUNCTION("""COMPUTED_VALUE"""),"cg25213350")</f>
        <v>cg25213350</v>
      </c>
    </row>
    <row r="3272">
      <c r="B3272" s="1" t="s">
        <v>2833</v>
      </c>
      <c r="C3272" s="2" t="str">
        <f>IFERROR(__xludf.DUMMYFUNCTION("""COMPUTED_VALUE"""),"cg20962469")</f>
        <v>cg20962469</v>
      </c>
    </row>
    <row r="3273">
      <c r="B3273" s="1" t="s">
        <v>2834</v>
      </c>
      <c r="C3273" s="2" t="str">
        <f>IFERROR(__xludf.DUMMYFUNCTION("""COMPUTED_VALUE"""),"cg10270055")</f>
        <v>cg10270055</v>
      </c>
    </row>
    <row r="3274">
      <c r="B3274" s="1" t="s">
        <v>2835</v>
      </c>
      <c r="C3274" s="2" t="str">
        <f>IFERROR(__xludf.DUMMYFUNCTION("""COMPUTED_VALUE"""),"cg07547492")</f>
        <v>cg07547492</v>
      </c>
    </row>
    <row r="3275">
      <c r="B3275" s="1" t="s">
        <v>2836</v>
      </c>
      <c r="C3275" s="2" t="str">
        <f>IFERROR(__xludf.DUMMYFUNCTION("""COMPUTED_VALUE"""),"cg23407476")</f>
        <v>cg23407476</v>
      </c>
    </row>
    <row r="3276">
      <c r="B3276" s="1" t="s">
        <v>2837</v>
      </c>
      <c r="C3276" s="2" t="str">
        <f>IFERROR(__xludf.DUMMYFUNCTION("""COMPUTED_VALUE"""),"cg14150298")</f>
        <v>cg14150298</v>
      </c>
    </row>
    <row r="3277">
      <c r="B3277" s="1" t="s">
        <v>2838</v>
      </c>
      <c r="C3277" s="2" t="str">
        <f>IFERROR(__xludf.DUMMYFUNCTION("""COMPUTED_VALUE"""),"cg08596394")</f>
        <v>cg08596394</v>
      </c>
    </row>
    <row r="3278">
      <c r="B3278" s="1" t="s">
        <v>1095</v>
      </c>
      <c r="C3278" s="2" t="str">
        <f>IFERROR(__xludf.DUMMYFUNCTION("""COMPUTED_VALUE"""),"cg02838895")</f>
        <v>cg02838895</v>
      </c>
    </row>
    <row r="3279">
      <c r="B3279" s="1" t="s">
        <v>2839</v>
      </c>
      <c r="C3279" s="2" t="str">
        <f>IFERROR(__xludf.DUMMYFUNCTION("""COMPUTED_VALUE"""),"cg10073856")</f>
        <v>cg10073856</v>
      </c>
    </row>
    <row r="3280">
      <c r="B3280" s="1" t="s">
        <v>2840</v>
      </c>
      <c r="C3280" s="2" t="str">
        <f>IFERROR(__xludf.DUMMYFUNCTION("""COMPUTED_VALUE"""),"cg07210017")</f>
        <v>cg07210017</v>
      </c>
    </row>
    <row r="3281">
      <c r="B3281" s="1" t="s">
        <v>2841</v>
      </c>
      <c r="C3281" s="2" t="str">
        <f>IFERROR(__xludf.DUMMYFUNCTION("""COMPUTED_VALUE"""),"cg06515037")</f>
        <v>cg06515037</v>
      </c>
    </row>
    <row r="3282">
      <c r="B3282" s="1" t="s">
        <v>1293</v>
      </c>
      <c r="C3282" s="2" t="str">
        <f>IFERROR(__xludf.DUMMYFUNCTION("""COMPUTED_VALUE"""),"cg17817613")</f>
        <v>cg17817613</v>
      </c>
    </row>
    <row r="3283">
      <c r="B3283" s="1" t="s">
        <v>2842</v>
      </c>
      <c r="C3283" s="2" t="str">
        <f>IFERROR(__xludf.DUMMYFUNCTION("""COMPUTED_VALUE"""),"cg21287512")</f>
        <v>cg21287512</v>
      </c>
    </row>
    <row r="3284">
      <c r="B3284" s="1" t="s">
        <v>2843</v>
      </c>
      <c r="C3284" s="2" t="str">
        <f>IFERROR(__xludf.DUMMYFUNCTION("""COMPUTED_VALUE"""),"cg12349646")</f>
        <v>cg12349646</v>
      </c>
    </row>
    <row r="3285">
      <c r="B3285" s="1" t="s">
        <v>2844</v>
      </c>
      <c r="C3285" s="2" t="str">
        <f>IFERROR(__xludf.DUMMYFUNCTION("""COMPUTED_VALUE"""),"cg12598730")</f>
        <v>cg12598730</v>
      </c>
    </row>
    <row r="3286">
      <c r="B3286" s="1" t="s">
        <v>2845</v>
      </c>
      <c r="C3286" s="2" t="str">
        <f>IFERROR(__xludf.DUMMYFUNCTION("""COMPUTED_VALUE"""),"cg02716826")</f>
        <v>cg02716826</v>
      </c>
    </row>
    <row r="3287">
      <c r="B3287" s="1" t="s">
        <v>2846</v>
      </c>
      <c r="C3287" s="2" t="str">
        <f>IFERROR(__xludf.DUMMYFUNCTION("""COMPUTED_VALUE"""),"cg12561175")</f>
        <v>cg12561175</v>
      </c>
    </row>
    <row r="3288">
      <c r="B3288" s="1" t="s">
        <v>2847</v>
      </c>
      <c r="C3288" s="2" t="str">
        <f>IFERROR(__xludf.DUMMYFUNCTION("""COMPUTED_VALUE"""),"cg06444395")</f>
        <v>cg06444395</v>
      </c>
    </row>
    <row r="3289">
      <c r="B3289" s="1" t="s">
        <v>2848</v>
      </c>
      <c r="C3289" s="2" t="str">
        <f>IFERROR(__xludf.DUMMYFUNCTION("""COMPUTED_VALUE"""),"cg03549779")</f>
        <v>cg03549779</v>
      </c>
    </row>
    <row r="3290">
      <c r="B3290" s="1" t="s">
        <v>2849</v>
      </c>
      <c r="C3290" s="2" t="str">
        <f>IFERROR(__xludf.DUMMYFUNCTION("""COMPUTED_VALUE"""),"cg24769846")</f>
        <v>cg24769846</v>
      </c>
    </row>
    <row r="3291">
      <c r="B3291" s="1" t="s">
        <v>2850</v>
      </c>
      <c r="C3291" s="2" t="str">
        <f>IFERROR(__xludf.DUMMYFUNCTION("""COMPUTED_VALUE"""),"cg24243879")</f>
        <v>cg24243879</v>
      </c>
    </row>
    <row r="3292">
      <c r="B3292" s="1" t="s">
        <v>2851</v>
      </c>
      <c r="C3292" s="2" t="str">
        <f>IFERROR(__xludf.DUMMYFUNCTION("""COMPUTED_VALUE"""),"cg12780693")</f>
        <v>cg12780693</v>
      </c>
    </row>
    <row r="3293">
      <c r="B3293" s="1" t="s">
        <v>2852</v>
      </c>
      <c r="C3293" s="2" t="str">
        <f>IFERROR(__xludf.DUMMYFUNCTION("""COMPUTED_VALUE"""),"cg22340807")</f>
        <v>cg22340807</v>
      </c>
    </row>
    <row r="3294">
      <c r="B3294" s="1" t="s">
        <v>2853</v>
      </c>
      <c r="C3294" s="2" t="str">
        <f>IFERROR(__xludf.DUMMYFUNCTION("""COMPUTED_VALUE"""),"cg18823710")</f>
        <v>cg18823710</v>
      </c>
    </row>
    <row r="3295">
      <c r="B3295" s="1" t="s">
        <v>2854</v>
      </c>
      <c r="C3295" s="2" t="str">
        <f>IFERROR(__xludf.DUMMYFUNCTION("""COMPUTED_VALUE"""),"cg08791922")</f>
        <v>cg08791922</v>
      </c>
    </row>
    <row r="3296">
      <c r="B3296" s="1" t="s">
        <v>2855</v>
      </c>
      <c r="C3296" s="2" t="str">
        <f>IFERROR(__xludf.DUMMYFUNCTION("""COMPUTED_VALUE"""),"cg18693547")</f>
        <v>cg18693547</v>
      </c>
    </row>
    <row r="3297">
      <c r="B3297" s="1" t="s">
        <v>461</v>
      </c>
      <c r="C3297" s="2" t="str">
        <f>IFERROR(__xludf.DUMMYFUNCTION("""COMPUTED_VALUE"""),"cg07190151")</f>
        <v>cg07190151</v>
      </c>
    </row>
    <row r="3298">
      <c r="B3298" s="1" t="s">
        <v>995</v>
      </c>
      <c r="C3298" s="2" t="str">
        <f>IFERROR(__xludf.DUMMYFUNCTION("""COMPUTED_VALUE"""),"cg05901787")</f>
        <v>cg05901787</v>
      </c>
    </row>
    <row r="3299">
      <c r="B3299" s="1" t="s">
        <v>2856</v>
      </c>
      <c r="C3299" s="2" t="str">
        <f>IFERROR(__xludf.DUMMYFUNCTION("""COMPUTED_VALUE"""),"cg16111104")</f>
        <v>cg16111104</v>
      </c>
    </row>
    <row r="3300">
      <c r="B3300" s="1" t="s">
        <v>2857</v>
      </c>
      <c r="C3300" s="2" t="str">
        <f>IFERROR(__xludf.DUMMYFUNCTION("""COMPUTED_VALUE"""),"cg10053912")</f>
        <v>cg10053912</v>
      </c>
    </row>
    <row r="3301">
      <c r="B3301" s="1" t="s">
        <v>1294</v>
      </c>
      <c r="C3301" s="2" t="str">
        <f>IFERROR(__xludf.DUMMYFUNCTION("""COMPUTED_VALUE"""),"cg06343740")</f>
        <v>cg06343740</v>
      </c>
    </row>
    <row r="3302">
      <c r="B3302" s="1" t="s">
        <v>2858</v>
      </c>
      <c r="C3302" s="2" t="str">
        <f>IFERROR(__xludf.DUMMYFUNCTION("""COMPUTED_VALUE"""),"cg22297704")</f>
        <v>cg22297704</v>
      </c>
    </row>
    <row r="3303">
      <c r="B3303" s="1" t="s">
        <v>2859</v>
      </c>
      <c r="C3303" s="2" t="str">
        <f>IFERROR(__xludf.DUMMYFUNCTION("""COMPUTED_VALUE"""),"cg03991512")</f>
        <v>cg03991512</v>
      </c>
    </row>
    <row r="3304">
      <c r="B3304" s="1" t="s">
        <v>1295</v>
      </c>
      <c r="C3304" s="2" t="str">
        <f>IFERROR(__xludf.DUMMYFUNCTION("""COMPUTED_VALUE"""),"cg16299559")</f>
        <v>cg16299559</v>
      </c>
    </row>
    <row r="3305">
      <c r="B3305" s="1" t="s">
        <v>2860</v>
      </c>
      <c r="C3305" s="2" t="str">
        <f>IFERROR(__xludf.DUMMYFUNCTION("""COMPUTED_VALUE"""),"cg06436631")</f>
        <v>cg06436631</v>
      </c>
    </row>
    <row r="3306">
      <c r="B3306" s="1" t="s">
        <v>2861</v>
      </c>
      <c r="C3306" s="2" t="str">
        <f>IFERROR(__xludf.DUMMYFUNCTION("""COMPUTED_VALUE"""),"cg23200873")</f>
        <v>cg23200873</v>
      </c>
    </row>
    <row r="3307">
      <c r="B3307" s="1" t="s">
        <v>2862</v>
      </c>
      <c r="C3307" s="2" t="str">
        <f>IFERROR(__xludf.DUMMYFUNCTION("""COMPUTED_VALUE"""),"cg02221604")</f>
        <v>cg02221604</v>
      </c>
    </row>
    <row r="3308">
      <c r="B3308" s="1" t="s">
        <v>2863</v>
      </c>
      <c r="C3308" s="2" t="str">
        <f>IFERROR(__xludf.DUMMYFUNCTION("""COMPUTED_VALUE"""),"cg26804911")</f>
        <v>cg26804911</v>
      </c>
    </row>
    <row r="3309">
      <c r="B3309" s="1" t="s">
        <v>2864</v>
      </c>
      <c r="C3309" s="2" t="str">
        <f>IFERROR(__xludf.DUMMYFUNCTION("""COMPUTED_VALUE"""),"cg25433219")</f>
        <v>cg25433219</v>
      </c>
    </row>
    <row r="3310">
      <c r="B3310" s="1" t="s">
        <v>2865</v>
      </c>
      <c r="C3310" s="2" t="str">
        <f>IFERROR(__xludf.DUMMYFUNCTION("""COMPUTED_VALUE"""),"cg02966969")</f>
        <v>cg02966969</v>
      </c>
    </row>
    <row r="3311">
      <c r="B3311" s="1" t="s">
        <v>2866</v>
      </c>
      <c r="C3311" s="2" t="str">
        <f>IFERROR(__xludf.DUMMYFUNCTION("""COMPUTED_VALUE"""),"cg26672076")</f>
        <v>cg26672076</v>
      </c>
    </row>
    <row r="3312">
      <c r="B3312" s="1" t="s">
        <v>1296</v>
      </c>
      <c r="C3312" s="2" t="str">
        <f>IFERROR(__xludf.DUMMYFUNCTION("""COMPUTED_VALUE"""),"cg07836091")</f>
        <v>cg07836091</v>
      </c>
    </row>
    <row r="3313">
      <c r="B3313" s="1" t="s">
        <v>2867</v>
      </c>
      <c r="C3313" s="2" t="str">
        <f>IFERROR(__xludf.DUMMYFUNCTION("""COMPUTED_VALUE"""),"cg03995933")</f>
        <v>cg03995933</v>
      </c>
    </row>
    <row r="3314">
      <c r="B3314" s="1" t="s">
        <v>2868</v>
      </c>
      <c r="C3314" s="2" t="str">
        <f>IFERROR(__xludf.DUMMYFUNCTION("""COMPUTED_VALUE"""),"cg26266934")</f>
        <v>cg26266934</v>
      </c>
    </row>
    <row r="3315">
      <c r="B3315" s="1" t="s">
        <v>1297</v>
      </c>
      <c r="C3315" s="2" t="str">
        <f>IFERROR(__xludf.DUMMYFUNCTION("""COMPUTED_VALUE"""),"cg23634251")</f>
        <v>cg23634251</v>
      </c>
    </row>
    <row r="3316">
      <c r="B3316" s="1" t="s">
        <v>2869</v>
      </c>
      <c r="C3316" s="2" t="str">
        <f>IFERROR(__xludf.DUMMYFUNCTION("""COMPUTED_VALUE"""),"cg00739259")</f>
        <v>cg00739259</v>
      </c>
    </row>
    <row r="3317">
      <c r="B3317" s="1" t="s">
        <v>2870</v>
      </c>
      <c r="C3317" s="2" t="str">
        <f>IFERROR(__xludf.DUMMYFUNCTION("""COMPUTED_VALUE"""),"cg08878896")</f>
        <v>cg08878896</v>
      </c>
    </row>
    <row r="3318">
      <c r="B3318" s="1" t="s">
        <v>2871</v>
      </c>
      <c r="C3318" s="2" t="str">
        <f>IFERROR(__xludf.DUMMYFUNCTION("""COMPUTED_VALUE"""),"cg06860600")</f>
        <v>cg06860600</v>
      </c>
    </row>
    <row r="3319">
      <c r="B3319" s="1" t="s">
        <v>2872</v>
      </c>
      <c r="C3319" s="2" t="str">
        <f>IFERROR(__xludf.DUMMYFUNCTION("""COMPUTED_VALUE"""),"cg02722672")</f>
        <v>cg02722672</v>
      </c>
    </row>
    <row r="3320">
      <c r="B3320" s="1" t="s">
        <v>2873</v>
      </c>
      <c r="C3320" s="2" t="str">
        <f>IFERROR(__xludf.DUMMYFUNCTION("""COMPUTED_VALUE"""),"cg10773047")</f>
        <v>cg10773047</v>
      </c>
    </row>
    <row r="3321">
      <c r="B3321" s="1" t="s">
        <v>2874</v>
      </c>
      <c r="C3321" s="2" t="str">
        <f>IFERROR(__xludf.DUMMYFUNCTION("""COMPUTED_VALUE"""),"cg24856518")</f>
        <v>cg24856518</v>
      </c>
    </row>
    <row r="3322">
      <c r="B3322" s="1" t="s">
        <v>2875</v>
      </c>
      <c r="C3322" s="2" t="str">
        <f>IFERROR(__xludf.DUMMYFUNCTION("""COMPUTED_VALUE"""),"cg10741934")</f>
        <v>cg10741934</v>
      </c>
    </row>
    <row r="3323">
      <c r="B3323" s="1" t="s">
        <v>1298</v>
      </c>
      <c r="C3323" s="2" t="str">
        <f>IFERROR(__xludf.DUMMYFUNCTION("""COMPUTED_VALUE"""),"cg23570968")</f>
        <v>cg23570968</v>
      </c>
    </row>
    <row r="3324">
      <c r="B3324" s="1" t="s">
        <v>2876</v>
      </c>
      <c r="C3324" s="2" t="str">
        <f>IFERROR(__xludf.DUMMYFUNCTION("""COMPUTED_VALUE"""),"cg12266022")</f>
        <v>cg12266022</v>
      </c>
    </row>
    <row r="3325">
      <c r="B3325" s="1" t="s">
        <v>2877</v>
      </c>
      <c r="C3325" s="2" t="str">
        <f>IFERROR(__xludf.DUMMYFUNCTION("""COMPUTED_VALUE"""),"cg19723657")</f>
        <v>cg19723657</v>
      </c>
    </row>
    <row r="3326">
      <c r="B3326" s="1" t="s">
        <v>2878</v>
      </c>
      <c r="C3326" s="2" t="str">
        <f>IFERROR(__xludf.DUMMYFUNCTION("""COMPUTED_VALUE"""),"cg00944304")</f>
        <v>cg00944304</v>
      </c>
    </row>
    <row r="3327">
      <c r="B3327" s="1" t="s">
        <v>1299</v>
      </c>
      <c r="C3327" s="2" t="str">
        <f>IFERROR(__xludf.DUMMYFUNCTION("""COMPUTED_VALUE"""),"cg10641011")</f>
        <v>cg10641011</v>
      </c>
    </row>
    <row r="3328">
      <c r="B3328" s="1" t="s">
        <v>2879</v>
      </c>
      <c r="C3328" s="2" t="str">
        <f>IFERROR(__xludf.DUMMYFUNCTION("""COMPUTED_VALUE"""),"cg11969003")</f>
        <v>cg11969003</v>
      </c>
    </row>
    <row r="3329">
      <c r="B3329" s="1" t="s">
        <v>2880</v>
      </c>
      <c r="C3329" s="2" t="str">
        <f>IFERROR(__xludf.DUMMYFUNCTION("""COMPUTED_VALUE"""),"cg21574064")</f>
        <v>cg21574064</v>
      </c>
    </row>
    <row r="3330">
      <c r="B3330" s="1" t="s">
        <v>2881</v>
      </c>
      <c r="C3330" s="2" t="str">
        <f>IFERROR(__xludf.DUMMYFUNCTION("""COMPUTED_VALUE"""),"cg01228174")</f>
        <v>cg01228174</v>
      </c>
    </row>
    <row r="3331">
      <c r="B3331" s="1" t="s">
        <v>2882</v>
      </c>
      <c r="C3331" s="2" t="str">
        <f>IFERROR(__xludf.DUMMYFUNCTION("""COMPUTED_VALUE"""),"cg04819580")</f>
        <v>cg04819580</v>
      </c>
    </row>
    <row r="3332">
      <c r="B3332" s="1" t="s">
        <v>2883</v>
      </c>
      <c r="C3332" s="2" t="str">
        <f>IFERROR(__xludf.DUMMYFUNCTION("""COMPUTED_VALUE"""),"cg17978262")</f>
        <v>cg17978262</v>
      </c>
    </row>
    <row r="3333">
      <c r="B3333" s="1" t="s">
        <v>2884</v>
      </c>
      <c r="C3333" s="2" t="str">
        <f>IFERROR(__xludf.DUMMYFUNCTION("""COMPUTED_VALUE"""),"cg22110282")</f>
        <v>cg22110282</v>
      </c>
    </row>
    <row r="3334">
      <c r="B3334" s="1" t="s">
        <v>2885</v>
      </c>
      <c r="C3334" s="2" t="str">
        <f>IFERROR(__xludf.DUMMYFUNCTION("""COMPUTED_VALUE"""),"cg00084577")</f>
        <v>cg00084577</v>
      </c>
    </row>
    <row r="3335">
      <c r="B3335" s="1" t="s">
        <v>2886</v>
      </c>
      <c r="C3335" s="2" t="str">
        <f>IFERROR(__xludf.DUMMYFUNCTION("""COMPUTED_VALUE"""),"cg20702870")</f>
        <v>cg20702870</v>
      </c>
    </row>
    <row r="3336">
      <c r="B3336" s="1" t="s">
        <v>2887</v>
      </c>
      <c r="C3336" s="2" t="str">
        <f>IFERROR(__xludf.DUMMYFUNCTION("""COMPUTED_VALUE"""),"cg20971610")</f>
        <v>cg20971610</v>
      </c>
    </row>
    <row r="3337">
      <c r="B3337" s="1" t="s">
        <v>1300</v>
      </c>
      <c r="C3337" s="2" t="str">
        <f>IFERROR(__xludf.DUMMYFUNCTION("""COMPUTED_VALUE"""),"cg05538508")</f>
        <v>cg05538508</v>
      </c>
    </row>
    <row r="3338">
      <c r="B3338" s="1" t="s">
        <v>2888</v>
      </c>
      <c r="C3338" s="2" t="str">
        <f>IFERROR(__xludf.DUMMYFUNCTION("""COMPUTED_VALUE"""),"cg25043129")</f>
        <v>cg25043129</v>
      </c>
    </row>
    <row r="3339">
      <c r="B3339" s="1" t="s">
        <v>2889</v>
      </c>
      <c r="C3339" s="2" t="str">
        <f>IFERROR(__xludf.DUMMYFUNCTION("""COMPUTED_VALUE"""),"cg17739764")</f>
        <v>cg17739764</v>
      </c>
    </row>
    <row r="3340">
      <c r="B3340" s="1" t="s">
        <v>2890</v>
      </c>
      <c r="C3340" s="2" t="str">
        <f>IFERROR(__xludf.DUMMYFUNCTION("""COMPUTED_VALUE"""),"cg09877334")</f>
        <v>cg09877334</v>
      </c>
    </row>
    <row r="3341">
      <c r="B3341" s="1" t="s">
        <v>2891</v>
      </c>
      <c r="C3341" s="2" t="str">
        <f>IFERROR(__xludf.DUMMYFUNCTION("""COMPUTED_VALUE"""),"cg16116203")</f>
        <v>cg16116203</v>
      </c>
    </row>
    <row r="3342">
      <c r="B3342" s="1" t="s">
        <v>2892</v>
      </c>
      <c r="C3342" s="2" t="str">
        <f>IFERROR(__xludf.DUMMYFUNCTION("""COMPUTED_VALUE"""),"cg02435472")</f>
        <v>cg02435472</v>
      </c>
    </row>
    <row r="3343">
      <c r="B3343" s="1" t="s">
        <v>2893</v>
      </c>
      <c r="C3343" s="2" t="str">
        <f>IFERROR(__xludf.DUMMYFUNCTION("""COMPUTED_VALUE"""),"cg04394707")</f>
        <v>cg04394707</v>
      </c>
    </row>
    <row r="3344">
      <c r="B3344" s="1" t="s">
        <v>2894</v>
      </c>
      <c r="C3344" s="2" t="str">
        <f>IFERROR(__xludf.DUMMYFUNCTION("""COMPUTED_VALUE"""),"cg10440877")</f>
        <v>cg10440877</v>
      </c>
    </row>
    <row r="3345">
      <c r="B3345" s="1" t="s">
        <v>2895</v>
      </c>
      <c r="C3345" s="2" t="str">
        <f>IFERROR(__xludf.DUMMYFUNCTION("""COMPUTED_VALUE"""),"cg03217411")</f>
        <v>cg03217411</v>
      </c>
    </row>
    <row r="3346">
      <c r="B3346" s="1" t="s">
        <v>2896</v>
      </c>
      <c r="C3346" s="2" t="str">
        <f>IFERROR(__xludf.DUMMYFUNCTION("""COMPUTED_VALUE"""),"cg08462367")</f>
        <v>cg08462367</v>
      </c>
    </row>
    <row r="3347">
      <c r="B3347" s="1" t="s">
        <v>2897</v>
      </c>
      <c r="C3347" s="2" t="str">
        <f>IFERROR(__xludf.DUMMYFUNCTION("""COMPUTED_VALUE"""),"cg07516789")</f>
        <v>cg07516789</v>
      </c>
    </row>
    <row r="3348">
      <c r="B3348" s="1" t="s">
        <v>2898</v>
      </c>
      <c r="C3348" s="2" t="str">
        <f>IFERROR(__xludf.DUMMYFUNCTION("""COMPUTED_VALUE"""),"cg10675988")</f>
        <v>cg10675988</v>
      </c>
    </row>
    <row r="3349">
      <c r="B3349" s="1" t="s">
        <v>2899</v>
      </c>
      <c r="C3349" s="2" t="str">
        <f>IFERROR(__xludf.DUMMYFUNCTION("""COMPUTED_VALUE"""),"cg13030582")</f>
        <v>cg13030582</v>
      </c>
    </row>
    <row r="3350">
      <c r="B3350" s="1" t="s">
        <v>1301</v>
      </c>
      <c r="C3350" s="2" t="str">
        <f>IFERROR(__xludf.DUMMYFUNCTION("""COMPUTED_VALUE"""),"cg07781445")</f>
        <v>cg07781445</v>
      </c>
    </row>
    <row r="3351">
      <c r="B3351" s="1" t="s">
        <v>2900</v>
      </c>
      <c r="C3351" s="2" t="str">
        <f>IFERROR(__xludf.DUMMYFUNCTION("""COMPUTED_VALUE"""),"cg03904891")</f>
        <v>cg03904891</v>
      </c>
    </row>
    <row r="3352">
      <c r="B3352" s="1" t="s">
        <v>2901</v>
      </c>
      <c r="C3352" s="2" t="str">
        <f>IFERROR(__xludf.DUMMYFUNCTION("""COMPUTED_VALUE"""),"cg12336290")</f>
        <v>cg12336290</v>
      </c>
    </row>
    <row r="3353">
      <c r="B3353" s="1" t="s">
        <v>2902</v>
      </c>
      <c r="C3353" s="2" t="str">
        <f>IFERROR(__xludf.DUMMYFUNCTION("""COMPUTED_VALUE"""),"cg10170269")</f>
        <v>cg10170269</v>
      </c>
    </row>
    <row r="3354">
      <c r="B3354" s="1" t="s">
        <v>2903</v>
      </c>
      <c r="C3354" s="2" t="str">
        <f>IFERROR(__xludf.DUMMYFUNCTION("""COMPUTED_VALUE"""),"cg10388525")</f>
        <v>cg10388525</v>
      </c>
    </row>
    <row r="3355">
      <c r="B3355" s="1" t="s">
        <v>2904</v>
      </c>
      <c r="C3355" s="2" t="str">
        <f>IFERROR(__xludf.DUMMYFUNCTION("""COMPUTED_VALUE"""),"cg12264322")</f>
        <v>cg12264322</v>
      </c>
    </row>
    <row r="3356">
      <c r="B3356" s="1" t="s">
        <v>2905</v>
      </c>
      <c r="C3356" s="2" t="str">
        <f>IFERROR(__xludf.DUMMYFUNCTION("""COMPUTED_VALUE"""),"cg24379085")</f>
        <v>cg24379085</v>
      </c>
    </row>
    <row r="3357">
      <c r="B3357" s="1" t="s">
        <v>2906</v>
      </c>
      <c r="C3357" s="2" t="str">
        <f>IFERROR(__xludf.DUMMYFUNCTION("""COMPUTED_VALUE"""),"cg00940514")</f>
        <v>cg00940514</v>
      </c>
    </row>
    <row r="3358">
      <c r="B3358" s="1" t="s">
        <v>2907</v>
      </c>
      <c r="C3358" s="2" t="str">
        <f>IFERROR(__xludf.DUMMYFUNCTION("""COMPUTED_VALUE"""),"cg14141710")</f>
        <v>cg14141710</v>
      </c>
    </row>
    <row r="3359">
      <c r="B3359" s="1" t="s">
        <v>2908</v>
      </c>
      <c r="C3359" s="2" t="str">
        <f>IFERROR(__xludf.DUMMYFUNCTION("""COMPUTED_VALUE"""),"cg02387455")</f>
        <v>cg02387455</v>
      </c>
    </row>
    <row r="3360">
      <c r="B3360" s="1" t="s">
        <v>2909</v>
      </c>
      <c r="C3360" s="2" t="str">
        <f>IFERROR(__xludf.DUMMYFUNCTION("""COMPUTED_VALUE"""),"cg18815779")</f>
        <v>cg18815779</v>
      </c>
    </row>
    <row r="3361">
      <c r="B3361" s="1" t="s">
        <v>2910</v>
      </c>
      <c r="C3361" s="2" t="str">
        <f>IFERROR(__xludf.DUMMYFUNCTION("""COMPUTED_VALUE"""),"cg13429095")</f>
        <v>cg13429095</v>
      </c>
    </row>
    <row r="3362">
      <c r="B3362" s="1" t="s">
        <v>2911</v>
      </c>
      <c r="C3362" s="2" t="str">
        <f>IFERROR(__xludf.DUMMYFUNCTION("""COMPUTED_VALUE"""),"cg02343439")</f>
        <v>cg02343439</v>
      </c>
    </row>
    <row r="3363">
      <c r="B3363" s="1" t="s">
        <v>2912</v>
      </c>
      <c r="C3363" s="2" t="str">
        <f>IFERROR(__xludf.DUMMYFUNCTION("""COMPUTED_VALUE"""),"cg26605427")</f>
        <v>cg26605427</v>
      </c>
    </row>
    <row r="3364">
      <c r="B3364" s="1" t="s">
        <v>2913</v>
      </c>
      <c r="C3364" s="2" t="str">
        <f>IFERROR(__xludf.DUMMYFUNCTION("""COMPUTED_VALUE"""),"cg08687540")</f>
        <v>cg08687540</v>
      </c>
    </row>
    <row r="3365">
      <c r="B3365" s="1" t="s">
        <v>2914</v>
      </c>
      <c r="C3365" s="2" t="str">
        <f>IFERROR(__xludf.DUMMYFUNCTION("""COMPUTED_VALUE"""),"cg13016664")</f>
        <v>cg13016664</v>
      </c>
    </row>
    <row r="3366">
      <c r="B3366" s="1" t="s">
        <v>2915</v>
      </c>
      <c r="C3366" s="2" t="str">
        <f>IFERROR(__xludf.DUMMYFUNCTION("""COMPUTED_VALUE"""),"cg14260083")</f>
        <v>cg14260083</v>
      </c>
    </row>
    <row r="3367">
      <c r="B3367" s="1" t="s">
        <v>2916</v>
      </c>
      <c r="C3367" s="2" t="str">
        <f>IFERROR(__xludf.DUMMYFUNCTION("""COMPUTED_VALUE"""),"cg01899620")</f>
        <v>cg01899620</v>
      </c>
    </row>
    <row r="3368">
      <c r="B3368" s="1" t="s">
        <v>2917</v>
      </c>
      <c r="C3368" s="2" t="str">
        <f>IFERROR(__xludf.DUMMYFUNCTION("""COMPUTED_VALUE"""),"cg00666295")</f>
        <v>cg00666295</v>
      </c>
    </row>
    <row r="3369">
      <c r="B3369" s="1" t="s">
        <v>2918</v>
      </c>
      <c r="C3369" s="2" t="str">
        <f>IFERROR(__xludf.DUMMYFUNCTION("""COMPUTED_VALUE"""),"cg26976064")</f>
        <v>cg26976064</v>
      </c>
    </row>
    <row r="3370">
      <c r="B3370" s="1" t="s">
        <v>2919</v>
      </c>
      <c r="C3370" s="2" t="str">
        <f>IFERROR(__xludf.DUMMYFUNCTION("""COMPUTED_VALUE"""),"cg09361094")</f>
        <v>cg09361094</v>
      </c>
    </row>
    <row r="3371">
      <c r="B3371" s="1" t="s">
        <v>2920</v>
      </c>
      <c r="C3371" s="2" t="str">
        <f>IFERROR(__xludf.DUMMYFUNCTION("""COMPUTED_VALUE"""),"cg11414633")</f>
        <v>cg11414633</v>
      </c>
    </row>
    <row r="3372">
      <c r="B3372" s="1" t="s">
        <v>2921</v>
      </c>
      <c r="C3372" s="2" t="str">
        <f>IFERROR(__xludf.DUMMYFUNCTION("""COMPUTED_VALUE"""),"cg23712594")</f>
        <v>cg23712594</v>
      </c>
    </row>
    <row r="3373">
      <c r="B3373" s="1" t="s">
        <v>2922</v>
      </c>
      <c r="C3373" s="2" t="str">
        <f>IFERROR(__xludf.DUMMYFUNCTION("""COMPUTED_VALUE"""),"cg09101721")</f>
        <v>cg09101721</v>
      </c>
    </row>
    <row r="3374">
      <c r="B3374" s="1" t="s">
        <v>2923</v>
      </c>
      <c r="C3374" s="2" t="str">
        <f>IFERROR(__xludf.DUMMYFUNCTION("""COMPUTED_VALUE"""),"cg09929238")</f>
        <v>cg09929238</v>
      </c>
    </row>
    <row r="3375">
      <c r="B3375" s="1" t="s">
        <v>2924</v>
      </c>
      <c r="C3375" s="2" t="str">
        <f>IFERROR(__xludf.DUMMYFUNCTION("""COMPUTED_VALUE"""),"cg13300231")</f>
        <v>cg13300231</v>
      </c>
    </row>
    <row r="3376">
      <c r="B3376" s="1" t="s">
        <v>2925</v>
      </c>
      <c r="C3376" s="2" t="str">
        <f>IFERROR(__xludf.DUMMYFUNCTION("""COMPUTED_VALUE"""),"cg13269555")</f>
        <v>cg13269555</v>
      </c>
    </row>
    <row r="3377">
      <c r="B3377" s="1" t="s">
        <v>2926</v>
      </c>
      <c r="C3377" s="2" t="str">
        <f>IFERROR(__xludf.DUMMYFUNCTION("""COMPUTED_VALUE"""),"cg26987083")</f>
        <v>cg26987083</v>
      </c>
    </row>
    <row r="3378">
      <c r="B3378" s="1" t="s">
        <v>2927</v>
      </c>
      <c r="C3378" s="2" t="str">
        <f>IFERROR(__xludf.DUMMYFUNCTION("""COMPUTED_VALUE"""),"cg14760861")</f>
        <v>cg14760861</v>
      </c>
    </row>
    <row r="3379">
      <c r="B3379" s="1" t="s">
        <v>2928</v>
      </c>
      <c r="C3379" s="2" t="str">
        <f>IFERROR(__xludf.DUMMYFUNCTION("""COMPUTED_VALUE"""),"cg01792368")</f>
        <v>cg01792368</v>
      </c>
    </row>
    <row r="3380">
      <c r="B3380" s="1" t="s">
        <v>2929</v>
      </c>
      <c r="C3380" s="2" t="str">
        <f>IFERROR(__xludf.DUMMYFUNCTION("""COMPUTED_VALUE"""),"cg21002674")</f>
        <v>cg21002674</v>
      </c>
    </row>
    <row r="3381">
      <c r="B3381" s="1" t="s">
        <v>2930</v>
      </c>
      <c r="C3381" s="2" t="str">
        <f>IFERROR(__xludf.DUMMYFUNCTION("""COMPUTED_VALUE"""),"cg14856996")</f>
        <v>cg14856996</v>
      </c>
    </row>
    <row r="3382">
      <c r="B3382" s="1" t="s">
        <v>1302</v>
      </c>
      <c r="C3382" s="2" t="str">
        <f>IFERROR(__xludf.DUMMYFUNCTION("""COMPUTED_VALUE"""),"cg17220152")</f>
        <v>cg17220152</v>
      </c>
    </row>
    <row r="3383">
      <c r="B3383" s="1" t="s">
        <v>2931</v>
      </c>
      <c r="C3383" s="2" t="str">
        <f>IFERROR(__xludf.DUMMYFUNCTION("""COMPUTED_VALUE"""),"cg22886575")</f>
        <v>cg22886575</v>
      </c>
    </row>
    <row r="3384">
      <c r="B3384" s="1" t="s">
        <v>2932</v>
      </c>
      <c r="C3384" s="2" t="str">
        <f>IFERROR(__xludf.DUMMYFUNCTION("""COMPUTED_VALUE"""),"cg13049960")</f>
        <v>cg13049960</v>
      </c>
    </row>
    <row r="3385">
      <c r="B3385" s="1" t="s">
        <v>2933</v>
      </c>
      <c r="C3385" s="2" t="str">
        <f>IFERROR(__xludf.DUMMYFUNCTION("""COMPUTED_VALUE"""),"cg21852712")</f>
        <v>cg21852712</v>
      </c>
    </row>
    <row r="3386">
      <c r="B3386" s="1" t="s">
        <v>2934</v>
      </c>
      <c r="C3386" s="2" t="str">
        <f>IFERROR(__xludf.DUMMYFUNCTION("""COMPUTED_VALUE"""),"cg05333368")</f>
        <v>cg05333368</v>
      </c>
    </row>
    <row r="3387">
      <c r="B3387" s="1" t="s">
        <v>2935</v>
      </c>
      <c r="C3387" s="2" t="str">
        <f>IFERROR(__xludf.DUMMYFUNCTION("""COMPUTED_VALUE"""),"cg01990216")</f>
        <v>cg01990216</v>
      </c>
    </row>
    <row r="3388">
      <c r="B3388" s="1" t="s">
        <v>2936</v>
      </c>
      <c r="C3388" s="2" t="str">
        <f>IFERROR(__xludf.DUMMYFUNCTION("""COMPUTED_VALUE"""),"cg10896446")</f>
        <v>cg10896446</v>
      </c>
    </row>
    <row r="3389">
      <c r="B3389" s="1" t="s">
        <v>2937</v>
      </c>
      <c r="C3389" s="2" t="str">
        <f>IFERROR(__xludf.DUMMYFUNCTION("""COMPUTED_VALUE"""),"cg16436225")</f>
        <v>cg16436225</v>
      </c>
    </row>
    <row r="3390">
      <c r="B3390" s="1" t="s">
        <v>2938</v>
      </c>
      <c r="C3390" s="2" t="str">
        <f>IFERROR(__xludf.DUMMYFUNCTION("""COMPUTED_VALUE"""),"cg06305933")</f>
        <v>cg06305933</v>
      </c>
    </row>
    <row r="3391">
      <c r="B3391" s="1" t="s">
        <v>2939</v>
      </c>
      <c r="C3391" s="2" t="str">
        <f>IFERROR(__xludf.DUMMYFUNCTION("""COMPUTED_VALUE"""),"cg15199542")</f>
        <v>cg15199542</v>
      </c>
    </row>
    <row r="3392">
      <c r="B3392" s="1" t="s">
        <v>2940</v>
      </c>
      <c r="C3392" s="2" t="str">
        <f>IFERROR(__xludf.DUMMYFUNCTION("""COMPUTED_VALUE"""),"cg16992860")</f>
        <v>cg16992860</v>
      </c>
    </row>
    <row r="3393">
      <c r="B3393" s="1" t="s">
        <v>2941</v>
      </c>
      <c r="C3393" s="2" t="str">
        <f>IFERROR(__xludf.DUMMYFUNCTION("""COMPUTED_VALUE"""),"cg19178585")</f>
        <v>cg19178585</v>
      </c>
    </row>
    <row r="3394">
      <c r="B3394" s="1" t="s">
        <v>2942</v>
      </c>
      <c r="C3394" s="2" t="str">
        <f>IFERROR(__xludf.DUMMYFUNCTION("""COMPUTED_VALUE"""),"cg21103992")</f>
        <v>cg21103992</v>
      </c>
    </row>
    <row r="3395">
      <c r="B3395" s="1" t="s">
        <v>2943</v>
      </c>
      <c r="C3395" s="2" t="str">
        <f>IFERROR(__xludf.DUMMYFUNCTION("""COMPUTED_VALUE"""),"cg07309904")</f>
        <v>cg07309904</v>
      </c>
    </row>
    <row r="3396">
      <c r="B3396" s="1" t="s">
        <v>2944</v>
      </c>
      <c r="C3396" s="2" t="str">
        <f>IFERROR(__xludf.DUMMYFUNCTION("""COMPUTED_VALUE"""),"cg07330114")</f>
        <v>cg07330114</v>
      </c>
    </row>
    <row r="3397">
      <c r="B3397" s="1" t="s">
        <v>2945</v>
      </c>
      <c r="C3397" s="2" t="str">
        <f>IFERROR(__xludf.DUMMYFUNCTION("""COMPUTED_VALUE"""),"cg12470493")</f>
        <v>cg12470493</v>
      </c>
    </row>
    <row r="3398">
      <c r="B3398" s="1" t="s">
        <v>2946</v>
      </c>
      <c r="C3398" s="2" t="str">
        <f>IFERROR(__xludf.DUMMYFUNCTION("""COMPUTED_VALUE"""),"ch.10.295680R")</f>
        <v>ch.10.295680R</v>
      </c>
    </row>
    <row r="3399">
      <c r="B3399" s="1" t="s">
        <v>2947</v>
      </c>
      <c r="C3399" s="2" t="str">
        <f>IFERROR(__xludf.DUMMYFUNCTION("""COMPUTED_VALUE"""),"cg11973302")</f>
        <v>cg11973302</v>
      </c>
    </row>
    <row r="3400">
      <c r="B3400" s="1" t="s">
        <v>2948</v>
      </c>
      <c r="C3400" s="2" t="str">
        <f>IFERROR(__xludf.DUMMYFUNCTION("""COMPUTED_VALUE"""),"cg18190310")</f>
        <v>cg18190310</v>
      </c>
    </row>
    <row r="3401">
      <c r="B3401" s="1" t="s">
        <v>2949</v>
      </c>
      <c r="C3401" s="2" t="str">
        <f>IFERROR(__xludf.DUMMYFUNCTION("""COMPUTED_VALUE"""),"cg27181142")</f>
        <v>cg27181142</v>
      </c>
    </row>
    <row r="3402">
      <c r="B3402" s="1" t="s">
        <v>2950</v>
      </c>
      <c r="C3402" s="2" t="str">
        <f>IFERROR(__xludf.DUMMYFUNCTION("""COMPUTED_VALUE"""),"cg04635671")</f>
        <v>cg04635671</v>
      </c>
    </row>
    <row r="3403">
      <c r="B3403" s="1" t="s">
        <v>2951</v>
      </c>
      <c r="C3403" s="2" t="str">
        <f>IFERROR(__xludf.DUMMYFUNCTION("""COMPUTED_VALUE"""),"cg26343183")</f>
        <v>cg26343183</v>
      </c>
    </row>
    <row r="3404">
      <c r="B3404" s="1" t="s">
        <v>2952</v>
      </c>
      <c r="C3404" s="2" t="str">
        <f>IFERROR(__xludf.DUMMYFUNCTION("""COMPUTED_VALUE"""),"cg14744772")</f>
        <v>cg14744772</v>
      </c>
    </row>
    <row r="3405">
      <c r="B3405" s="1" t="s">
        <v>2953</v>
      </c>
      <c r="C3405" s="2" t="str">
        <f>IFERROR(__xludf.DUMMYFUNCTION("""COMPUTED_VALUE"""),"cg19645861")</f>
        <v>cg19645861</v>
      </c>
    </row>
    <row r="3406">
      <c r="B3406" s="1" t="s">
        <v>2954</v>
      </c>
      <c r="C3406" s="2" t="str">
        <f>IFERROR(__xludf.DUMMYFUNCTION("""COMPUTED_VALUE"""),"cg19906122")</f>
        <v>cg19906122</v>
      </c>
    </row>
    <row r="3407">
      <c r="B3407" s="1" t="s">
        <v>2955</v>
      </c>
      <c r="C3407" s="2" t="str">
        <f>IFERROR(__xludf.DUMMYFUNCTION("""COMPUTED_VALUE"""),"cg23719207")</f>
        <v>cg23719207</v>
      </c>
    </row>
    <row r="3408">
      <c r="B3408" s="1" t="s">
        <v>2956</v>
      </c>
      <c r="C3408" s="2" t="str">
        <f>IFERROR(__xludf.DUMMYFUNCTION("""COMPUTED_VALUE"""),"cg04337403")</f>
        <v>cg04337403</v>
      </c>
    </row>
    <row r="3409">
      <c r="B3409" s="1" t="s">
        <v>2957</v>
      </c>
      <c r="C3409" s="2" t="str">
        <f>IFERROR(__xludf.DUMMYFUNCTION("""COMPUTED_VALUE"""),"cg17716039")</f>
        <v>cg17716039</v>
      </c>
    </row>
    <row r="3410">
      <c r="B3410" s="1" t="s">
        <v>1303</v>
      </c>
      <c r="C3410" s="2" t="str">
        <f>IFERROR(__xludf.DUMMYFUNCTION("""COMPUTED_VALUE"""),"cg25689728")</f>
        <v>cg25689728</v>
      </c>
    </row>
    <row r="3411">
      <c r="B3411" s="1" t="s">
        <v>2958</v>
      </c>
      <c r="C3411" s="2" t="str">
        <f>IFERROR(__xludf.DUMMYFUNCTION("""COMPUTED_VALUE"""),"cg25317210")</f>
        <v>cg25317210</v>
      </c>
    </row>
    <row r="3412">
      <c r="B3412" s="1" t="s">
        <v>2959</v>
      </c>
      <c r="C3412" s="2" t="str">
        <f>IFERROR(__xludf.DUMMYFUNCTION("""COMPUTED_VALUE"""),"cg00470351")</f>
        <v>cg00470351</v>
      </c>
    </row>
    <row r="3413">
      <c r="B3413" s="1" t="s">
        <v>2960</v>
      </c>
      <c r="C3413" s="2" t="str">
        <f>IFERROR(__xludf.DUMMYFUNCTION("""COMPUTED_VALUE"""),"cg21277192")</f>
        <v>cg21277192</v>
      </c>
    </row>
    <row r="3414">
      <c r="B3414" s="1" t="s">
        <v>2961</v>
      </c>
      <c r="C3414" s="2" t="str">
        <f>IFERROR(__xludf.DUMMYFUNCTION("""COMPUTED_VALUE"""),"cg06093703")</f>
        <v>cg06093703</v>
      </c>
    </row>
    <row r="3415">
      <c r="B3415" s="1" t="s">
        <v>2962</v>
      </c>
      <c r="C3415" s="2" t="str">
        <f>IFERROR(__xludf.DUMMYFUNCTION("""COMPUTED_VALUE"""),"cg17488500")</f>
        <v>cg17488500</v>
      </c>
    </row>
    <row r="3416">
      <c r="B3416" s="1" t="s">
        <v>2963</v>
      </c>
      <c r="C3416" s="2" t="str">
        <f>IFERROR(__xludf.DUMMYFUNCTION("""COMPUTED_VALUE"""),"cg12361262")</f>
        <v>cg12361262</v>
      </c>
    </row>
    <row r="3417">
      <c r="B3417" s="1" t="s">
        <v>2964</v>
      </c>
      <c r="C3417" s="2" t="str">
        <f>IFERROR(__xludf.DUMMYFUNCTION("""COMPUTED_VALUE"""),"cg06316211")</f>
        <v>cg06316211</v>
      </c>
    </row>
    <row r="3418">
      <c r="B3418" s="1" t="s">
        <v>2965</v>
      </c>
      <c r="C3418" s="2" t="str">
        <f>IFERROR(__xludf.DUMMYFUNCTION("""COMPUTED_VALUE"""),"cg14896076")</f>
        <v>cg14896076</v>
      </c>
    </row>
    <row r="3419">
      <c r="B3419" s="1" t="s">
        <v>1304</v>
      </c>
      <c r="C3419" s="2" t="str">
        <f>IFERROR(__xludf.DUMMYFUNCTION("""COMPUTED_VALUE"""),"cg02266624")</f>
        <v>cg02266624</v>
      </c>
    </row>
    <row r="3420">
      <c r="B3420" s="1" t="s">
        <v>2966</v>
      </c>
      <c r="C3420" s="2" t="str">
        <f>IFERROR(__xludf.DUMMYFUNCTION("""COMPUTED_VALUE"""),"cg10223198")</f>
        <v>cg10223198</v>
      </c>
    </row>
    <row r="3421">
      <c r="B3421" s="1" t="s">
        <v>2967</v>
      </c>
      <c r="C3421" s="2" t="str">
        <f>IFERROR(__xludf.DUMMYFUNCTION("""COMPUTED_VALUE"""),"cg06316056")</f>
        <v>cg06316056</v>
      </c>
    </row>
    <row r="3422">
      <c r="B3422" s="1" t="s">
        <v>2968</v>
      </c>
      <c r="C3422" s="2" t="str">
        <f>IFERROR(__xludf.DUMMYFUNCTION("""COMPUTED_VALUE"""),"cg09789697")</f>
        <v>cg09789697</v>
      </c>
    </row>
    <row r="3423">
      <c r="B3423" s="1" t="s">
        <v>2969</v>
      </c>
      <c r="C3423" s="2" t="str">
        <f>IFERROR(__xludf.DUMMYFUNCTION("""COMPUTED_VALUE"""),"cg02810967")</f>
        <v>cg02810967</v>
      </c>
    </row>
    <row r="3424">
      <c r="B3424" s="1" t="s">
        <v>2970</v>
      </c>
      <c r="C3424" s="2" t="str">
        <f>IFERROR(__xludf.DUMMYFUNCTION("""COMPUTED_VALUE"""),"cg18611360")</f>
        <v>cg18611360</v>
      </c>
    </row>
    <row r="3425">
      <c r="B3425" s="1" t="s">
        <v>2971</v>
      </c>
      <c r="C3425" s="2" t="str">
        <f>IFERROR(__xludf.DUMMYFUNCTION("""COMPUTED_VALUE"""),"cg08752433")</f>
        <v>cg08752433</v>
      </c>
    </row>
    <row r="3426">
      <c r="B3426" s="1" t="s">
        <v>2972</v>
      </c>
      <c r="C3426" s="2" t="str">
        <f>IFERROR(__xludf.DUMMYFUNCTION("""COMPUTED_VALUE"""),"cg00859866")</f>
        <v>cg00859866</v>
      </c>
    </row>
    <row r="3427">
      <c r="B3427" s="1" t="s">
        <v>2973</v>
      </c>
      <c r="C3427" s="2" t="str">
        <f>IFERROR(__xludf.DUMMYFUNCTION("""COMPUTED_VALUE"""),"cg13740187")</f>
        <v>cg13740187</v>
      </c>
    </row>
    <row r="3428">
      <c r="B3428" s="1" t="s">
        <v>1305</v>
      </c>
      <c r="C3428" s="2" t="str">
        <f>IFERROR(__xludf.DUMMYFUNCTION("""COMPUTED_VALUE"""),"cg17649443")</f>
        <v>cg17649443</v>
      </c>
    </row>
    <row r="3429">
      <c r="B3429" s="1" t="s">
        <v>2974</v>
      </c>
      <c r="C3429" s="2" t="str">
        <f>IFERROR(__xludf.DUMMYFUNCTION("""COMPUTED_VALUE"""),"cg20823803")</f>
        <v>cg20823803</v>
      </c>
    </row>
    <row r="3430">
      <c r="B3430" s="1" t="s">
        <v>2975</v>
      </c>
      <c r="C3430" s="2" t="str">
        <f>IFERROR(__xludf.DUMMYFUNCTION("""COMPUTED_VALUE"""),"cg14968732")</f>
        <v>cg14968732</v>
      </c>
    </row>
    <row r="3431">
      <c r="B3431" s="1" t="s">
        <v>2976</v>
      </c>
      <c r="C3431" s="2" t="str">
        <f>IFERROR(__xludf.DUMMYFUNCTION("""COMPUTED_VALUE"""),"cg18575406")</f>
        <v>cg18575406</v>
      </c>
    </row>
    <row r="3432">
      <c r="B3432" s="1" t="s">
        <v>2977</v>
      </c>
      <c r="C3432" s="2" t="str">
        <f>IFERROR(__xludf.DUMMYFUNCTION("""COMPUTED_VALUE"""),"cg26781524")</f>
        <v>cg26781524</v>
      </c>
    </row>
    <row r="3433">
      <c r="B3433" s="1" t="s">
        <v>2978</v>
      </c>
      <c r="C3433" s="2" t="str">
        <f>IFERROR(__xludf.DUMMYFUNCTION("""COMPUTED_VALUE"""),"cg08006734")</f>
        <v>cg08006734</v>
      </c>
    </row>
    <row r="3434">
      <c r="B3434" s="1" t="s">
        <v>1306</v>
      </c>
      <c r="C3434" s="2" t="str">
        <f>IFERROR(__xludf.DUMMYFUNCTION("""COMPUTED_VALUE"""),"cg09086326")</f>
        <v>cg09086326</v>
      </c>
    </row>
    <row r="3435">
      <c r="B3435" s="1" t="s">
        <v>1307</v>
      </c>
      <c r="C3435" s="2" t="str">
        <f>IFERROR(__xludf.DUMMYFUNCTION("""COMPUTED_VALUE"""),"cg05081546")</f>
        <v>cg05081546</v>
      </c>
    </row>
    <row r="3436">
      <c r="B3436" s="1" t="s">
        <v>2979</v>
      </c>
      <c r="C3436" s="2" t="str">
        <f>IFERROR(__xludf.DUMMYFUNCTION("""COMPUTED_VALUE"""),"cg15652790")</f>
        <v>cg15652790</v>
      </c>
    </row>
    <row r="3437">
      <c r="B3437" s="1" t="s">
        <v>2980</v>
      </c>
      <c r="C3437" s="2" t="str">
        <f>IFERROR(__xludf.DUMMYFUNCTION("""COMPUTED_VALUE"""),"cg05800564")</f>
        <v>cg05800564</v>
      </c>
    </row>
    <row r="3438">
      <c r="B3438" s="1" t="s">
        <v>2981</v>
      </c>
      <c r="C3438" s="2" t="str">
        <f>IFERROR(__xludf.DUMMYFUNCTION("""COMPUTED_VALUE"""),"cg04218812")</f>
        <v>cg04218812</v>
      </c>
    </row>
    <row r="3439">
      <c r="B3439" s="1" t="s">
        <v>2982</v>
      </c>
      <c r="C3439" s="2" t="str">
        <f>IFERROR(__xludf.DUMMYFUNCTION("""COMPUTED_VALUE"""),"cg15079934")</f>
        <v>cg15079934</v>
      </c>
    </row>
    <row r="3440">
      <c r="B3440" s="1" t="s">
        <v>2983</v>
      </c>
      <c r="C3440" s="2" t="str">
        <f>IFERROR(__xludf.DUMMYFUNCTION("""COMPUTED_VALUE"""),"cg05475649")</f>
        <v>cg05475649</v>
      </c>
    </row>
    <row r="3441">
      <c r="B3441" s="1" t="s">
        <v>2984</v>
      </c>
      <c r="C3441" s="2" t="str">
        <f>IFERROR(__xludf.DUMMYFUNCTION("""COMPUTED_VALUE"""),"cg14395761")</f>
        <v>cg14395761</v>
      </c>
    </row>
    <row r="3442">
      <c r="B3442" s="1" t="s">
        <v>1308</v>
      </c>
      <c r="C3442" s="2" t="str">
        <f>IFERROR(__xludf.DUMMYFUNCTION("""COMPUTED_VALUE"""),"cg06550100")</f>
        <v>cg06550100</v>
      </c>
    </row>
    <row r="3443">
      <c r="B3443" s="1" t="s">
        <v>2985</v>
      </c>
      <c r="C3443" s="2" t="str">
        <f>IFERROR(__xludf.DUMMYFUNCTION("""COMPUTED_VALUE"""),"cg25727825")</f>
        <v>cg25727825</v>
      </c>
    </row>
    <row r="3444">
      <c r="B3444" s="1" t="s">
        <v>2986</v>
      </c>
      <c r="C3444" s="2" t="str">
        <f>IFERROR(__xludf.DUMMYFUNCTION("""COMPUTED_VALUE"""),"cg08349425")</f>
        <v>cg08349425</v>
      </c>
    </row>
    <row r="3445">
      <c r="B3445" s="1" t="s">
        <v>1309</v>
      </c>
      <c r="C3445" s="2" t="str">
        <f>IFERROR(__xludf.DUMMYFUNCTION("""COMPUTED_VALUE"""),"cg02453726")</f>
        <v>cg02453726</v>
      </c>
    </row>
    <row r="3446">
      <c r="B3446" s="1" t="s">
        <v>2987</v>
      </c>
      <c r="C3446" s="2" t="str">
        <f>IFERROR(__xludf.DUMMYFUNCTION("""COMPUTED_VALUE"""),"cg04465255")</f>
        <v>cg04465255</v>
      </c>
    </row>
    <row r="3447">
      <c r="B3447" s="1" t="s">
        <v>2988</v>
      </c>
      <c r="C3447" s="2" t="str">
        <f>IFERROR(__xludf.DUMMYFUNCTION("""COMPUTED_VALUE"""),"cg06148480")</f>
        <v>cg06148480</v>
      </c>
    </row>
    <row r="3448">
      <c r="B3448" s="1" t="s">
        <v>2989</v>
      </c>
      <c r="C3448" s="2" t="str">
        <f>IFERROR(__xludf.DUMMYFUNCTION("""COMPUTED_VALUE"""),"cg16921772")</f>
        <v>cg16921772</v>
      </c>
    </row>
    <row r="3449">
      <c r="B3449" s="1" t="s">
        <v>2990</v>
      </c>
      <c r="C3449" s="2" t="str">
        <f>IFERROR(__xludf.DUMMYFUNCTION("""COMPUTED_VALUE"""),"cg15043342")</f>
        <v>cg15043342</v>
      </c>
    </row>
    <row r="3450">
      <c r="B3450" s="1" t="s">
        <v>2991</v>
      </c>
      <c r="C3450" s="2" t="str">
        <f>IFERROR(__xludf.DUMMYFUNCTION("""COMPUTED_VALUE"""),"cg00584370")</f>
        <v>cg00584370</v>
      </c>
    </row>
    <row r="3451">
      <c r="B3451" s="1" t="s">
        <v>2992</v>
      </c>
      <c r="C3451" s="2" t="str">
        <f>IFERROR(__xludf.DUMMYFUNCTION("""COMPUTED_VALUE"""),"cg17820448")</f>
        <v>cg17820448</v>
      </c>
    </row>
    <row r="3452">
      <c r="B3452" s="1" t="s">
        <v>2993</v>
      </c>
      <c r="C3452" s="2" t="str">
        <f>IFERROR(__xludf.DUMMYFUNCTION("""COMPUTED_VALUE"""),"cg20822254")</f>
        <v>cg20822254</v>
      </c>
    </row>
    <row r="3453">
      <c r="B3453" s="1" t="s">
        <v>2994</v>
      </c>
      <c r="C3453" s="2" t="str">
        <f>IFERROR(__xludf.DUMMYFUNCTION("""COMPUTED_VALUE"""),"cg24802351")</f>
        <v>cg24802351</v>
      </c>
    </row>
    <row r="3454">
      <c r="B3454" s="1" t="s">
        <v>2995</v>
      </c>
      <c r="C3454" s="2" t="str">
        <f>IFERROR(__xludf.DUMMYFUNCTION("""COMPUTED_VALUE"""),"cg16993186")</f>
        <v>cg16993186</v>
      </c>
    </row>
    <row r="3455">
      <c r="B3455" s="1" t="s">
        <v>2996</v>
      </c>
      <c r="C3455" s="2" t="str">
        <f>IFERROR(__xludf.DUMMYFUNCTION("""COMPUTED_VALUE"""),"cg07201822")</f>
        <v>cg07201822</v>
      </c>
    </row>
    <row r="3456">
      <c r="B3456" s="1" t="s">
        <v>2997</v>
      </c>
      <c r="C3456" s="2" t="str">
        <f>IFERROR(__xludf.DUMMYFUNCTION("""COMPUTED_VALUE"""),"cg18077307")</f>
        <v>cg18077307</v>
      </c>
    </row>
    <row r="3457">
      <c r="B3457" s="1" t="s">
        <v>2998</v>
      </c>
      <c r="C3457" s="2" t="str">
        <f>IFERROR(__xludf.DUMMYFUNCTION("""COMPUTED_VALUE"""),"cg05299572")</f>
        <v>cg05299572</v>
      </c>
    </row>
    <row r="3458">
      <c r="B3458" s="1" t="s">
        <v>2999</v>
      </c>
      <c r="C3458" s="2" t="str">
        <f>IFERROR(__xludf.DUMMYFUNCTION("""COMPUTED_VALUE"""),"cg08722675")</f>
        <v>cg08722675</v>
      </c>
    </row>
    <row r="3459">
      <c r="B3459" s="1" t="s">
        <v>3000</v>
      </c>
      <c r="C3459" s="2" t="str">
        <f>IFERROR(__xludf.DUMMYFUNCTION("""COMPUTED_VALUE"""),"cg16607349")</f>
        <v>cg16607349</v>
      </c>
    </row>
    <row r="3460">
      <c r="B3460" s="1" t="s">
        <v>3001</v>
      </c>
      <c r="C3460" s="2" t="str">
        <f>IFERROR(__xludf.DUMMYFUNCTION("""COMPUTED_VALUE"""),"cg05194102")</f>
        <v>cg05194102</v>
      </c>
    </row>
    <row r="3461">
      <c r="B3461" s="1" t="s">
        <v>3002</v>
      </c>
      <c r="C3461" s="2" t="str">
        <f>IFERROR(__xludf.DUMMYFUNCTION("""COMPUTED_VALUE"""),"cg16802137")</f>
        <v>cg16802137</v>
      </c>
    </row>
    <row r="3462">
      <c r="B3462" s="1" t="s">
        <v>1310</v>
      </c>
      <c r="C3462" s="2" t="str">
        <f>IFERROR(__xludf.DUMMYFUNCTION("""COMPUTED_VALUE"""),"cg05479376")</f>
        <v>cg05479376</v>
      </c>
    </row>
    <row r="3463">
      <c r="B3463" s="1" t="s">
        <v>3003</v>
      </c>
      <c r="C3463" s="2" t="str">
        <f>IFERROR(__xludf.DUMMYFUNCTION("""COMPUTED_VALUE"""),"cg19110943")</f>
        <v>cg19110943</v>
      </c>
    </row>
    <row r="3464">
      <c r="B3464" s="1" t="s">
        <v>3004</v>
      </c>
      <c r="C3464" s="2" t="str">
        <f>IFERROR(__xludf.DUMMYFUNCTION("""COMPUTED_VALUE"""),"cg03583601")</f>
        <v>cg03583601</v>
      </c>
    </row>
    <row r="3465">
      <c r="B3465" s="1" t="s">
        <v>3005</v>
      </c>
      <c r="C3465" s="2" t="str">
        <f>IFERROR(__xludf.DUMMYFUNCTION("""COMPUTED_VALUE"""),"cg02687169")</f>
        <v>cg02687169</v>
      </c>
    </row>
    <row r="3466">
      <c r="B3466" s="1" t="s">
        <v>3006</v>
      </c>
      <c r="C3466" s="2" t="str">
        <f>IFERROR(__xludf.DUMMYFUNCTION("""COMPUTED_VALUE"""),"cg00684075")</f>
        <v>cg00684075</v>
      </c>
    </row>
    <row r="3467">
      <c r="B3467" s="1" t="s">
        <v>3007</v>
      </c>
      <c r="C3467" s="2" t="str">
        <f>IFERROR(__xludf.DUMMYFUNCTION("""COMPUTED_VALUE"""),"cg11704068")</f>
        <v>cg11704068</v>
      </c>
    </row>
    <row r="3468">
      <c r="B3468" s="1" t="s">
        <v>3008</v>
      </c>
      <c r="C3468" s="2" t="str">
        <f>IFERROR(__xludf.DUMMYFUNCTION("""COMPUTED_VALUE"""),"cg09450200")</f>
        <v>cg09450200</v>
      </c>
    </row>
    <row r="3469">
      <c r="B3469" s="1" t="s">
        <v>3009</v>
      </c>
      <c r="C3469" s="2" t="str">
        <f>IFERROR(__xludf.DUMMYFUNCTION("""COMPUTED_VALUE"""),"cg02511440")</f>
        <v>cg02511440</v>
      </c>
    </row>
    <row r="3470">
      <c r="B3470" s="1" t="s">
        <v>1311</v>
      </c>
      <c r="C3470" s="2" t="str">
        <f>IFERROR(__xludf.DUMMYFUNCTION("""COMPUTED_VALUE"""),"cg08545632")</f>
        <v>cg08545632</v>
      </c>
    </row>
    <row r="3471">
      <c r="B3471" s="1" t="s">
        <v>3010</v>
      </c>
      <c r="C3471" s="2" t="str">
        <f>IFERROR(__xludf.DUMMYFUNCTION("""COMPUTED_VALUE"""),"cg00096267")</f>
        <v>cg00096267</v>
      </c>
    </row>
    <row r="3472">
      <c r="B3472" s="1" t="s">
        <v>3011</v>
      </c>
      <c r="C3472" s="2" t="str">
        <f>IFERROR(__xludf.DUMMYFUNCTION("""COMPUTED_VALUE"""),"cg21587837")</f>
        <v>cg21587837</v>
      </c>
    </row>
    <row r="3473">
      <c r="B3473" s="1" t="s">
        <v>3012</v>
      </c>
      <c r="C3473" s="2" t="str">
        <f>IFERROR(__xludf.DUMMYFUNCTION("""COMPUTED_VALUE"""),"cg21496408")</f>
        <v>cg21496408</v>
      </c>
    </row>
    <row r="3474">
      <c r="B3474" s="1" t="s">
        <v>3013</v>
      </c>
      <c r="C3474" s="2" t="str">
        <f>IFERROR(__xludf.DUMMYFUNCTION("""COMPUTED_VALUE"""),"cg09194657")</f>
        <v>cg09194657</v>
      </c>
    </row>
    <row r="3475">
      <c r="B3475" s="1" t="s">
        <v>3014</v>
      </c>
      <c r="C3475" s="2" t="str">
        <f>IFERROR(__xludf.DUMMYFUNCTION("""COMPUTED_VALUE"""),"cg25613180")</f>
        <v>cg25613180</v>
      </c>
    </row>
    <row r="3476">
      <c r="B3476" s="1" t="s">
        <v>3015</v>
      </c>
      <c r="C3476" s="2" t="str">
        <f>IFERROR(__xludf.DUMMYFUNCTION("""COMPUTED_VALUE"""),"cg14217107")</f>
        <v>cg14217107</v>
      </c>
    </row>
    <row r="3477">
      <c r="B3477" s="1" t="s">
        <v>3016</v>
      </c>
      <c r="C3477" s="2" t="str">
        <f>IFERROR(__xludf.DUMMYFUNCTION("""COMPUTED_VALUE"""),"cg22207584")</f>
        <v>cg22207584</v>
      </c>
    </row>
    <row r="3478">
      <c r="B3478" s="1" t="s">
        <v>3017</v>
      </c>
      <c r="C3478" s="2" t="str">
        <f>IFERROR(__xludf.DUMMYFUNCTION("""COMPUTED_VALUE"""),"cg03190891")</f>
        <v>cg03190891</v>
      </c>
    </row>
    <row r="3479">
      <c r="B3479" s="1" t="s">
        <v>3018</v>
      </c>
      <c r="C3479" s="2" t="str">
        <f>IFERROR(__xludf.DUMMYFUNCTION("""COMPUTED_VALUE"""),"cg20061371")</f>
        <v>cg20061371</v>
      </c>
    </row>
    <row r="3480">
      <c r="B3480" s="1" t="s">
        <v>3019</v>
      </c>
      <c r="C3480" s="2" t="str">
        <f>IFERROR(__xludf.DUMMYFUNCTION("""COMPUTED_VALUE"""),"cg21141410")</f>
        <v>cg21141410</v>
      </c>
    </row>
    <row r="3481">
      <c r="B3481" s="1" t="s">
        <v>3020</v>
      </c>
      <c r="C3481" s="2" t="str">
        <f>IFERROR(__xludf.DUMMYFUNCTION("""COMPUTED_VALUE"""),"cg04689607")</f>
        <v>cg04689607</v>
      </c>
    </row>
    <row r="3482">
      <c r="B3482" s="1" t="s">
        <v>3021</v>
      </c>
      <c r="C3482" s="2" t="str">
        <f>IFERROR(__xludf.DUMMYFUNCTION("""COMPUTED_VALUE"""),"cg02165978")</f>
        <v>cg02165978</v>
      </c>
    </row>
    <row r="3483">
      <c r="B3483" s="1" t="s">
        <v>3022</v>
      </c>
      <c r="C3483" s="2" t="str">
        <f>IFERROR(__xludf.DUMMYFUNCTION("""COMPUTED_VALUE"""),"cg27618792")</f>
        <v>cg27618792</v>
      </c>
    </row>
    <row r="3484">
      <c r="B3484" s="1" t="s">
        <v>3023</v>
      </c>
      <c r="C3484" s="2" t="str">
        <f>IFERROR(__xludf.DUMMYFUNCTION("""COMPUTED_VALUE"""),"cg10547260")</f>
        <v>cg10547260</v>
      </c>
    </row>
    <row r="3485">
      <c r="B3485" s="1" t="s">
        <v>3024</v>
      </c>
      <c r="C3485" s="2" t="str">
        <f>IFERROR(__xludf.DUMMYFUNCTION("""COMPUTED_VALUE"""),"cg08271577")</f>
        <v>cg08271577</v>
      </c>
    </row>
    <row r="3486">
      <c r="B3486" s="1" t="s">
        <v>3025</v>
      </c>
      <c r="C3486" s="2" t="str">
        <f>IFERROR(__xludf.DUMMYFUNCTION("""COMPUTED_VALUE"""),"cg02641339")</f>
        <v>cg02641339</v>
      </c>
    </row>
    <row r="3487">
      <c r="B3487" s="1" t="s">
        <v>3026</v>
      </c>
      <c r="C3487" s="2" t="str">
        <f>IFERROR(__xludf.DUMMYFUNCTION("""COMPUTED_VALUE"""),"cg08708194")</f>
        <v>cg08708194</v>
      </c>
    </row>
    <row r="3488">
      <c r="B3488" s="1" t="s">
        <v>3027</v>
      </c>
      <c r="C3488" s="2" t="str">
        <f>IFERROR(__xludf.DUMMYFUNCTION("""COMPUTED_VALUE"""),"cg04745574")</f>
        <v>cg04745574</v>
      </c>
    </row>
    <row r="3489">
      <c r="B3489" s="1" t="s">
        <v>3028</v>
      </c>
      <c r="C3489" s="2" t="str">
        <f>IFERROR(__xludf.DUMMYFUNCTION("""COMPUTED_VALUE"""),"cg21434376")</f>
        <v>cg21434376</v>
      </c>
    </row>
    <row r="3490">
      <c r="B3490" s="1" t="s">
        <v>3029</v>
      </c>
      <c r="C3490" s="2" t="str">
        <f>IFERROR(__xludf.DUMMYFUNCTION("""COMPUTED_VALUE"""),"cg10044470")</f>
        <v>cg10044470</v>
      </c>
    </row>
    <row r="3491">
      <c r="B3491" s="1" t="s">
        <v>3030</v>
      </c>
      <c r="C3491" s="2" t="str">
        <f>IFERROR(__xludf.DUMMYFUNCTION("""COMPUTED_VALUE"""),"cg20301340")</f>
        <v>cg20301340</v>
      </c>
    </row>
    <row r="3492">
      <c r="B3492" s="1" t="s">
        <v>3031</v>
      </c>
      <c r="C3492" s="2" t="str">
        <f>IFERROR(__xludf.DUMMYFUNCTION("""COMPUTED_VALUE"""),"cg16686158")</f>
        <v>cg16686158</v>
      </c>
    </row>
    <row r="3493">
      <c r="B3493" s="1" t="s">
        <v>3032</v>
      </c>
      <c r="C3493" s="2" t="str">
        <f>IFERROR(__xludf.DUMMYFUNCTION("""COMPUTED_VALUE"""),"cg09736922")</f>
        <v>cg09736922</v>
      </c>
    </row>
    <row r="3494">
      <c r="B3494" s="1" t="s">
        <v>3033</v>
      </c>
      <c r="C3494" s="2" t="str">
        <f>IFERROR(__xludf.DUMMYFUNCTION("""COMPUTED_VALUE"""),"cg00432023")</f>
        <v>cg00432023</v>
      </c>
    </row>
    <row r="3495">
      <c r="B3495" s="1" t="s">
        <v>3034</v>
      </c>
      <c r="C3495" s="2" t="str">
        <f>IFERROR(__xludf.DUMMYFUNCTION("""COMPUTED_VALUE"""),"cg09911316")</f>
        <v>cg09911316</v>
      </c>
    </row>
    <row r="3496">
      <c r="B3496" s="1" t="s">
        <v>3035</v>
      </c>
      <c r="C3496" s="2" t="str">
        <f>IFERROR(__xludf.DUMMYFUNCTION("""COMPUTED_VALUE"""),"cg24841879")</f>
        <v>cg24841879</v>
      </c>
    </row>
    <row r="3497">
      <c r="B3497" s="1" t="s">
        <v>3036</v>
      </c>
      <c r="C3497" s="2" t="str">
        <f>IFERROR(__xludf.DUMMYFUNCTION("""COMPUTED_VALUE"""),"cg26842596")</f>
        <v>cg26842596</v>
      </c>
    </row>
    <row r="3498">
      <c r="B3498" s="1" t="s">
        <v>3037</v>
      </c>
      <c r="C3498" s="2" t="str">
        <f>IFERROR(__xludf.DUMMYFUNCTION("""COMPUTED_VALUE"""),"cg07288921")</f>
        <v>cg07288921</v>
      </c>
    </row>
    <row r="3499">
      <c r="B3499" s="1" t="s">
        <v>3038</v>
      </c>
      <c r="C3499" s="2" t="str">
        <f>IFERROR(__xludf.DUMMYFUNCTION("""COMPUTED_VALUE"""),"cg20510770")</f>
        <v>cg20510770</v>
      </c>
    </row>
    <row r="3500">
      <c r="B3500" s="1" t="s">
        <v>3039</v>
      </c>
      <c r="C3500" s="2" t="str">
        <f>IFERROR(__xludf.DUMMYFUNCTION("""COMPUTED_VALUE"""),"cg11806181")</f>
        <v>cg11806181</v>
      </c>
    </row>
    <row r="3501">
      <c r="B3501" s="1" t="s">
        <v>3040</v>
      </c>
      <c r="C3501" s="2" t="str">
        <f>IFERROR(__xludf.DUMMYFUNCTION("""COMPUTED_VALUE"""),"cg13009854")</f>
        <v>cg13009854</v>
      </c>
    </row>
    <row r="3502">
      <c r="B3502" s="1" t="s">
        <v>3041</v>
      </c>
      <c r="C3502" s="2" t="str">
        <f>IFERROR(__xludf.DUMMYFUNCTION("""COMPUTED_VALUE"""),"cg14333394")</f>
        <v>cg14333394</v>
      </c>
    </row>
    <row r="3503">
      <c r="B3503" s="1" t="s">
        <v>3042</v>
      </c>
      <c r="C3503" s="2" t="str">
        <f>IFERROR(__xludf.DUMMYFUNCTION("""COMPUTED_VALUE"""),"cg24885082")</f>
        <v>cg24885082</v>
      </c>
    </row>
    <row r="3504">
      <c r="B3504" s="1" t="s">
        <v>3043</v>
      </c>
      <c r="C3504" s="2" t="str">
        <f>IFERROR(__xludf.DUMMYFUNCTION("""COMPUTED_VALUE"""),"cg08583650")</f>
        <v>cg08583650</v>
      </c>
    </row>
    <row r="3505">
      <c r="B3505" s="1" t="s">
        <v>3044</v>
      </c>
      <c r="C3505" s="2" t="str">
        <f>IFERROR(__xludf.DUMMYFUNCTION("""COMPUTED_VALUE"""),"cg27298324")</f>
        <v>cg27298324</v>
      </c>
    </row>
    <row r="3506">
      <c r="B3506" s="1" t="s">
        <v>3045</v>
      </c>
      <c r="C3506" s="2" t="str">
        <f>IFERROR(__xludf.DUMMYFUNCTION("""COMPUTED_VALUE"""),"cg24808921")</f>
        <v>cg24808921</v>
      </c>
    </row>
    <row r="3507">
      <c r="B3507" s="1" t="s">
        <v>1312</v>
      </c>
      <c r="C3507" s="2" t="str">
        <f>IFERROR(__xludf.DUMMYFUNCTION("""COMPUTED_VALUE"""),"cg01024504")</f>
        <v>cg01024504</v>
      </c>
    </row>
    <row r="3508">
      <c r="B3508" s="1" t="s">
        <v>3046</v>
      </c>
      <c r="C3508" s="2" t="str">
        <f>IFERROR(__xludf.DUMMYFUNCTION("""COMPUTED_VALUE"""),"cg27463749")</f>
        <v>cg27463749</v>
      </c>
    </row>
    <row r="3509">
      <c r="B3509" s="1" t="s">
        <v>3047</v>
      </c>
      <c r="C3509" s="2" t="str">
        <f>IFERROR(__xludf.DUMMYFUNCTION("""COMPUTED_VALUE"""),"cg12642473")</f>
        <v>cg12642473</v>
      </c>
    </row>
    <row r="3510">
      <c r="B3510" s="1" t="s">
        <v>3048</v>
      </c>
      <c r="C3510" s="2" t="str">
        <f>IFERROR(__xludf.DUMMYFUNCTION("""COMPUTED_VALUE"""),"cg25318579")</f>
        <v>cg25318579</v>
      </c>
    </row>
    <row r="3511">
      <c r="B3511" s="1" t="s">
        <v>3049</v>
      </c>
      <c r="C3511" s="2" t="str">
        <f>IFERROR(__xludf.DUMMYFUNCTION("""COMPUTED_VALUE"""),"cg08532898")</f>
        <v>cg08532898</v>
      </c>
    </row>
    <row r="3512">
      <c r="B3512" s="1" t="s">
        <v>3050</v>
      </c>
      <c r="C3512" s="2" t="str">
        <f>IFERROR(__xludf.DUMMYFUNCTION("""COMPUTED_VALUE"""),"cg10829227")</f>
        <v>cg10829227</v>
      </c>
    </row>
    <row r="3513">
      <c r="B3513" s="1" t="s">
        <v>3051</v>
      </c>
      <c r="C3513" s="2" t="str">
        <f>IFERROR(__xludf.DUMMYFUNCTION("""COMPUTED_VALUE"""),"cg22891601")</f>
        <v>cg22891601</v>
      </c>
    </row>
    <row r="3514">
      <c r="B3514" s="1" t="s">
        <v>3052</v>
      </c>
      <c r="C3514" s="2" t="str">
        <f>IFERROR(__xludf.DUMMYFUNCTION("""COMPUTED_VALUE"""),"cg07647459")</f>
        <v>cg07647459</v>
      </c>
    </row>
    <row r="3515">
      <c r="B3515" s="1" t="s">
        <v>3053</v>
      </c>
      <c r="C3515" s="2" t="str">
        <f>IFERROR(__xludf.DUMMYFUNCTION("""COMPUTED_VALUE"""),"cg09662329")</f>
        <v>cg09662329</v>
      </c>
    </row>
    <row r="3516">
      <c r="B3516" s="1" t="s">
        <v>3054</v>
      </c>
      <c r="C3516" s="2" t="str">
        <f>IFERROR(__xludf.DUMMYFUNCTION("""COMPUTED_VALUE"""),"cg09317774")</f>
        <v>cg09317774</v>
      </c>
    </row>
    <row r="3517">
      <c r="B3517" s="1" t="s">
        <v>3055</v>
      </c>
      <c r="C3517" s="2" t="str">
        <f>IFERROR(__xludf.DUMMYFUNCTION("""COMPUTED_VALUE"""),"cg16647682")</f>
        <v>cg16647682</v>
      </c>
    </row>
    <row r="3518">
      <c r="B3518" s="1" t="s">
        <v>3056</v>
      </c>
      <c r="C3518" s="2" t="str">
        <f>IFERROR(__xludf.DUMMYFUNCTION("""COMPUTED_VALUE"""),"cg22825202")</f>
        <v>cg22825202</v>
      </c>
    </row>
    <row r="3519">
      <c r="B3519" s="1" t="s">
        <v>150</v>
      </c>
      <c r="C3519" s="2" t="str">
        <f>IFERROR(__xludf.DUMMYFUNCTION("""COMPUTED_VALUE"""),"cg05975710")</f>
        <v>cg05975710</v>
      </c>
    </row>
    <row r="3520">
      <c r="B3520" s="1" t="s">
        <v>3057</v>
      </c>
      <c r="C3520" s="2" t="str">
        <f>IFERROR(__xludf.DUMMYFUNCTION("""COMPUTED_VALUE"""),"cg02184226")</f>
        <v>cg02184226</v>
      </c>
    </row>
    <row r="3521">
      <c r="B3521" s="1" t="s">
        <v>3058</v>
      </c>
      <c r="C3521" s="2" t="str">
        <f>IFERROR(__xludf.DUMMYFUNCTION("""COMPUTED_VALUE"""),"cg19071976")</f>
        <v>cg19071976</v>
      </c>
    </row>
    <row r="3522">
      <c r="B3522" s="1" t="s">
        <v>1313</v>
      </c>
      <c r="C3522" s="2" t="str">
        <f>IFERROR(__xludf.DUMMYFUNCTION("""COMPUTED_VALUE"""),"cg27560039")</f>
        <v>cg27560039</v>
      </c>
    </row>
    <row r="3523">
      <c r="B3523" s="1" t="s">
        <v>3059</v>
      </c>
      <c r="C3523" s="2" t="str">
        <f>IFERROR(__xludf.DUMMYFUNCTION("""COMPUTED_VALUE"""),"cg10139947")</f>
        <v>cg10139947</v>
      </c>
    </row>
    <row r="3524">
      <c r="B3524" s="1" t="s">
        <v>3060</v>
      </c>
      <c r="C3524" s="2" t="str">
        <f>IFERROR(__xludf.DUMMYFUNCTION("""COMPUTED_VALUE"""),"cg02476270")</f>
        <v>cg02476270</v>
      </c>
    </row>
    <row r="3525">
      <c r="B3525" s="1" t="s">
        <v>3061</v>
      </c>
      <c r="C3525" s="2" t="str">
        <f>IFERROR(__xludf.DUMMYFUNCTION("""COMPUTED_VALUE"""),"cg14411154")</f>
        <v>cg14411154</v>
      </c>
    </row>
    <row r="3526">
      <c r="B3526" s="1" t="s">
        <v>1314</v>
      </c>
      <c r="C3526" s="2" t="str">
        <f>IFERROR(__xludf.DUMMYFUNCTION("""COMPUTED_VALUE"""),"cg23510026")</f>
        <v>cg23510026</v>
      </c>
    </row>
    <row r="3527">
      <c r="B3527" s="1" t="s">
        <v>3062</v>
      </c>
      <c r="C3527" s="2" t="str">
        <f>IFERROR(__xludf.DUMMYFUNCTION("""COMPUTED_VALUE"""),"cg24904788")</f>
        <v>cg24904788</v>
      </c>
    </row>
    <row r="3528">
      <c r="B3528" s="1" t="s">
        <v>3063</v>
      </c>
      <c r="C3528" s="2" t="str">
        <f>IFERROR(__xludf.DUMMYFUNCTION("""COMPUTED_VALUE"""),"cg04760602")</f>
        <v>cg04760602</v>
      </c>
    </row>
    <row r="3529">
      <c r="B3529" s="1" t="s">
        <v>3064</v>
      </c>
      <c r="C3529" s="2" t="str">
        <f>IFERROR(__xludf.DUMMYFUNCTION("""COMPUTED_VALUE"""),"cg19106932")</f>
        <v>cg19106932</v>
      </c>
    </row>
    <row r="3530">
      <c r="B3530" s="1" t="s">
        <v>3065</v>
      </c>
      <c r="C3530" s="2" t="str">
        <f>IFERROR(__xludf.DUMMYFUNCTION("""COMPUTED_VALUE"""),"cg13577937")</f>
        <v>cg13577937</v>
      </c>
    </row>
    <row r="3531">
      <c r="B3531" s="1" t="s">
        <v>3066</v>
      </c>
      <c r="C3531" s="2" t="str">
        <f>IFERROR(__xludf.DUMMYFUNCTION("""COMPUTED_VALUE"""),"cg10601939")</f>
        <v>cg10601939</v>
      </c>
    </row>
    <row r="3532">
      <c r="B3532" s="1" t="s">
        <v>1315</v>
      </c>
      <c r="C3532" s="2" t="str">
        <f>IFERROR(__xludf.DUMMYFUNCTION("""COMPUTED_VALUE"""),"cg16235226")</f>
        <v>cg16235226</v>
      </c>
    </row>
    <row r="3533">
      <c r="B3533" s="1" t="s">
        <v>3067</v>
      </c>
      <c r="C3533" s="2" t="str">
        <f>IFERROR(__xludf.DUMMYFUNCTION("""COMPUTED_VALUE"""),"cg04327143")</f>
        <v>cg04327143</v>
      </c>
    </row>
    <row r="3534">
      <c r="B3534" s="1" t="s">
        <v>3068</v>
      </c>
      <c r="C3534" s="2" t="str">
        <f>IFERROR(__xludf.DUMMYFUNCTION("""COMPUTED_VALUE"""),"cg01401957")</f>
        <v>cg01401957</v>
      </c>
    </row>
    <row r="3535">
      <c r="B3535" s="1" t="s">
        <v>3069</v>
      </c>
      <c r="C3535" s="2" t="str">
        <f>IFERROR(__xludf.DUMMYFUNCTION("""COMPUTED_VALUE"""),"cg16639173")</f>
        <v>cg16639173</v>
      </c>
    </row>
    <row r="3536">
      <c r="B3536" s="1" t="s">
        <v>1316</v>
      </c>
      <c r="C3536" s="2" t="str">
        <f>IFERROR(__xludf.DUMMYFUNCTION("""COMPUTED_VALUE"""),"cg07399520")</f>
        <v>cg07399520</v>
      </c>
    </row>
    <row r="3537">
      <c r="B3537" s="1" t="s">
        <v>3070</v>
      </c>
      <c r="C3537" s="2" t="str">
        <f>IFERROR(__xludf.DUMMYFUNCTION("""COMPUTED_VALUE"""),"cg07324110")</f>
        <v>cg07324110</v>
      </c>
    </row>
    <row r="3538">
      <c r="B3538" s="1" t="s">
        <v>1317</v>
      </c>
      <c r="C3538" s="2" t="str">
        <f>IFERROR(__xludf.DUMMYFUNCTION("""COMPUTED_VALUE"""),"cg01026661")</f>
        <v>cg01026661</v>
      </c>
    </row>
    <row r="3539">
      <c r="B3539" s="1" t="s">
        <v>3071</v>
      </c>
      <c r="C3539" s="2" t="str">
        <f>IFERROR(__xludf.DUMMYFUNCTION("""COMPUTED_VALUE"""),"cg04670802")</f>
        <v>cg04670802</v>
      </c>
    </row>
    <row r="3540">
      <c r="B3540" s="1" t="s">
        <v>3072</v>
      </c>
      <c r="C3540" s="2" t="str">
        <f>IFERROR(__xludf.DUMMYFUNCTION("""COMPUTED_VALUE"""),"cg11752894")</f>
        <v>cg11752894</v>
      </c>
    </row>
    <row r="3541">
      <c r="B3541" s="1" t="s">
        <v>1318</v>
      </c>
      <c r="C3541" s="2" t="str">
        <f>IFERROR(__xludf.DUMMYFUNCTION("""COMPUTED_VALUE"""),"cg23828766")</f>
        <v>cg23828766</v>
      </c>
    </row>
    <row r="3542">
      <c r="B3542" s="1" t="s">
        <v>3073</v>
      </c>
      <c r="C3542" s="2" t="str">
        <f>IFERROR(__xludf.DUMMYFUNCTION("""COMPUTED_VALUE"""),"cg20266961")</f>
        <v>cg20266961</v>
      </c>
    </row>
    <row r="3543">
      <c r="B3543" s="1" t="s">
        <v>3074</v>
      </c>
      <c r="C3543" s="2" t="str">
        <f>IFERROR(__xludf.DUMMYFUNCTION("""COMPUTED_VALUE"""),"cg10653694")</f>
        <v>cg10653694</v>
      </c>
    </row>
    <row r="3544">
      <c r="B3544" s="1" t="s">
        <v>3075</v>
      </c>
      <c r="C3544" s="2" t="str">
        <f>IFERROR(__xludf.DUMMYFUNCTION("""COMPUTED_VALUE"""),"cg01266368")</f>
        <v>cg01266368</v>
      </c>
    </row>
    <row r="3545">
      <c r="B3545" s="1" t="s">
        <v>3076</v>
      </c>
      <c r="C3545" s="2" t="str">
        <f>IFERROR(__xludf.DUMMYFUNCTION("""COMPUTED_VALUE"""),"cg07333223")</f>
        <v>cg07333223</v>
      </c>
    </row>
    <row r="3546">
      <c r="B3546" s="1" t="s">
        <v>3077</v>
      </c>
      <c r="C3546" s="2" t="str">
        <f>IFERROR(__xludf.DUMMYFUNCTION("""COMPUTED_VALUE"""),"cg14800136")</f>
        <v>cg14800136</v>
      </c>
    </row>
    <row r="3547">
      <c r="B3547" s="1" t="s">
        <v>1319</v>
      </c>
      <c r="C3547" s="2" t="str">
        <f>IFERROR(__xludf.DUMMYFUNCTION("""COMPUTED_VALUE"""),"cg21403806")</f>
        <v>cg21403806</v>
      </c>
    </row>
    <row r="3548">
      <c r="B3548" s="1" t="s">
        <v>3078</v>
      </c>
      <c r="C3548" s="2" t="str">
        <f>IFERROR(__xludf.DUMMYFUNCTION("""COMPUTED_VALUE"""),"cg07012702")</f>
        <v>cg07012702</v>
      </c>
    </row>
    <row r="3549">
      <c r="B3549" s="1" t="s">
        <v>3079</v>
      </c>
      <c r="C3549" s="2" t="str">
        <f>IFERROR(__xludf.DUMMYFUNCTION("""COMPUTED_VALUE"""),"cg22716262")</f>
        <v>cg22716262</v>
      </c>
    </row>
    <row r="3550">
      <c r="B3550" s="1" t="s">
        <v>3080</v>
      </c>
      <c r="C3550" s="2" t="str">
        <f>IFERROR(__xludf.DUMMYFUNCTION("""COMPUTED_VALUE"""),"cg15797341")</f>
        <v>cg15797341</v>
      </c>
    </row>
    <row r="3551">
      <c r="B3551" s="1" t="s">
        <v>3081</v>
      </c>
      <c r="C3551" s="2" t="str">
        <f>IFERROR(__xludf.DUMMYFUNCTION("""COMPUTED_VALUE"""),"cg03235759")</f>
        <v>cg03235759</v>
      </c>
    </row>
    <row r="3552">
      <c r="B3552" s="1" t="s">
        <v>3082</v>
      </c>
      <c r="C3552" s="2" t="str">
        <f>IFERROR(__xludf.DUMMYFUNCTION("""COMPUTED_VALUE"""),"cg05422948")</f>
        <v>cg05422948</v>
      </c>
    </row>
    <row r="3553">
      <c r="B3553" s="1" t="s">
        <v>3083</v>
      </c>
      <c r="C3553" s="2" t="str">
        <f>IFERROR(__xludf.DUMMYFUNCTION("""COMPUTED_VALUE"""),"cg10936163")</f>
        <v>cg10936163</v>
      </c>
    </row>
    <row r="3554">
      <c r="B3554" s="1" t="s">
        <v>1320</v>
      </c>
      <c r="C3554" s="2" t="str">
        <f>IFERROR(__xludf.DUMMYFUNCTION("""COMPUTED_VALUE"""),"cg16934969")</f>
        <v>cg16934969</v>
      </c>
    </row>
    <row r="3555">
      <c r="B3555" s="1" t="s">
        <v>3084</v>
      </c>
      <c r="C3555" s="2" t="str">
        <f>IFERROR(__xludf.DUMMYFUNCTION("""COMPUTED_VALUE"""),"cg14055004")</f>
        <v>cg14055004</v>
      </c>
    </row>
    <row r="3556">
      <c r="B3556" s="1" t="s">
        <v>3085</v>
      </c>
      <c r="C3556" s="2" t="str">
        <f>IFERROR(__xludf.DUMMYFUNCTION("""COMPUTED_VALUE"""),"cg06225967")</f>
        <v>cg06225967</v>
      </c>
    </row>
    <row r="3557">
      <c r="B3557" s="1" t="s">
        <v>3086</v>
      </c>
      <c r="C3557" s="2" t="str">
        <f>IFERROR(__xludf.DUMMYFUNCTION("""COMPUTED_VALUE"""),"cg19496005")</f>
        <v>cg19496005</v>
      </c>
    </row>
    <row r="3558">
      <c r="B3558" s="1" t="s">
        <v>3087</v>
      </c>
      <c r="C3558" s="2" t="str">
        <f>IFERROR(__xludf.DUMMYFUNCTION("""COMPUTED_VALUE"""),"cg16791767")</f>
        <v>cg16791767</v>
      </c>
    </row>
    <row r="3559">
      <c r="B3559" s="1" t="s">
        <v>3088</v>
      </c>
      <c r="C3559" s="2" t="str">
        <f>IFERROR(__xludf.DUMMYFUNCTION("""COMPUTED_VALUE"""),"cg09217797")</f>
        <v>cg09217797</v>
      </c>
    </row>
    <row r="3560">
      <c r="B3560" s="1" t="s">
        <v>3089</v>
      </c>
      <c r="C3560" s="2" t="str">
        <f>IFERROR(__xludf.DUMMYFUNCTION("""COMPUTED_VALUE"""),"cg15022400")</f>
        <v>cg15022400</v>
      </c>
    </row>
    <row r="3561">
      <c r="B3561" s="1" t="s">
        <v>3090</v>
      </c>
      <c r="C3561" s="2" t="str">
        <f>IFERROR(__xludf.DUMMYFUNCTION("""COMPUTED_VALUE"""),"cg19032328")</f>
        <v>cg19032328</v>
      </c>
    </row>
    <row r="3562">
      <c r="B3562" s="1" t="s">
        <v>3091</v>
      </c>
      <c r="C3562" s="2" t="str">
        <f>IFERROR(__xludf.DUMMYFUNCTION("""COMPUTED_VALUE"""),"cg17214502")</f>
        <v>cg17214502</v>
      </c>
    </row>
    <row r="3563">
      <c r="B3563" s="1" t="s">
        <v>3092</v>
      </c>
      <c r="C3563" s="2" t="str">
        <f>IFERROR(__xludf.DUMMYFUNCTION("""COMPUTED_VALUE"""),"cg23003220")</f>
        <v>cg23003220</v>
      </c>
    </row>
    <row r="3564">
      <c r="B3564" s="1" t="s">
        <v>3093</v>
      </c>
      <c r="C3564" s="2" t="str">
        <f>IFERROR(__xludf.DUMMYFUNCTION("""COMPUTED_VALUE"""),"cg06555056")</f>
        <v>cg06555056</v>
      </c>
    </row>
    <row r="3565">
      <c r="B3565" s="1" t="s">
        <v>3094</v>
      </c>
      <c r="C3565" s="2" t="str">
        <f>IFERROR(__xludf.DUMMYFUNCTION("""COMPUTED_VALUE"""),"cg12152867")</f>
        <v>cg12152867</v>
      </c>
    </row>
    <row r="3566">
      <c r="B3566" s="1" t="s">
        <v>1321</v>
      </c>
      <c r="C3566" s="2" t="str">
        <f>IFERROR(__xludf.DUMMYFUNCTION("""COMPUTED_VALUE"""),"cg13904214")</f>
        <v>cg13904214</v>
      </c>
    </row>
    <row r="3567">
      <c r="B3567" s="1" t="s">
        <v>3095</v>
      </c>
      <c r="C3567" s="2" t="str">
        <f>IFERROR(__xludf.DUMMYFUNCTION("""COMPUTED_VALUE"""),"cg25483530")</f>
        <v>cg25483530</v>
      </c>
    </row>
    <row r="3568">
      <c r="B3568" s="1" t="s">
        <v>3096</v>
      </c>
      <c r="C3568" s="2" t="str">
        <f>IFERROR(__xludf.DUMMYFUNCTION("""COMPUTED_VALUE"""),"cg17543239")</f>
        <v>cg17543239</v>
      </c>
    </row>
    <row r="3569">
      <c r="B3569" s="1" t="s">
        <v>3097</v>
      </c>
      <c r="C3569" s="2" t="str">
        <f>IFERROR(__xludf.DUMMYFUNCTION("""COMPUTED_VALUE"""),"cg03479209")</f>
        <v>cg03479209</v>
      </c>
    </row>
    <row r="3570">
      <c r="B3570" s="1" t="s">
        <v>3098</v>
      </c>
      <c r="C3570" s="2" t="str">
        <f>IFERROR(__xludf.DUMMYFUNCTION("""COMPUTED_VALUE"""),"cg19035405")</f>
        <v>cg19035405</v>
      </c>
    </row>
    <row r="3571">
      <c r="B3571" s="1" t="s">
        <v>3099</v>
      </c>
      <c r="C3571" s="2" t="str">
        <f>IFERROR(__xludf.DUMMYFUNCTION("""COMPUTED_VALUE"""),"cg21331367")</f>
        <v>cg21331367</v>
      </c>
    </row>
    <row r="3572">
      <c r="B3572" s="1" t="s">
        <v>3100</v>
      </c>
      <c r="C3572" s="2" t="str">
        <f>IFERROR(__xludf.DUMMYFUNCTION("""COMPUTED_VALUE"""),"cg01385198")</f>
        <v>cg01385198</v>
      </c>
    </row>
    <row r="3573">
      <c r="B3573" s="1" t="s">
        <v>3101</v>
      </c>
      <c r="C3573" s="2" t="str">
        <f>IFERROR(__xludf.DUMMYFUNCTION("""COMPUTED_VALUE"""),"cg06500161")</f>
        <v>cg06500161</v>
      </c>
    </row>
    <row r="3574">
      <c r="B3574" s="1" t="s">
        <v>3102</v>
      </c>
      <c r="C3574" s="2" t="str">
        <f>IFERROR(__xludf.DUMMYFUNCTION("""COMPUTED_VALUE"""),"cg06429555")</f>
        <v>cg06429555</v>
      </c>
    </row>
    <row r="3575">
      <c r="B3575" s="1" t="s">
        <v>3103</v>
      </c>
      <c r="C3575" s="2" t="str">
        <f>IFERROR(__xludf.DUMMYFUNCTION("""COMPUTED_VALUE"""),"cg05051876")</f>
        <v>cg05051876</v>
      </c>
    </row>
    <row r="3576">
      <c r="B3576" s="1" t="s">
        <v>3104</v>
      </c>
      <c r="C3576" s="2" t="str">
        <f>IFERROR(__xludf.DUMMYFUNCTION("""COMPUTED_VALUE"""),"cg26241460")</f>
        <v>cg26241460</v>
      </c>
    </row>
    <row r="3577">
      <c r="B3577" s="1" t="s">
        <v>3105</v>
      </c>
      <c r="C3577" s="2" t="str">
        <f>IFERROR(__xludf.DUMMYFUNCTION("""COMPUTED_VALUE"""),"cg05257528")</f>
        <v>cg05257528</v>
      </c>
    </row>
    <row r="3578">
      <c r="B3578" s="1" t="s">
        <v>3106</v>
      </c>
      <c r="C3578" s="2" t="str">
        <f>IFERROR(__xludf.DUMMYFUNCTION("""COMPUTED_VALUE"""),"cg26066180")</f>
        <v>cg26066180</v>
      </c>
    </row>
    <row r="3579">
      <c r="B3579" s="1" t="s">
        <v>3107</v>
      </c>
      <c r="C3579" s="2" t="str">
        <f>IFERROR(__xludf.DUMMYFUNCTION("""COMPUTED_VALUE"""),"cg10105623")</f>
        <v>cg10105623</v>
      </c>
    </row>
    <row r="3580">
      <c r="B3580" s="1" t="s">
        <v>3108</v>
      </c>
      <c r="C3580" s="2" t="str">
        <f>IFERROR(__xludf.DUMMYFUNCTION("""COMPUTED_VALUE"""),"cg08573550")</f>
        <v>cg08573550</v>
      </c>
    </row>
    <row r="3581">
      <c r="B3581" s="1" t="s">
        <v>3109</v>
      </c>
      <c r="C3581" s="2" t="str">
        <f>IFERROR(__xludf.DUMMYFUNCTION("""COMPUTED_VALUE"""),"cg16725944")</f>
        <v>cg16725944</v>
      </c>
    </row>
    <row r="3582">
      <c r="B3582" s="1" t="s">
        <v>3110</v>
      </c>
      <c r="C3582" s="2" t="str">
        <f>IFERROR(__xludf.DUMMYFUNCTION("""COMPUTED_VALUE"""),"cg24922713")</f>
        <v>cg24922713</v>
      </c>
    </row>
    <row r="3583">
      <c r="B3583" s="1" t="s">
        <v>1322</v>
      </c>
      <c r="C3583" s="2" t="str">
        <f>IFERROR(__xludf.DUMMYFUNCTION("""COMPUTED_VALUE"""),"cg15839673")</f>
        <v>cg15839673</v>
      </c>
    </row>
    <row r="3584">
      <c r="B3584" s="1" t="s">
        <v>3111</v>
      </c>
      <c r="C3584" s="2" t="str">
        <f>IFERROR(__xludf.DUMMYFUNCTION("""COMPUTED_VALUE"""),"cg26676413")</f>
        <v>cg26676413</v>
      </c>
    </row>
    <row r="3585">
      <c r="B3585" s="1" t="s">
        <v>3112</v>
      </c>
      <c r="C3585" s="2" t="str">
        <f>IFERROR(__xludf.DUMMYFUNCTION("""COMPUTED_VALUE"""),"cg18908185")</f>
        <v>cg18908185</v>
      </c>
    </row>
    <row r="3586">
      <c r="B3586" s="1" t="s">
        <v>3113</v>
      </c>
      <c r="C3586" s="2" t="str">
        <f>IFERROR(__xludf.DUMMYFUNCTION("""COMPUTED_VALUE"""),"cg25483706")</f>
        <v>cg25483706</v>
      </c>
    </row>
    <row r="3587">
      <c r="B3587" s="1" t="s">
        <v>3114</v>
      </c>
      <c r="C3587" s="2" t="str">
        <f>IFERROR(__xludf.DUMMYFUNCTION("""COMPUTED_VALUE"""),"cg14143907")</f>
        <v>cg14143907</v>
      </c>
    </row>
    <row r="3588">
      <c r="B3588" s="1" t="s">
        <v>1323</v>
      </c>
      <c r="C3588" s="2" t="str">
        <f>IFERROR(__xludf.DUMMYFUNCTION("""COMPUTED_VALUE"""),"cg21026639")</f>
        <v>cg21026639</v>
      </c>
    </row>
    <row r="3589">
      <c r="B3589" s="1" t="s">
        <v>3115</v>
      </c>
      <c r="C3589" s="2" t="str">
        <f>IFERROR(__xludf.DUMMYFUNCTION("""COMPUTED_VALUE"""),"cg08392125")</f>
        <v>cg08392125</v>
      </c>
    </row>
    <row r="3590">
      <c r="B3590" s="1" t="s">
        <v>3116</v>
      </c>
      <c r="C3590" s="2" t="str">
        <f>IFERROR(__xludf.DUMMYFUNCTION("""COMPUTED_VALUE"""),"cg05046020")</f>
        <v>cg05046020</v>
      </c>
    </row>
    <row r="3591">
      <c r="B3591" s="1" t="s">
        <v>3117</v>
      </c>
      <c r="C3591" s="2" t="str">
        <f>IFERROR(__xludf.DUMMYFUNCTION("""COMPUTED_VALUE"""),"cg00717259")</f>
        <v>cg00717259</v>
      </c>
    </row>
    <row r="3592">
      <c r="B3592" s="1" t="s">
        <v>3118</v>
      </c>
      <c r="C3592" s="2" t="str">
        <f>IFERROR(__xludf.DUMMYFUNCTION("""COMPUTED_VALUE"""),"cg23173157")</f>
        <v>cg23173157</v>
      </c>
    </row>
    <row r="3593">
      <c r="B3593" s="1" t="s">
        <v>3119</v>
      </c>
      <c r="C3593" s="2" t="str">
        <f>IFERROR(__xludf.DUMMYFUNCTION("""COMPUTED_VALUE"""),"cg05289668")</f>
        <v>cg05289668</v>
      </c>
    </row>
    <row r="3594">
      <c r="B3594" s="1" t="s">
        <v>3120</v>
      </c>
      <c r="C3594" s="2" t="str">
        <f>IFERROR(__xludf.DUMMYFUNCTION("""COMPUTED_VALUE"""),"cg16358867")</f>
        <v>cg16358867</v>
      </c>
    </row>
    <row r="3595">
      <c r="B3595" s="1" t="s">
        <v>3121</v>
      </c>
      <c r="C3595" s="2" t="str">
        <f>IFERROR(__xludf.DUMMYFUNCTION("""COMPUTED_VALUE"""),"cg19265370")</f>
        <v>cg19265370</v>
      </c>
    </row>
    <row r="3596">
      <c r="B3596" s="1" t="s">
        <v>3122</v>
      </c>
      <c r="C3596" s="2" t="str">
        <f>IFERROR(__xludf.DUMMYFUNCTION("""COMPUTED_VALUE"""),"cg15418246")</f>
        <v>cg15418246</v>
      </c>
    </row>
    <row r="3597">
      <c r="B3597" s="1" t="s">
        <v>3123</v>
      </c>
      <c r="C3597" s="2" t="str">
        <f>IFERROR(__xludf.DUMMYFUNCTION("""COMPUTED_VALUE"""),"cg23787029")</f>
        <v>cg23787029</v>
      </c>
    </row>
    <row r="3598">
      <c r="B3598" s="1" t="s">
        <v>3124</v>
      </c>
      <c r="C3598" s="2" t="str">
        <f>IFERROR(__xludf.DUMMYFUNCTION("""COMPUTED_VALUE"""),"cg18167858")</f>
        <v>cg18167858</v>
      </c>
    </row>
    <row r="3599">
      <c r="B3599" s="1" t="s">
        <v>3125</v>
      </c>
      <c r="C3599" s="2" t="str">
        <f>IFERROR(__xludf.DUMMYFUNCTION("""COMPUTED_VALUE"""),"cg02891728")</f>
        <v>cg02891728</v>
      </c>
    </row>
    <row r="3600">
      <c r="B3600" s="1" t="s">
        <v>1324</v>
      </c>
      <c r="C3600" s="2" t="str">
        <f>IFERROR(__xludf.DUMMYFUNCTION("""COMPUTED_VALUE"""),"cg03571445")</f>
        <v>cg03571445</v>
      </c>
    </row>
    <row r="3601">
      <c r="B3601" s="1" t="s">
        <v>3126</v>
      </c>
      <c r="C3601" s="2" t="str">
        <f>IFERROR(__xludf.DUMMYFUNCTION("""COMPUTED_VALUE"""),"cg08953826")</f>
        <v>cg08953826</v>
      </c>
    </row>
    <row r="3602">
      <c r="B3602" s="1" t="s">
        <v>3127</v>
      </c>
      <c r="C3602" s="2" t="str">
        <f>IFERROR(__xludf.DUMMYFUNCTION("""COMPUTED_VALUE"""),"cg17085666")</f>
        <v>cg17085666</v>
      </c>
    </row>
    <row r="3603">
      <c r="B3603" s="1" t="s">
        <v>1325</v>
      </c>
      <c r="C3603" s="2" t="str">
        <f>IFERROR(__xludf.DUMMYFUNCTION("""COMPUTED_VALUE"""),"cg07219303")</f>
        <v>cg07219303</v>
      </c>
    </row>
    <row r="3604">
      <c r="B3604" s="1" t="s">
        <v>3128</v>
      </c>
      <c r="C3604" s="2" t="str">
        <f>IFERROR(__xludf.DUMMYFUNCTION("""COMPUTED_VALUE"""),"cg14525867")</f>
        <v>cg14525867</v>
      </c>
    </row>
    <row r="3605">
      <c r="B3605" s="1" t="s">
        <v>1326</v>
      </c>
      <c r="C3605" s="2" t="str">
        <f>IFERROR(__xludf.DUMMYFUNCTION("""COMPUTED_VALUE"""),"cg17769836")</f>
        <v>cg17769836</v>
      </c>
    </row>
    <row r="3606">
      <c r="B3606" s="1" t="s">
        <v>3129</v>
      </c>
      <c r="C3606" s="2" t="str">
        <f>IFERROR(__xludf.DUMMYFUNCTION("""COMPUTED_VALUE"""),"cg06713766")</f>
        <v>cg06713766</v>
      </c>
    </row>
    <row r="3607">
      <c r="B3607" s="1" t="s">
        <v>3130</v>
      </c>
      <c r="C3607" s="2" t="str">
        <f>IFERROR(__xludf.DUMMYFUNCTION("""COMPUTED_VALUE"""),"cg10686502")</f>
        <v>cg10686502</v>
      </c>
    </row>
    <row r="3608">
      <c r="B3608" s="1" t="s">
        <v>3131</v>
      </c>
      <c r="C3608" s="2" t="str">
        <f>IFERROR(__xludf.DUMMYFUNCTION("""COMPUTED_VALUE"""),"cg07786412")</f>
        <v>cg07786412</v>
      </c>
    </row>
    <row r="3609">
      <c r="B3609" s="1" t="s">
        <v>3132</v>
      </c>
      <c r="C3609" s="2" t="str">
        <f>IFERROR(__xludf.DUMMYFUNCTION("""COMPUTED_VALUE"""),"cg04257969")</f>
        <v>cg04257969</v>
      </c>
    </row>
    <row r="3610">
      <c r="B3610" s="1" t="s">
        <v>3133</v>
      </c>
      <c r="C3610" s="2" t="str">
        <f>IFERROR(__xludf.DUMMYFUNCTION("""COMPUTED_VALUE"""),"cg17185244")</f>
        <v>cg17185244</v>
      </c>
    </row>
    <row r="3611">
      <c r="B3611" s="1" t="s">
        <v>3134</v>
      </c>
      <c r="C3611" s="2" t="str">
        <f>IFERROR(__xludf.DUMMYFUNCTION("""COMPUTED_VALUE"""),"cg17269430")</f>
        <v>cg17269430</v>
      </c>
    </row>
    <row r="3612">
      <c r="B3612" s="1" t="s">
        <v>3135</v>
      </c>
      <c r="C3612" s="2" t="str">
        <f>IFERROR(__xludf.DUMMYFUNCTION("""COMPUTED_VALUE"""),"cg13975855")</f>
        <v>cg13975855</v>
      </c>
    </row>
    <row r="3613">
      <c r="B3613" s="1" t="s">
        <v>3136</v>
      </c>
      <c r="C3613" s="2" t="str">
        <f>IFERROR(__xludf.DUMMYFUNCTION("""COMPUTED_VALUE"""),"cg06967304")</f>
        <v>cg06967304</v>
      </c>
    </row>
    <row r="3614">
      <c r="B3614" s="1" t="s">
        <v>3137</v>
      </c>
      <c r="C3614" s="2" t="str">
        <f>IFERROR(__xludf.DUMMYFUNCTION("""COMPUTED_VALUE"""),"cg00582320")</f>
        <v>cg00582320</v>
      </c>
    </row>
    <row r="3615">
      <c r="B3615" s="1" t="s">
        <v>3138</v>
      </c>
      <c r="C3615" s="2" t="str">
        <f>IFERROR(__xludf.DUMMYFUNCTION("""COMPUTED_VALUE"""),"cg20360286")</f>
        <v>cg20360286</v>
      </c>
    </row>
    <row r="3616">
      <c r="B3616" s="1" t="s">
        <v>3139</v>
      </c>
      <c r="C3616" s="2" t="str">
        <f>IFERROR(__xludf.DUMMYFUNCTION("""COMPUTED_VALUE"""),"cg21539392")</f>
        <v>cg21539392</v>
      </c>
    </row>
    <row r="3617">
      <c r="B3617" s="1" t="s">
        <v>3140</v>
      </c>
      <c r="C3617" s="2" t="str">
        <f>IFERROR(__xludf.DUMMYFUNCTION("""COMPUTED_VALUE"""),"cg03625209")</f>
        <v>cg03625209</v>
      </c>
    </row>
    <row r="3618">
      <c r="B3618" s="1" t="s">
        <v>3141</v>
      </c>
      <c r="C3618" s="2" t="str">
        <f>IFERROR(__xludf.DUMMYFUNCTION("""COMPUTED_VALUE"""),"cg03014019")</f>
        <v>cg03014019</v>
      </c>
    </row>
    <row r="3619">
      <c r="B3619" s="1" t="s">
        <v>3142</v>
      </c>
      <c r="C3619" s="2" t="str">
        <f>IFERROR(__xludf.DUMMYFUNCTION("""COMPUTED_VALUE"""),"cg19425525")</f>
        <v>cg19425525</v>
      </c>
    </row>
    <row r="3620">
      <c r="B3620" s="1" t="s">
        <v>3143</v>
      </c>
      <c r="C3620" s="2" t="str">
        <f>IFERROR(__xludf.DUMMYFUNCTION("""COMPUTED_VALUE"""),"cg12871593")</f>
        <v>cg12871593</v>
      </c>
    </row>
    <row r="3621">
      <c r="B3621" s="1" t="s">
        <v>3144</v>
      </c>
      <c r="C3621" s="2" t="str">
        <f>IFERROR(__xludf.DUMMYFUNCTION("""COMPUTED_VALUE"""),"cg09112360")</f>
        <v>cg09112360</v>
      </c>
    </row>
    <row r="3622">
      <c r="B3622" s="1" t="s">
        <v>3145</v>
      </c>
      <c r="C3622" s="2" t="str">
        <f>IFERROR(__xludf.DUMMYFUNCTION("""COMPUTED_VALUE"""),"cg01811355")</f>
        <v>cg01811355</v>
      </c>
    </row>
    <row r="3623">
      <c r="B3623" s="1" t="s">
        <v>3146</v>
      </c>
      <c r="C3623" s="2" t="str">
        <f>IFERROR(__xludf.DUMMYFUNCTION("""COMPUTED_VALUE"""),"cg26108469")</f>
        <v>cg26108469</v>
      </c>
    </row>
    <row r="3624">
      <c r="B3624" s="1" t="s">
        <v>3147</v>
      </c>
      <c r="C3624" s="2" t="str">
        <f>IFERROR(__xludf.DUMMYFUNCTION("""COMPUTED_VALUE"""),"cg20286560")</f>
        <v>cg20286560</v>
      </c>
    </row>
    <row r="3625">
      <c r="B3625" s="1" t="s">
        <v>3148</v>
      </c>
      <c r="C3625" s="2" t="str">
        <f>IFERROR(__xludf.DUMMYFUNCTION("""COMPUTED_VALUE"""),"cg14722588")</f>
        <v>cg14722588</v>
      </c>
    </row>
    <row r="3626">
      <c r="B3626" s="1" t="s">
        <v>3149</v>
      </c>
      <c r="C3626" s="2" t="str">
        <f>IFERROR(__xludf.DUMMYFUNCTION("""COMPUTED_VALUE"""),"cg05365824")</f>
        <v>cg05365824</v>
      </c>
    </row>
    <row r="3627">
      <c r="B3627" s="1" t="s">
        <v>3150</v>
      </c>
      <c r="C3627" s="2" t="str">
        <f>IFERROR(__xludf.DUMMYFUNCTION("""COMPUTED_VALUE"""),"cg13812164")</f>
        <v>cg13812164</v>
      </c>
    </row>
    <row r="3628">
      <c r="B3628" s="1" t="s">
        <v>3151</v>
      </c>
      <c r="C3628" s="2" t="str">
        <f>IFERROR(__xludf.DUMMYFUNCTION("""COMPUTED_VALUE"""),"cg23538590")</f>
        <v>cg23538590</v>
      </c>
    </row>
    <row r="3629">
      <c r="B3629" s="1" t="s">
        <v>3152</v>
      </c>
      <c r="C3629" s="2" t="str">
        <f>IFERROR(__xludf.DUMMYFUNCTION("""COMPUTED_VALUE"""),"cg26106707")</f>
        <v>cg26106707</v>
      </c>
    </row>
    <row r="3630">
      <c r="B3630" s="1" t="s">
        <v>3153</v>
      </c>
      <c r="C3630" s="2" t="str">
        <f>IFERROR(__xludf.DUMMYFUNCTION("""COMPUTED_VALUE"""),"cg19211880")</f>
        <v>cg19211880</v>
      </c>
    </row>
    <row r="3631">
      <c r="B3631" s="1" t="s">
        <v>3154</v>
      </c>
      <c r="C3631" s="2" t="str">
        <f>IFERROR(__xludf.DUMMYFUNCTION("""COMPUTED_VALUE"""),"cg08203845")</f>
        <v>cg08203845</v>
      </c>
    </row>
    <row r="3632">
      <c r="B3632" s="1" t="s">
        <v>3155</v>
      </c>
      <c r="C3632" s="2" t="str">
        <f>IFERROR(__xludf.DUMMYFUNCTION("""COMPUTED_VALUE"""),"cg00834988")</f>
        <v>cg00834988</v>
      </c>
    </row>
    <row r="3633">
      <c r="B3633" s="1" t="s">
        <v>3156</v>
      </c>
      <c r="C3633" s="2" t="str">
        <f>IFERROR(__xludf.DUMMYFUNCTION("""COMPUTED_VALUE"""),"cg03029723")</f>
        <v>cg03029723</v>
      </c>
    </row>
    <row r="3634">
      <c r="B3634" s="1" t="s">
        <v>1327</v>
      </c>
      <c r="C3634" s="2" t="str">
        <f>IFERROR(__xludf.DUMMYFUNCTION("""COMPUTED_VALUE"""),"cg02517189")</f>
        <v>cg02517189</v>
      </c>
    </row>
    <row r="3635">
      <c r="B3635" s="1" t="s">
        <v>3157</v>
      </c>
      <c r="C3635" s="2" t="str">
        <f>IFERROR(__xludf.DUMMYFUNCTION("""COMPUTED_VALUE"""),"cg07130826")</f>
        <v>cg07130826</v>
      </c>
    </row>
    <row r="3636">
      <c r="B3636" s="1" t="s">
        <v>3158</v>
      </c>
      <c r="C3636" s="2" t="str">
        <f>IFERROR(__xludf.DUMMYFUNCTION("""COMPUTED_VALUE"""),"cg05227963")</f>
        <v>cg05227963</v>
      </c>
    </row>
    <row r="3637">
      <c r="B3637" s="1" t="s">
        <v>3159</v>
      </c>
      <c r="C3637" s="2" t="str">
        <f>IFERROR(__xludf.DUMMYFUNCTION("""COMPUTED_VALUE"""),"cg08759026")</f>
        <v>cg08759026</v>
      </c>
    </row>
    <row r="3638">
      <c r="B3638" s="1" t="s">
        <v>3160</v>
      </c>
      <c r="C3638" s="2" t="str">
        <f>IFERROR(__xludf.DUMMYFUNCTION("""COMPUTED_VALUE"""),"cg14152730")</f>
        <v>cg14152730</v>
      </c>
    </row>
    <row r="3639">
      <c r="B3639" s="1" t="s">
        <v>1328</v>
      </c>
      <c r="C3639" s="2" t="str">
        <f>IFERROR(__xludf.DUMMYFUNCTION("""COMPUTED_VALUE"""),"cg00589699")</f>
        <v>cg00589699</v>
      </c>
    </row>
    <row r="3640">
      <c r="B3640" s="1" t="s">
        <v>3161</v>
      </c>
      <c r="C3640" s="2" t="str">
        <f>IFERROR(__xludf.DUMMYFUNCTION("""COMPUTED_VALUE"""),"cg19718090")</f>
        <v>cg19718090</v>
      </c>
    </row>
    <row r="3641">
      <c r="B3641" s="1" t="s">
        <v>3162</v>
      </c>
      <c r="C3641" s="2" t="str">
        <f>IFERROR(__xludf.DUMMYFUNCTION("""COMPUTED_VALUE"""),"cg03159676")</f>
        <v>cg03159676</v>
      </c>
    </row>
    <row r="3642">
      <c r="B3642" s="1" t="s">
        <v>3163</v>
      </c>
      <c r="C3642" s="2" t="str">
        <f>IFERROR(__xludf.DUMMYFUNCTION("""COMPUTED_VALUE"""),"cg17569413")</f>
        <v>cg17569413</v>
      </c>
    </row>
    <row r="3643">
      <c r="B3643" s="1" t="s">
        <v>1329</v>
      </c>
      <c r="C3643" s="2" t="str">
        <f>IFERROR(__xludf.DUMMYFUNCTION("""COMPUTED_VALUE"""),"cg22235877")</f>
        <v>cg22235877</v>
      </c>
    </row>
    <row r="3644">
      <c r="B3644" s="1" t="s">
        <v>1330</v>
      </c>
      <c r="C3644" s="2" t="str">
        <f>IFERROR(__xludf.DUMMYFUNCTION("""COMPUTED_VALUE"""),"cg15563355")</f>
        <v>cg15563355</v>
      </c>
    </row>
    <row r="3645">
      <c r="B3645" s="1" t="s">
        <v>3164</v>
      </c>
      <c r="C3645" s="2" t="str">
        <f>IFERROR(__xludf.DUMMYFUNCTION("""COMPUTED_VALUE"""),"cg00335757")</f>
        <v>cg00335757</v>
      </c>
    </row>
    <row r="3646">
      <c r="B3646" s="1" t="s">
        <v>3165</v>
      </c>
      <c r="C3646" s="2" t="str">
        <f>IFERROR(__xludf.DUMMYFUNCTION("""COMPUTED_VALUE"""),"cg17278444")</f>
        <v>cg17278444</v>
      </c>
    </row>
    <row r="3647">
      <c r="B3647" s="1" t="s">
        <v>3166</v>
      </c>
      <c r="C3647" s="2" t="str">
        <f>IFERROR(__xludf.DUMMYFUNCTION("""COMPUTED_VALUE"""),"cg11523085")</f>
        <v>cg11523085</v>
      </c>
    </row>
    <row r="3648">
      <c r="B3648" s="1" t="s">
        <v>3167</v>
      </c>
      <c r="C3648" s="2" t="str">
        <f>IFERROR(__xludf.DUMMYFUNCTION("""COMPUTED_VALUE"""),"cg17127166")</f>
        <v>cg17127166</v>
      </c>
    </row>
    <row r="3649">
      <c r="B3649" s="1" t="s">
        <v>1103</v>
      </c>
      <c r="C3649" s="2" t="str">
        <f>IFERROR(__xludf.DUMMYFUNCTION("""COMPUTED_VALUE"""),"cg27129363")</f>
        <v>cg27129363</v>
      </c>
    </row>
    <row r="3650">
      <c r="B3650" s="1" t="s">
        <v>1331</v>
      </c>
      <c r="C3650" s="2" t="str">
        <f>IFERROR(__xludf.DUMMYFUNCTION("""COMPUTED_VALUE"""),"cg02521587")</f>
        <v>cg02521587</v>
      </c>
    </row>
    <row r="3651">
      <c r="B3651" s="1" t="s">
        <v>3168</v>
      </c>
      <c r="C3651" s="2" t="str">
        <f>IFERROR(__xludf.DUMMYFUNCTION("""COMPUTED_VALUE"""),"cg12844912")</f>
        <v>cg12844912</v>
      </c>
    </row>
    <row r="3652">
      <c r="B3652" s="1" t="s">
        <v>3169</v>
      </c>
      <c r="C3652" s="2" t="str">
        <f>IFERROR(__xludf.DUMMYFUNCTION("""COMPUTED_VALUE"""),"cg00212057")</f>
        <v>cg00212057</v>
      </c>
    </row>
    <row r="3653">
      <c r="B3653" s="1" t="s">
        <v>3170</v>
      </c>
      <c r="C3653" s="2" t="str">
        <f>IFERROR(__xludf.DUMMYFUNCTION("""COMPUTED_VALUE"""),"cg16462073")</f>
        <v>cg16462073</v>
      </c>
    </row>
    <row r="3654">
      <c r="B3654" s="1" t="s">
        <v>3171</v>
      </c>
      <c r="C3654" s="2" t="str">
        <f>IFERROR(__xludf.DUMMYFUNCTION("""COMPUTED_VALUE"""),"cg24543097")</f>
        <v>cg24543097</v>
      </c>
    </row>
    <row r="3655">
      <c r="B3655" s="1" t="s">
        <v>3172</v>
      </c>
      <c r="C3655" s="2" t="str">
        <f>IFERROR(__xludf.DUMMYFUNCTION("""COMPUTED_VALUE"""),"cg24542852")</f>
        <v>cg24542852</v>
      </c>
    </row>
    <row r="3656">
      <c r="B3656" s="1" t="s">
        <v>3173</v>
      </c>
      <c r="C3656" s="2" t="str">
        <f>IFERROR(__xludf.DUMMYFUNCTION("""COMPUTED_VALUE"""),"cg07487555")</f>
        <v>cg07487555</v>
      </c>
    </row>
    <row r="3657">
      <c r="B3657" s="1" t="s">
        <v>3174</v>
      </c>
      <c r="C3657" s="2" t="str">
        <f>IFERROR(__xludf.DUMMYFUNCTION("""COMPUTED_VALUE"""),"cg07480006")</f>
        <v>cg07480006</v>
      </c>
    </row>
    <row r="3658">
      <c r="B3658" s="1" t="s">
        <v>1332</v>
      </c>
      <c r="C3658" s="2" t="str">
        <f>IFERROR(__xludf.DUMMYFUNCTION("""COMPUTED_VALUE"""),"cg15571769")</f>
        <v>cg15571769</v>
      </c>
    </row>
    <row r="3659">
      <c r="B3659" s="1" t="s">
        <v>1333</v>
      </c>
      <c r="C3659" s="2" t="str">
        <f>IFERROR(__xludf.DUMMYFUNCTION("""COMPUTED_VALUE"""),"cg04892765")</f>
        <v>cg04892765</v>
      </c>
    </row>
    <row r="3660">
      <c r="B3660" s="1" t="s">
        <v>3175</v>
      </c>
      <c r="C3660" s="2" t="str">
        <f>IFERROR(__xludf.DUMMYFUNCTION("""COMPUTED_VALUE"""),"cg05163509")</f>
        <v>cg05163509</v>
      </c>
    </row>
    <row r="3661">
      <c r="B3661" s="1" t="s">
        <v>1334</v>
      </c>
      <c r="C3661" s="2" t="str">
        <f>IFERROR(__xludf.DUMMYFUNCTION("""COMPUTED_VALUE"""),"cg12840537")</f>
        <v>cg12840537</v>
      </c>
    </row>
    <row r="3662">
      <c r="B3662" s="1" t="s">
        <v>3176</v>
      </c>
      <c r="C3662" s="2" t="str">
        <f>IFERROR(__xludf.DUMMYFUNCTION("""COMPUTED_VALUE"""),"cg10155312")</f>
        <v>cg10155312</v>
      </c>
    </row>
    <row r="3663">
      <c r="B3663" s="1" t="s">
        <v>3177</v>
      </c>
      <c r="C3663" s="2" t="str">
        <f>IFERROR(__xludf.DUMMYFUNCTION("""COMPUTED_VALUE"""),"cg12261052")</f>
        <v>cg12261052</v>
      </c>
    </row>
    <row r="3664">
      <c r="B3664" s="1" t="s">
        <v>3178</v>
      </c>
      <c r="C3664" s="2" t="str">
        <f>IFERROR(__xludf.DUMMYFUNCTION("""COMPUTED_VALUE"""),"cg27301655")</f>
        <v>cg27301655</v>
      </c>
    </row>
    <row r="3665">
      <c r="B3665" s="1" t="s">
        <v>3179</v>
      </c>
      <c r="C3665" s="2" t="str">
        <f>IFERROR(__xludf.DUMMYFUNCTION("""COMPUTED_VALUE"""),"cg19190853")</f>
        <v>cg19190853</v>
      </c>
    </row>
    <row r="3666">
      <c r="B3666" s="1" t="s">
        <v>3180</v>
      </c>
      <c r="C3666" s="2" t="str">
        <f>IFERROR(__xludf.DUMMYFUNCTION("""COMPUTED_VALUE"""),"cg05778738")</f>
        <v>cg05778738</v>
      </c>
    </row>
    <row r="3667">
      <c r="B3667" s="1" t="s">
        <v>3181</v>
      </c>
      <c r="C3667" s="2" t="str">
        <f>IFERROR(__xludf.DUMMYFUNCTION("""COMPUTED_VALUE"""),"cg07041616")</f>
        <v>cg07041616</v>
      </c>
    </row>
    <row r="3668">
      <c r="B3668" s="1" t="s">
        <v>3182</v>
      </c>
      <c r="C3668" s="2" t="str">
        <f>IFERROR(__xludf.DUMMYFUNCTION("""COMPUTED_VALUE"""),"cg04803153")</f>
        <v>cg04803153</v>
      </c>
    </row>
    <row r="3669">
      <c r="B3669" s="1" t="s">
        <v>3183</v>
      </c>
      <c r="C3669" s="2" t="str">
        <f>IFERROR(__xludf.DUMMYFUNCTION("""COMPUTED_VALUE"""),"cg03008741")</f>
        <v>cg03008741</v>
      </c>
    </row>
    <row r="3670">
      <c r="B3670" s="1" t="s">
        <v>3184</v>
      </c>
      <c r="C3670" s="2" t="str">
        <f>IFERROR(__xludf.DUMMYFUNCTION("""COMPUTED_VALUE"""),"cg06560887")</f>
        <v>cg06560887</v>
      </c>
    </row>
    <row r="3671">
      <c r="B3671" s="1" t="s">
        <v>3185</v>
      </c>
      <c r="C3671" s="2" t="str">
        <f>IFERROR(__xludf.DUMMYFUNCTION("""COMPUTED_VALUE"""),"cg26274299")</f>
        <v>cg26274299</v>
      </c>
    </row>
    <row r="3672">
      <c r="B3672" s="1" t="s">
        <v>3186</v>
      </c>
      <c r="C3672" s="2" t="str">
        <f>IFERROR(__xludf.DUMMYFUNCTION("""COMPUTED_VALUE"""),"cg13496662")</f>
        <v>cg13496662</v>
      </c>
    </row>
    <row r="3673">
      <c r="B3673" s="1" t="s">
        <v>3187</v>
      </c>
      <c r="C3673" s="2" t="str">
        <f>IFERROR(__xludf.DUMMYFUNCTION("""COMPUTED_VALUE"""),"cg06812651")</f>
        <v>cg06812651</v>
      </c>
    </row>
    <row r="3674">
      <c r="B3674" s="1" t="s">
        <v>3188</v>
      </c>
      <c r="C3674" s="2" t="str">
        <f>IFERROR(__xludf.DUMMYFUNCTION("""COMPUTED_VALUE"""),"cg24052866")</f>
        <v>cg24052866</v>
      </c>
    </row>
    <row r="3675">
      <c r="B3675" s="1" t="s">
        <v>3189</v>
      </c>
      <c r="C3675" s="2" t="str">
        <f>IFERROR(__xludf.DUMMYFUNCTION("""COMPUTED_VALUE"""),"cg05371159")</f>
        <v>cg05371159</v>
      </c>
    </row>
    <row r="3676">
      <c r="B3676" s="1" t="s">
        <v>3190</v>
      </c>
      <c r="C3676" s="2" t="str">
        <f>IFERROR(__xludf.DUMMYFUNCTION("""COMPUTED_VALUE"""),"cg09269113")</f>
        <v>cg09269113</v>
      </c>
    </row>
    <row r="3677">
      <c r="B3677" s="1" t="s">
        <v>3191</v>
      </c>
      <c r="C3677" s="2" t="str">
        <f>IFERROR(__xludf.DUMMYFUNCTION("""COMPUTED_VALUE"""),"cg10786572")</f>
        <v>cg10786572</v>
      </c>
    </row>
    <row r="3678">
      <c r="B3678" s="1" t="s">
        <v>3192</v>
      </c>
      <c r="C3678" s="2" t="str">
        <f>IFERROR(__xludf.DUMMYFUNCTION("""COMPUTED_VALUE"""),"cg04284956")</f>
        <v>cg04284956</v>
      </c>
    </row>
    <row r="3679">
      <c r="B3679" s="1" t="s">
        <v>1335</v>
      </c>
      <c r="C3679" s="2" t="str">
        <f>IFERROR(__xludf.DUMMYFUNCTION("""COMPUTED_VALUE"""),"cg07592507")</f>
        <v>cg07592507</v>
      </c>
    </row>
    <row r="3680">
      <c r="B3680" s="1" t="s">
        <v>3193</v>
      </c>
      <c r="C3680" s="2" t="str">
        <f>IFERROR(__xludf.DUMMYFUNCTION("""COMPUTED_VALUE"""),"cg06739059")</f>
        <v>cg06739059</v>
      </c>
    </row>
    <row r="3681">
      <c r="B3681" s="1" t="s">
        <v>3194</v>
      </c>
      <c r="C3681" s="2" t="str">
        <f>IFERROR(__xludf.DUMMYFUNCTION("""COMPUTED_VALUE"""),"cg22526415")</f>
        <v>cg22526415</v>
      </c>
    </row>
    <row r="3682">
      <c r="B3682" s="1" t="s">
        <v>1336</v>
      </c>
      <c r="C3682" s="2" t="str">
        <f>IFERROR(__xludf.DUMMYFUNCTION("""COMPUTED_VALUE"""),"cg00753139")</f>
        <v>cg00753139</v>
      </c>
    </row>
    <row r="3683">
      <c r="B3683" s="1" t="s">
        <v>3195</v>
      </c>
      <c r="C3683" s="2" t="str">
        <f>IFERROR(__xludf.DUMMYFUNCTION("""COMPUTED_VALUE"""),"cg19265232")</f>
        <v>cg19265232</v>
      </c>
    </row>
    <row r="3684">
      <c r="B3684" s="1" t="s">
        <v>3196</v>
      </c>
      <c r="C3684" s="2" t="str">
        <f>IFERROR(__xludf.DUMMYFUNCTION("""COMPUTED_VALUE"""),"cg01539510")</f>
        <v>cg01539510</v>
      </c>
    </row>
    <row r="3685">
      <c r="B3685" s="1" t="s">
        <v>3197</v>
      </c>
      <c r="C3685" s="2" t="str">
        <f>IFERROR(__xludf.DUMMYFUNCTION("""COMPUTED_VALUE"""),"cg20977312")</f>
        <v>cg20977312</v>
      </c>
    </row>
    <row r="3686">
      <c r="B3686" s="1" t="s">
        <v>3198</v>
      </c>
      <c r="C3686" s="2" t="str">
        <f>IFERROR(__xludf.DUMMYFUNCTION("""COMPUTED_VALUE"""),"cg26353903")</f>
        <v>cg26353903</v>
      </c>
    </row>
    <row r="3687">
      <c r="B3687" s="1" t="s">
        <v>3199</v>
      </c>
      <c r="C3687" s="2" t="str">
        <f>IFERROR(__xludf.DUMMYFUNCTION("""COMPUTED_VALUE"""),"cg24668155")</f>
        <v>cg24668155</v>
      </c>
    </row>
    <row r="3688">
      <c r="B3688" s="1" t="s">
        <v>1337</v>
      </c>
      <c r="C3688" s="2" t="str">
        <f>IFERROR(__xludf.DUMMYFUNCTION("""COMPUTED_VALUE"""),"cg05098233")</f>
        <v>cg05098233</v>
      </c>
    </row>
    <row r="3689">
      <c r="B3689" s="1" t="s">
        <v>1338</v>
      </c>
      <c r="C3689" s="2" t="str">
        <f>IFERROR(__xludf.DUMMYFUNCTION("""COMPUTED_VALUE"""),"cg15225657")</f>
        <v>cg15225657</v>
      </c>
    </row>
    <row r="3690">
      <c r="B3690" s="1" t="s">
        <v>3200</v>
      </c>
      <c r="C3690" s="2" t="str">
        <f>IFERROR(__xludf.DUMMYFUNCTION("""COMPUTED_VALUE"""),"cg04603976")</f>
        <v>cg04603976</v>
      </c>
    </row>
    <row r="3691">
      <c r="B3691" s="1" t="s">
        <v>3201</v>
      </c>
      <c r="C3691" s="2" t="str">
        <f>IFERROR(__xludf.DUMMYFUNCTION("""COMPUTED_VALUE"""),"cg14616353")</f>
        <v>cg14616353</v>
      </c>
    </row>
    <row r="3692">
      <c r="B3692" s="1" t="s">
        <v>3202</v>
      </c>
      <c r="C3692" s="2" t="str">
        <f>IFERROR(__xludf.DUMMYFUNCTION("""COMPUTED_VALUE"""),"cg03926552")</f>
        <v>cg03926552</v>
      </c>
    </row>
    <row r="3693">
      <c r="B3693" s="1" t="s">
        <v>3203</v>
      </c>
      <c r="C3693" s="2" t="str">
        <f>IFERROR(__xludf.DUMMYFUNCTION("""COMPUTED_VALUE"""),"cg19268599")</f>
        <v>cg19268599</v>
      </c>
    </row>
    <row r="3694">
      <c r="B3694" s="1" t="s">
        <v>3204</v>
      </c>
      <c r="C3694" s="2" t="str">
        <f>IFERROR(__xludf.DUMMYFUNCTION("""COMPUTED_VALUE"""),"cg20622669")</f>
        <v>cg20622669</v>
      </c>
    </row>
    <row r="3695">
      <c r="B3695" s="1" t="s">
        <v>3205</v>
      </c>
      <c r="C3695" s="2" t="str">
        <f>IFERROR(__xludf.DUMMYFUNCTION("""COMPUTED_VALUE"""),"cg02933362")</f>
        <v>cg02933362</v>
      </c>
    </row>
    <row r="3696">
      <c r="B3696" s="1" t="s">
        <v>3206</v>
      </c>
      <c r="C3696" s="2" t="str">
        <f>IFERROR(__xludf.DUMMYFUNCTION("""COMPUTED_VALUE"""),"cg02431308")</f>
        <v>cg02431308</v>
      </c>
    </row>
    <row r="3697">
      <c r="B3697" s="1" t="s">
        <v>1339</v>
      </c>
      <c r="C3697" s="2" t="str">
        <f>IFERROR(__xludf.DUMMYFUNCTION("""COMPUTED_VALUE"""),"cg02343594")</f>
        <v>cg02343594</v>
      </c>
    </row>
    <row r="3698">
      <c r="B3698" s="1" t="s">
        <v>3207</v>
      </c>
      <c r="C3698" s="2" t="str">
        <f>IFERROR(__xludf.DUMMYFUNCTION("""COMPUTED_VALUE"""),"cg24310722")</f>
        <v>cg24310722</v>
      </c>
    </row>
    <row r="3699">
      <c r="B3699" s="1" t="s">
        <v>3208</v>
      </c>
      <c r="C3699" s="2" t="str">
        <f>IFERROR(__xludf.DUMMYFUNCTION("""COMPUTED_VALUE"""),"cg14349855")</f>
        <v>cg14349855</v>
      </c>
    </row>
    <row r="3700">
      <c r="B3700" s="1" t="s">
        <v>3209</v>
      </c>
      <c r="C3700" s="2" t="str">
        <f>IFERROR(__xludf.DUMMYFUNCTION("""COMPUTED_VALUE"""),"cg22693837")</f>
        <v>cg22693837</v>
      </c>
    </row>
    <row r="3701">
      <c r="B3701" s="1" t="s">
        <v>3210</v>
      </c>
      <c r="C3701" s="2" t="str">
        <f>IFERROR(__xludf.DUMMYFUNCTION("""COMPUTED_VALUE"""),"cg22091236")</f>
        <v>cg22091236</v>
      </c>
    </row>
    <row r="3702">
      <c r="B3702" s="1" t="s">
        <v>3211</v>
      </c>
      <c r="C3702" s="2" t="str">
        <f>IFERROR(__xludf.DUMMYFUNCTION("""COMPUTED_VALUE"""),"cg07810387")</f>
        <v>cg07810387</v>
      </c>
    </row>
    <row r="3703">
      <c r="B3703" s="1" t="s">
        <v>3212</v>
      </c>
      <c r="C3703" s="2" t="str">
        <f>IFERROR(__xludf.DUMMYFUNCTION("""COMPUTED_VALUE"""),"cg03700462")</f>
        <v>cg03700462</v>
      </c>
    </row>
    <row r="3704">
      <c r="B3704" s="1" t="s">
        <v>3213</v>
      </c>
      <c r="C3704" s="2" t="str">
        <f>IFERROR(__xludf.DUMMYFUNCTION("""COMPUTED_VALUE"""),"cg26428889")</f>
        <v>cg26428889</v>
      </c>
    </row>
    <row r="3705">
      <c r="B3705" s="1" t="s">
        <v>3214</v>
      </c>
      <c r="C3705" s="2" t="str">
        <f>IFERROR(__xludf.DUMMYFUNCTION("""COMPUTED_VALUE"""),"cg12181407")</f>
        <v>cg12181407</v>
      </c>
    </row>
    <row r="3706">
      <c r="B3706" s="1" t="s">
        <v>3215</v>
      </c>
      <c r="C3706" s="2" t="str">
        <f>IFERROR(__xludf.DUMMYFUNCTION("""COMPUTED_VALUE"""),"cg04725597")</f>
        <v>cg04725597</v>
      </c>
    </row>
    <row r="3707">
      <c r="B3707" s="1" t="s">
        <v>3216</v>
      </c>
      <c r="C3707" s="2" t="str">
        <f>IFERROR(__xludf.DUMMYFUNCTION("""COMPUTED_VALUE"""),"cg01029617")</f>
        <v>cg01029617</v>
      </c>
    </row>
    <row r="3708">
      <c r="B3708" s="1" t="s">
        <v>3217</v>
      </c>
      <c r="C3708" s="2" t="str">
        <f>IFERROR(__xludf.DUMMYFUNCTION("""COMPUTED_VALUE"""),"cg24069424")</f>
        <v>cg24069424</v>
      </c>
    </row>
    <row r="3709">
      <c r="B3709" s="1" t="s">
        <v>3218</v>
      </c>
      <c r="C3709" s="2" t="str">
        <f>IFERROR(__xludf.DUMMYFUNCTION("""COMPUTED_VALUE"""),"cg12536936")</f>
        <v>cg12536936</v>
      </c>
    </row>
    <row r="3710">
      <c r="B3710" s="1" t="s">
        <v>3219</v>
      </c>
      <c r="C3710" s="2" t="str">
        <f>IFERROR(__xludf.DUMMYFUNCTION("""COMPUTED_VALUE"""),"cg13920330")</f>
        <v>cg13920330</v>
      </c>
    </row>
    <row r="3711">
      <c r="B3711" s="1" t="s">
        <v>3220</v>
      </c>
      <c r="C3711" s="2" t="str">
        <f>IFERROR(__xludf.DUMMYFUNCTION("""COMPUTED_VALUE"""),"cg10769036")</f>
        <v>cg10769036</v>
      </c>
    </row>
    <row r="3712">
      <c r="B3712" s="1" t="s">
        <v>3221</v>
      </c>
      <c r="C3712" s="2" t="str">
        <f>IFERROR(__xludf.DUMMYFUNCTION("""COMPUTED_VALUE"""),"cg05658236")</f>
        <v>cg05658236</v>
      </c>
    </row>
    <row r="3713">
      <c r="B3713" s="1" t="s">
        <v>1340</v>
      </c>
      <c r="C3713" s="2" t="str">
        <f>IFERROR(__xludf.DUMMYFUNCTION("""COMPUTED_VALUE"""),"cg13845105")</f>
        <v>cg13845105</v>
      </c>
    </row>
    <row r="3714">
      <c r="B3714" s="1" t="s">
        <v>3222</v>
      </c>
      <c r="C3714" s="2" t="str">
        <f>IFERROR(__xludf.DUMMYFUNCTION("""COMPUTED_VALUE"""),"cg14608505")</f>
        <v>cg14608505</v>
      </c>
    </row>
    <row r="3715">
      <c r="B3715" s="1" t="s">
        <v>3223</v>
      </c>
      <c r="C3715" s="2" t="str">
        <f>IFERROR(__xludf.DUMMYFUNCTION("""COMPUTED_VALUE"""),"cg08564019")</f>
        <v>cg08564019</v>
      </c>
    </row>
    <row r="3716">
      <c r="B3716" s="1" t="s">
        <v>3224</v>
      </c>
      <c r="C3716" s="2" t="str">
        <f>IFERROR(__xludf.DUMMYFUNCTION("""COMPUTED_VALUE"""),"cg03756485")</f>
        <v>cg03756485</v>
      </c>
    </row>
    <row r="3717">
      <c r="B3717" s="1" t="s">
        <v>3225</v>
      </c>
      <c r="C3717" s="2" t="str">
        <f>IFERROR(__xludf.DUMMYFUNCTION("""COMPUTED_VALUE"""),"cg03610217")</f>
        <v>cg03610217</v>
      </c>
    </row>
    <row r="3718">
      <c r="B3718" s="1" t="s">
        <v>3226</v>
      </c>
      <c r="C3718" s="2" t="str">
        <f>IFERROR(__xludf.DUMMYFUNCTION("""COMPUTED_VALUE"""),"cg05751661")</f>
        <v>cg05751661</v>
      </c>
    </row>
    <row r="3719">
      <c r="B3719" s="1" t="s">
        <v>3227</v>
      </c>
      <c r="C3719" s="2" t="str">
        <f>IFERROR(__xludf.DUMMYFUNCTION("""COMPUTED_VALUE"""),"cg01590338")</f>
        <v>cg01590338</v>
      </c>
    </row>
    <row r="3720">
      <c r="B3720" s="1" t="s">
        <v>3228</v>
      </c>
      <c r="C3720" s="2" t="str">
        <f>IFERROR(__xludf.DUMMYFUNCTION("""COMPUTED_VALUE"""),"cg17703064")</f>
        <v>cg17703064</v>
      </c>
    </row>
    <row r="3721">
      <c r="B3721" s="1" t="s">
        <v>3229</v>
      </c>
      <c r="C3721" s="2" t="str">
        <f>IFERROR(__xludf.DUMMYFUNCTION("""COMPUTED_VALUE"""),"cg22083199")</f>
        <v>cg22083199</v>
      </c>
    </row>
    <row r="3722">
      <c r="B3722" s="1" t="s">
        <v>3230</v>
      </c>
      <c r="C3722" s="2" t="str">
        <f>IFERROR(__xludf.DUMMYFUNCTION("""COMPUTED_VALUE"""),"cg12439813")</f>
        <v>cg12439813</v>
      </c>
    </row>
    <row r="3723">
      <c r="B3723" s="1" t="s">
        <v>3231</v>
      </c>
      <c r="C3723" s="2" t="str">
        <f>IFERROR(__xludf.DUMMYFUNCTION("""COMPUTED_VALUE"""),"cg25262528")</f>
        <v>cg25262528</v>
      </c>
    </row>
    <row r="3724">
      <c r="B3724" s="1" t="s">
        <v>3232</v>
      </c>
      <c r="C3724" s="2" t="str">
        <f>IFERROR(__xludf.DUMMYFUNCTION("""COMPUTED_VALUE"""),"cg18638857")</f>
        <v>cg18638857</v>
      </c>
    </row>
    <row r="3725">
      <c r="B3725" s="1" t="s">
        <v>1341</v>
      </c>
      <c r="C3725" s="2" t="str">
        <f>IFERROR(__xludf.DUMMYFUNCTION("""COMPUTED_VALUE"""),"cg21038795")</f>
        <v>cg21038795</v>
      </c>
    </row>
    <row r="3726">
      <c r="B3726" s="1" t="s">
        <v>3233</v>
      </c>
      <c r="C3726" s="2" t="str">
        <f>IFERROR(__xludf.DUMMYFUNCTION("""COMPUTED_VALUE"""),"cg05734077")</f>
        <v>cg05734077</v>
      </c>
    </row>
    <row r="3727">
      <c r="B3727" s="1" t="s">
        <v>3234</v>
      </c>
      <c r="C3727" s="2" t="str">
        <f>IFERROR(__xludf.DUMMYFUNCTION("""COMPUTED_VALUE"""),"cg02057343")</f>
        <v>cg02057343</v>
      </c>
    </row>
    <row r="3728">
      <c r="B3728" s="1" t="s">
        <v>3235</v>
      </c>
      <c r="C3728" s="2" t="str">
        <f>IFERROR(__xludf.DUMMYFUNCTION("""COMPUTED_VALUE"""),"cg12509665")</f>
        <v>cg12509665</v>
      </c>
    </row>
    <row r="3729">
      <c r="B3729" s="1" t="s">
        <v>1342</v>
      </c>
      <c r="C3729" s="2" t="str">
        <f>IFERROR(__xludf.DUMMYFUNCTION("""COMPUTED_VALUE"""),"cg20639774")</f>
        <v>cg20639774</v>
      </c>
    </row>
    <row r="3730">
      <c r="B3730" s="1" t="s">
        <v>3236</v>
      </c>
      <c r="C3730" s="2" t="str">
        <f>IFERROR(__xludf.DUMMYFUNCTION("""COMPUTED_VALUE"""),"cg25338515")</f>
        <v>cg25338515</v>
      </c>
    </row>
    <row r="3731">
      <c r="B3731" s="1" t="s">
        <v>3237</v>
      </c>
      <c r="C3731" s="2" t="str">
        <f>IFERROR(__xludf.DUMMYFUNCTION("""COMPUTED_VALUE"""),"cg01057000")</f>
        <v>cg01057000</v>
      </c>
    </row>
    <row r="3732">
      <c r="B3732" s="1" t="s">
        <v>1343</v>
      </c>
      <c r="C3732" s="2" t="str">
        <f>IFERROR(__xludf.DUMMYFUNCTION("""COMPUTED_VALUE"""),"cg27538117")</f>
        <v>cg27538117</v>
      </c>
    </row>
    <row r="3733">
      <c r="B3733" s="1" t="s">
        <v>3238</v>
      </c>
      <c r="C3733" s="2" t="str">
        <f>IFERROR(__xludf.DUMMYFUNCTION("""COMPUTED_VALUE"""),"cg01360760")</f>
        <v>cg01360760</v>
      </c>
    </row>
    <row r="3734">
      <c r="B3734" s="1" t="s">
        <v>3239</v>
      </c>
      <c r="C3734" s="2" t="str">
        <f>IFERROR(__xludf.DUMMYFUNCTION("""COMPUTED_VALUE"""),"cg03668593")</f>
        <v>cg03668593</v>
      </c>
    </row>
    <row r="3735">
      <c r="B3735" s="1" t="s">
        <v>3240</v>
      </c>
      <c r="C3735" s="2" t="str">
        <f>IFERROR(__xludf.DUMMYFUNCTION("""COMPUTED_VALUE"""),"cg04468671")</f>
        <v>cg04468671</v>
      </c>
    </row>
    <row r="3736">
      <c r="B3736" s="1" t="s">
        <v>3241</v>
      </c>
      <c r="C3736" s="2" t="str">
        <f>IFERROR(__xludf.DUMMYFUNCTION("""COMPUTED_VALUE"""),"cg00464046")</f>
        <v>cg00464046</v>
      </c>
    </row>
    <row r="3737">
      <c r="B3737" s="1" t="s">
        <v>3242</v>
      </c>
      <c r="C3737" s="2" t="str">
        <f>IFERROR(__xludf.DUMMYFUNCTION("""COMPUTED_VALUE"""),"cg05943476")</f>
        <v>cg05943476</v>
      </c>
    </row>
    <row r="3738">
      <c r="B3738" s="1" t="s">
        <v>3243</v>
      </c>
      <c r="C3738" s="2" t="str">
        <f>IFERROR(__xludf.DUMMYFUNCTION("""COMPUTED_VALUE"""),"cg14314770")</f>
        <v>cg14314770</v>
      </c>
    </row>
    <row r="3739">
      <c r="B3739" s="1" t="s">
        <v>3244</v>
      </c>
      <c r="C3739" s="2" t="str">
        <f>IFERROR(__xludf.DUMMYFUNCTION("""COMPUTED_VALUE"""),"cg01995927")</f>
        <v>cg01995927</v>
      </c>
    </row>
    <row r="3740">
      <c r="B3740" s="1" t="s">
        <v>1344</v>
      </c>
      <c r="C3740" s="2" t="str">
        <f>IFERROR(__xludf.DUMMYFUNCTION("""COMPUTED_VALUE"""),"cg05186966")</f>
        <v>cg05186966</v>
      </c>
    </row>
    <row r="3741">
      <c r="B3741" s="1" t="s">
        <v>3245</v>
      </c>
      <c r="C3741" s="2" t="str">
        <f>IFERROR(__xludf.DUMMYFUNCTION("""COMPUTED_VALUE"""),"cg09100866")</f>
        <v>cg09100866</v>
      </c>
    </row>
    <row r="3742">
      <c r="B3742" s="1" t="s">
        <v>3246</v>
      </c>
      <c r="C3742" s="2" t="str">
        <f>IFERROR(__xludf.DUMMYFUNCTION("""COMPUTED_VALUE"""),"cg20198948")</f>
        <v>cg20198948</v>
      </c>
    </row>
    <row r="3743">
      <c r="B3743" s="1" t="s">
        <v>3247</v>
      </c>
      <c r="C3743" s="2" t="str">
        <f>IFERROR(__xludf.DUMMYFUNCTION("""COMPUTED_VALUE"""),"cg22675767")</f>
        <v>cg22675767</v>
      </c>
    </row>
    <row r="3744">
      <c r="B3744" s="1" t="s">
        <v>1345</v>
      </c>
      <c r="C3744" s="2" t="str">
        <f>IFERROR(__xludf.DUMMYFUNCTION("""COMPUTED_VALUE"""),"cg17245135")</f>
        <v>cg17245135</v>
      </c>
    </row>
    <row r="3745">
      <c r="B3745" s="1" t="s">
        <v>3248</v>
      </c>
      <c r="C3745" s="2" t="str">
        <f>IFERROR(__xludf.DUMMYFUNCTION("""COMPUTED_VALUE"""),"cg07453451")</f>
        <v>cg07453451</v>
      </c>
    </row>
    <row r="3746">
      <c r="B3746" s="1" t="s">
        <v>3249</v>
      </c>
      <c r="C3746" s="2" t="str">
        <f>IFERROR(__xludf.DUMMYFUNCTION("""COMPUTED_VALUE"""),"cg11266339")</f>
        <v>cg11266339</v>
      </c>
    </row>
    <row r="3747">
      <c r="B3747" s="1" t="s">
        <v>3250</v>
      </c>
      <c r="C3747" s="2" t="str">
        <f>IFERROR(__xludf.DUMMYFUNCTION("""COMPUTED_VALUE"""),"cg12137033")</f>
        <v>cg12137033</v>
      </c>
    </row>
    <row r="3748">
      <c r="B3748" s="1" t="s">
        <v>3251</v>
      </c>
      <c r="C3748" s="2" t="str">
        <f>IFERROR(__xludf.DUMMYFUNCTION("""COMPUTED_VALUE"""),"cg23567380")</f>
        <v>cg23567380</v>
      </c>
    </row>
    <row r="3749">
      <c r="B3749" s="1" t="s">
        <v>3252</v>
      </c>
      <c r="C3749" s="2" t="str">
        <f>IFERROR(__xludf.DUMMYFUNCTION("""COMPUTED_VALUE"""),"cg11979818")</f>
        <v>cg11979818</v>
      </c>
    </row>
    <row r="3750">
      <c r="B3750" s="1" t="s">
        <v>1346</v>
      </c>
      <c r="C3750" s="2" t="str">
        <f>IFERROR(__xludf.DUMMYFUNCTION("""COMPUTED_VALUE"""),"cg03935116")</f>
        <v>cg03935116</v>
      </c>
    </row>
    <row r="3751">
      <c r="B3751" s="1" t="s">
        <v>3253</v>
      </c>
      <c r="C3751" s="2" t="str">
        <f>IFERROR(__xludf.DUMMYFUNCTION("""COMPUTED_VALUE"""),"cg07246713")</f>
        <v>cg07246713</v>
      </c>
    </row>
    <row r="3752">
      <c r="B3752" s="1" t="s">
        <v>1347</v>
      </c>
      <c r="C3752" s="2" t="str">
        <f>IFERROR(__xludf.DUMMYFUNCTION("""COMPUTED_VALUE"""),"cg00590152")</f>
        <v>cg00590152</v>
      </c>
    </row>
    <row r="3753">
      <c r="B3753" s="1" t="s">
        <v>3254</v>
      </c>
      <c r="C3753" s="2" t="str">
        <f>IFERROR(__xludf.DUMMYFUNCTION("""COMPUTED_VALUE"""),"cg07962882")</f>
        <v>cg07962882</v>
      </c>
    </row>
    <row r="3754">
      <c r="B3754" s="1" t="s">
        <v>3255</v>
      </c>
      <c r="C3754" s="2" t="str">
        <f>IFERROR(__xludf.DUMMYFUNCTION("""COMPUTED_VALUE"""),"cg25463483")</f>
        <v>cg25463483</v>
      </c>
    </row>
    <row r="3755">
      <c r="B3755" s="1" t="s">
        <v>3256</v>
      </c>
      <c r="C3755" s="2" t="str">
        <f>IFERROR(__xludf.DUMMYFUNCTION("""COMPUTED_VALUE"""),"cg01552919")</f>
        <v>cg01552919</v>
      </c>
    </row>
    <row r="3756">
      <c r="B3756" s="1" t="s">
        <v>3257</v>
      </c>
      <c r="C3756" s="2" t="str">
        <f>IFERROR(__xludf.DUMMYFUNCTION("""COMPUTED_VALUE"""),"cg05798299")</f>
        <v>cg05798299</v>
      </c>
    </row>
    <row r="3757">
      <c r="B3757" s="1" t="s">
        <v>3258</v>
      </c>
      <c r="C3757" s="2" t="str">
        <f>IFERROR(__xludf.DUMMYFUNCTION("""COMPUTED_VALUE"""),"cg00349975")</f>
        <v>cg00349975</v>
      </c>
    </row>
    <row r="3758">
      <c r="B3758" s="1" t="s">
        <v>3259</v>
      </c>
      <c r="C3758" s="2" t="str">
        <f>IFERROR(__xludf.DUMMYFUNCTION("""COMPUTED_VALUE"""),"cg11601000")</f>
        <v>cg11601000</v>
      </c>
    </row>
    <row r="3759">
      <c r="B3759" s="1" t="s">
        <v>3260</v>
      </c>
      <c r="C3759" s="2" t="str">
        <f>IFERROR(__xludf.DUMMYFUNCTION("""COMPUTED_VALUE"""),"cg04875007")</f>
        <v>cg04875007</v>
      </c>
    </row>
    <row r="3760">
      <c r="B3760" s="1" t="s">
        <v>1348</v>
      </c>
      <c r="C3760" s="2" t="str">
        <f>IFERROR(__xludf.DUMMYFUNCTION("""COMPUTED_VALUE"""),"cg01334597")</f>
        <v>cg01334597</v>
      </c>
    </row>
    <row r="3761">
      <c r="B3761" s="1" t="s">
        <v>3261</v>
      </c>
      <c r="C3761" s="2" t="str">
        <f>IFERROR(__xludf.DUMMYFUNCTION("""COMPUTED_VALUE"""),"cg04582732")</f>
        <v>cg04582732</v>
      </c>
    </row>
    <row r="3762">
      <c r="B3762" s="1" t="s">
        <v>1349</v>
      </c>
      <c r="C3762" s="2" t="str">
        <f>IFERROR(__xludf.DUMMYFUNCTION("""COMPUTED_VALUE"""),"cg12489028")</f>
        <v>cg12489028</v>
      </c>
    </row>
    <row r="3763">
      <c r="B3763" s="1" t="s">
        <v>3262</v>
      </c>
      <c r="C3763" s="2" t="str">
        <f>IFERROR(__xludf.DUMMYFUNCTION("""COMPUTED_VALUE"""),"cg07146578")</f>
        <v>cg07146578</v>
      </c>
    </row>
    <row r="3764">
      <c r="B3764" s="1" t="s">
        <v>1350</v>
      </c>
      <c r="C3764" s="2" t="str">
        <f>IFERROR(__xludf.DUMMYFUNCTION("""COMPUTED_VALUE"""),"cg04328166")</f>
        <v>cg04328166</v>
      </c>
    </row>
    <row r="3765">
      <c r="B3765" s="1" t="s">
        <v>394</v>
      </c>
      <c r="C3765" s="2" t="str">
        <f>IFERROR(__xludf.DUMMYFUNCTION("""COMPUTED_VALUE"""),"cg22295169")</f>
        <v>cg22295169</v>
      </c>
    </row>
    <row r="3766">
      <c r="B3766" s="1" t="s">
        <v>3263</v>
      </c>
      <c r="C3766" s="2" t="str">
        <f>IFERROR(__xludf.DUMMYFUNCTION("""COMPUTED_VALUE"""),"cg11148839")</f>
        <v>cg11148839</v>
      </c>
    </row>
    <row r="3767">
      <c r="B3767" s="1" t="s">
        <v>1351</v>
      </c>
      <c r="C3767" s="2" t="str">
        <f>IFERROR(__xludf.DUMMYFUNCTION("""COMPUTED_VALUE"""),"cg05303901")</f>
        <v>cg05303901</v>
      </c>
    </row>
    <row r="3768">
      <c r="B3768" s="1" t="s">
        <v>3264</v>
      </c>
      <c r="C3768" s="2" t="str">
        <f>IFERROR(__xludf.DUMMYFUNCTION("""COMPUTED_VALUE"""),"cg05604658")</f>
        <v>cg05604658</v>
      </c>
    </row>
    <row r="3769">
      <c r="B3769" s="1" t="s">
        <v>3265</v>
      </c>
      <c r="C3769" s="2" t="str">
        <f>IFERROR(__xludf.DUMMYFUNCTION("""COMPUTED_VALUE"""),"cg15403390")</f>
        <v>cg15403390</v>
      </c>
    </row>
    <row r="3770">
      <c r="B3770" s="1" t="s">
        <v>3266</v>
      </c>
      <c r="C3770" s="2" t="str">
        <f>IFERROR(__xludf.DUMMYFUNCTION("""COMPUTED_VALUE"""),"cg14495063")</f>
        <v>cg14495063</v>
      </c>
    </row>
    <row r="3771">
      <c r="B3771" s="1" t="s">
        <v>3267</v>
      </c>
      <c r="C3771" s="2" t="str">
        <f>IFERROR(__xludf.DUMMYFUNCTION("""COMPUTED_VALUE"""),"cg03442235")</f>
        <v>cg03442235</v>
      </c>
    </row>
    <row r="3772">
      <c r="B3772" s="1" t="s">
        <v>3268</v>
      </c>
      <c r="C3772" s="2" t="str">
        <f>IFERROR(__xludf.DUMMYFUNCTION("""COMPUTED_VALUE"""),"cg16733243")</f>
        <v>cg16733243</v>
      </c>
    </row>
    <row r="3773">
      <c r="B3773" s="1" t="s">
        <v>3269</v>
      </c>
      <c r="C3773" s="2" t="str">
        <f>IFERROR(__xludf.DUMMYFUNCTION("""COMPUTED_VALUE"""),"cg16827707")</f>
        <v>cg16827707</v>
      </c>
    </row>
    <row r="3774">
      <c r="B3774" s="1" t="s">
        <v>1161</v>
      </c>
      <c r="C3774" s="2" t="str">
        <f>IFERROR(__xludf.DUMMYFUNCTION("""COMPUTED_VALUE"""),"cg26282731")</f>
        <v>cg26282731</v>
      </c>
    </row>
    <row r="3775">
      <c r="B3775" s="1" t="s">
        <v>3270</v>
      </c>
      <c r="C3775" s="2" t="str">
        <f>IFERROR(__xludf.DUMMYFUNCTION("""COMPUTED_VALUE"""),"cg15585021")</f>
        <v>cg15585021</v>
      </c>
    </row>
    <row r="3776">
      <c r="B3776" s="1" t="s">
        <v>1352</v>
      </c>
      <c r="C3776" s="2" t="str">
        <f>IFERROR(__xludf.DUMMYFUNCTION("""COMPUTED_VALUE"""),"cg14262884")</f>
        <v>cg14262884</v>
      </c>
    </row>
    <row r="3777">
      <c r="B3777" s="1" t="s">
        <v>3271</v>
      </c>
      <c r="C3777" s="2" t="str">
        <f>IFERROR(__xludf.DUMMYFUNCTION("""COMPUTED_VALUE"""),"cg26889647")</f>
        <v>cg26889647</v>
      </c>
    </row>
    <row r="3778">
      <c r="B3778" s="1" t="s">
        <v>3272</v>
      </c>
      <c r="C3778" s="2" t="str">
        <f>IFERROR(__xludf.DUMMYFUNCTION("""COMPUTED_VALUE"""),"cg19619777")</f>
        <v>cg19619777</v>
      </c>
    </row>
    <row r="3779">
      <c r="B3779" s="1" t="s">
        <v>3273</v>
      </c>
      <c r="C3779" s="2" t="str">
        <f>IFERROR(__xludf.DUMMYFUNCTION("""COMPUTED_VALUE"""),"cg13626711")</f>
        <v>cg13626711</v>
      </c>
    </row>
    <row r="3780">
      <c r="B3780" s="1" t="s">
        <v>3274</v>
      </c>
      <c r="C3780" s="2" t="str">
        <f>IFERROR(__xludf.DUMMYFUNCTION("""COMPUTED_VALUE"""),"cg18463452")</f>
        <v>cg18463452</v>
      </c>
    </row>
    <row r="3781">
      <c r="B3781" s="1" t="s">
        <v>3275</v>
      </c>
      <c r="C3781" s="2" t="str">
        <f>IFERROR(__xludf.DUMMYFUNCTION("""COMPUTED_VALUE"""),"cg18148452")</f>
        <v>cg18148452</v>
      </c>
    </row>
    <row r="3782">
      <c r="B3782" s="1" t="s">
        <v>3276</v>
      </c>
      <c r="C3782" s="2" t="str">
        <f>IFERROR(__xludf.DUMMYFUNCTION("""COMPUTED_VALUE"""),"cg13575314")</f>
        <v>cg13575314</v>
      </c>
    </row>
    <row r="3783">
      <c r="B3783" s="1" t="s">
        <v>3277</v>
      </c>
      <c r="C3783" s="2" t="str">
        <f>IFERROR(__xludf.DUMMYFUNCTION("""COMPUTED_VALUE"""),"cg21336938")</f>
        <v>cg21336938</v>
      </c>
    </row>
    <row r="3784">
      <c r="B3784" s="1" t="s">
        <v>3278</v>
      </c>
      <c r="C3784" s="2" t="str">
        <f>IFERROR(__xludf.DUMMYFUNCTION("""COMPUTED_VALUE"""),"cg16657928")</f>
        <v>cg16657928</v>
      </c>
    </row>
    <row r="3785">
      <c r="B3785" s="1" t="s">
        <v>1353</v>
      </c>
      <c r="C3785" s="2" t="str">
        <f>IFERROR(__xludf.DUMMYFUNCTION("""COMPUTED_VALUE"""),"cg06628679")</f>
        <v>cg06628679</v>
      </c>
    </row>
    <row r="3786">
      <c r="B3786" s="1" t="s">
        <v>3279</v>
      </c>
      <c r="C3786" s="2" t="str">
        <f>IFERROR(__xludf.DUMMYFUNCTION("""COMPUTED_VALUE"""),"cg24363719")</f>
        <v>cg24363719</v>
      </c>
    </row>
    <row r="3787">
      <c r="B3787" s="1" t="s">
        <v>3280</v>
      </c>
      <c r="C3787" s="2" t="str">
        <f>IFERROR(__xludf.DUMMYFUNCTION("""COMPUTED_VALUE"""),"cg23157190")</f>
        <v>cg23157190</v>
      </c>
    </row>
    <row r="3788">
      <c r="B3788" s="1" t="s">
        <v>3281</v>
      </c>
      <c r="C3788" s="2" t="str">
        <f>IFERROR(__xludf.DUMMYFUNCTION("""COMPUTED_VALUE"""),"cg04304930")</f>
        <v>cg04304930</v>
      </c>
    </row>
    <row r="3789">
      <c r="B3789" s="1" t="s">
        <v>3282</v>
      </c>
      <c r="C3789" s="2" t="str">
        <f>IFERROR(__xludf.DUMMYFUNCTION("""COMPUTED_VALUE"""),"cg09899215")</f>
        <v>cg09899215</v>
      </c>
    </row>
    <row r="3790">
      <c r="B3790" s="1" t="s">
        <v>3283</v>
      </c>
      <c r="C3790" s="2" t="str">
        <f>IFERROR(__xludf.DUMMYFUNCTION("""COMPUTED_VALUE"""),"cg13422850")</f>
        <v>cg13422850</v>
      </c>
    </row>
    <row r="3791">
      <c r="B3791" s="1" t="s">
        <v>1354</v>
      </c>
      <c r="C3791" s="2" t="str">
        <f>IFERROR(__xludf.DUMMYFUNCTION("""COMPUTED_VALUE"""),"cg16627786")</f>
        <v>cg16627786</v>
      </c>
    </row>
    <row r="3792">
      <c r="B3792" s="1" t="s">
        <v>3284</v>
      </c>
      <c r="C3792" s="2" t="str">
        <f>IFERROR(__xludf.DUMMYFUNCTION("""COMPUTED_VALUE"""),"cg16413677")</f>
        <v>cg16413677</v>
      </c>
    </row>
    <row r="3793">
      <c r="B3793" s="1" t="s">
        <v>3285</v>
      </c>
      <c r="C3793" s="2" t="str">
        <f>IFERROR(__xludf.DUMMYFUNCTION("""COMPUTED_VALUE"""),"cg23666991")</f>
        <v>cg23666991</v>
      </c>
    </row>
    <row r="3794">
      <c r="B3794" s="1" t="s">
        <v>3286</v>
      </c>
      <c r="C3794" s="2" t="str">
        <f>IFERROR(__xludf.DUMMYFUNCTION("""COMPUTED_VALUE"""),"cg09288778")</f>
        <v>cg09288778</v>
      </c>
    </row>
    <row r="3795">
      <c r="B3795" s="1" t="s">
        <v>3287</v>
      </c>
      <c r="C3795" s="2" t="str">
        <f>IFERROR(__xludf.DUMMYFUNCTION("""COMPUTED_VALUE"""),"cg09615680")</f>
        <v>cg09615680</v>
      </c>
    </row>
    <row r="3796">
      <c r="B3796" s="1" t="s">
        <v>3288</v>
      </c>
      <c r="C3796" s="2" t="str">
        <f>IFERROR(__xludf.DUMMYFUNCTION("""COMPUTED_VALUE"""),"cg24635257")</f>
        <v>cg24635257</v>
      </c>
    </row>
    <row r="3797">
      <c r="B3797" s="1" t="s">
        <v>3289</v>
      </c>
      <c r="C3797" s="2" t="str">
        <f>IFERROR(__xludf.DUMMYFUNCTION("""COMPUTED_VALUE"""),"cg03693321")</f>
        <v>cg03693321</v>
      </c>
    </row>
    <row r="3798">
      <c r="B3798" s="1" t="s">
        <v>3290</v>
      </c>
      <c r="C3798" s="2" t="str">
        <f>IFERROR(__xludf.DUMMYFUNCTION("""COMPUTED_VALUE"""),"cg21881184")</f>
        <v>cg21881184</v>
      </c>
    </row>
    <row r="3799">
      <c r="B3799" s="1" t="s">
        <v>3291</v>
      </c>
      <c r="C3799" s="2" t="str">
        <f>IFERROR(__xludf.DUMMYFUNCTION("""COMPUTED_VALUE"""),"cg14531093")</f>
        <v>cg14531093</v>
      </c>
    </row>
    <row r="3800">
      <c r="B3800" s="1" t="s">
        <v>3292</v>
      </c>
      <c r="C3800" s="2" t="str">
        <f>IFERROR(__xludf.DUMMYFUNCTION("""COMPUTED_VALUE"""),"cg05703000")</f>
        <v>cg05703000</v>
      </c>
    </row>
    <row r="3801">
      <c r="B3801" s="1" t="s">
        <v>3293</v>
      </c>
      <c r="C3801" s="2" t="str">
        <f>IFERROR(__xludf.DUMMYFUNCTION("""COMPUTED_VALUE"""),"cg20088478")</f>
        <v>cg20088478</v>
      </c>
    </row>
    <row r="3802">
      <c r="B3802" s="1" t="s">
        <v>3294</v>
      </c>
      <c r="C3802" s="2" t="str">
        <f>IFERROR(__xludf.DUMMYFUNCTION("""COMPUTED_VALUE"""),"cg00262195")</f>
        <v>cg00262195</v>
      </c>
    </row>
    <row r="3803">
      <c r="B3803" s="1" t="s">
        <v>1061</v>
      </c>
      <c r="C3803" s="2" t="str">
        <f>IFERROR(__xludf.DUMMYFUNCTION("""COMPUTED_VALUE"""),"cg11892200")</f>
        <v>cg11892200</v>
      </c>
    </row>
    <row r="3804">
      <c r="B3804" s="1" t="s">
        <v>3295</v>
      </c>
      <c r="C3804" s="2" t="str">
        <f>IFERROR(__xludf.DUMMYFUNCTION("""COMPUTED_VALUE"""),"cg03628909")</f>
        <v>cg03628909</v>
      </c>
    </row>
    <row r="3805">
      <c r="B3805" s="1" t="s">
        <v>3296</v>
      </c>
      <c r="C3805" s="2" t="str">
        <f>IFERROR(__xludf.DUMMYFUNCTION("""COMPUTED_VALUE"""),"cg10095811")</f>
        <v>cg10095811</v>
      </c>
    </row>
    <row r="3806">
      <c r="B3806" s="1" t="s">
        <v>3297</v>
      </c>
      <c r="C3806" s="2" t="str">
        <f>IFERROR(__xludf.DUMMYFUNCTION("""COMPUTED_VALUE"""),"cg22113689")</f>
        <v>cg22113689</v>
      </c>
    </row>
    <row r="3807">
      <c r="B3807" s="1" t="s">
        <v>3298</v>
      </c>
      <c r="C3807" s="2" t="str">
        <f>IFERROR(__xludf.DUMMYFUNCTION("""COMPUTED_VALUE"""),"cg26002370")</f>
        <v>cg26002370</v>
      </c>
    </row>
    <row r="3808">
      <c r="B3808" s="1" t="s">
        <v>3299</v>
      </c>
      <c r="C3808" s="2" t="str">
        <f>IFERROR(__xludf.DUMMYFUNCTION("""COMPUTED_VALUE"""),"cg20064024")</f>
        <v>cg20064024</v>
      </c>
    </row>
    <row r="3809">
      <c r="B3809" s="1" t="s">
        <v>3300</v>
      </c>
      <c r="C3809" s="2" t="str">
        <f>IFERROR(__xludf.DUMMYFUNCTION("""COMPUTED_VALUE"""),"cg17029706")</f>
        <v>cg17029706</v>
      </c>
    </row>
    <row r="3810">
      <c r="B3810" s="1" t="s">
        <v>3301</v>
      </c>
      <c r="C3810" s="2" t="str">
        <f>IFERROR(__xludf.DUMMYFUNCTION("""COMPUTED_VALUE"""),"cg05655190")</f>
        <v>cg05655190</v>
      </c>
    </row>
    <row r="3811">
      <c r="B3811" s="1" t="s">
        <v>3302</v>
      </c>
      <c r="C3811" s="2" t="str">
        <f>IFERROR(__xludf.DUMMYFUNCTION("""COMPUTED_VALUE"""),"cg14922895")</f>
        <v>cg14922895</v>
      </c>
    </row>
    <row r="3812">
      <c r="B3812" s="1" t="s">
        <v>3303</v>
      </c>
      <c r="C3812" s="2" t="str">
        <f>IFERROR(__xludf.DUMMYFUNCTION("""COMPUTED_VALUE"""),"cg15948504")</f>
        <v>cg15948504</v>
      </c>
    </row>
    <row r="3813">
      <c r="B3813" s="1" t="s">
        <v>3304</v>
      </c>
      <c r="C3813" s="2" t="str">
        <f>IFERROR(__xludf.DUMMYFUNCTION("""COMPUTED_VALUE"""),"cg04290133")</f>
        <v>cg04290133</v>
      </c>
    </row>
    <row r="3814">
      <c r="B3814" s="1" t="s">
        <v>1355</v>
      </c>
      <c r="C3814" s="2" t="str">
        <f>IFERROR(__xludf.DUMMYFUNCTION("""COMPUTED_VALUE"""),"cg16581455")</f>
        <v>cg16581455</v>
      </c>
    </row>
    <row r="3815">
      <c r="B3815" s="1" t="s">
        <v>1356</v>
      </c>
      <c r="C3815" s="2" t="str">
        <f>IFERROR(__xludf.DUMMYFUNCTION("""COMPUTED_VALUE"""),"cg06627526")</f>
        <v>cg06627526</v>
      </c>
    </row>
    <row r="3816">
      <c r="B3816" s="1" t="s">
        <v>3305</v>
      </c>
      <c r="C3816" s="2" t="str">
        <f>IFERROR(__xludf.DUMMYFUNCTION("""COMPUTED_VALUE"""),"cg07351143")</f>
        <v>cg07351143</v>
      </c>
    </row>
    <row r="3817">
      <c r="B3817" s="1" t="s">
        <v>3306</v>
      </c>
      <c r="C3817" s="2" t="str">
        <f>IFERROR(__xludf.DUMMYFUNCTION("""COMPUTED_VALUE"""),"cg07465699")</f>
        <v>cg07465699</v>
      </c>
    </row>
    <row r="3818">
      <c r="B3818" s="1" t="s">
        <v>3307</v>
      </c>
      <c r="C3818" s="2" t="str">
        <f>IFERROR(__xludf.DUMMYFUNCTION("""COMPUTED_VALUE"""),"cg00233725")</f>
        <v>cg00233725</v>
      </c>
    </row>
    <row r="3819">
      <c r="B3819" s="1" t="s">
        <v>3308</v>
      </c>
      <c r="C3819" s="2" t="str">
        <f>IFERROR(__xludf.DUMMYFUNCTION("""COMPUTED_VALUE"""),"cg02374934")</f>
        <v>cg02374934</v>
      </c>
    </row>
    <row r="3820">
      <c r="B3820" s="1" t="s">
        <v>1357</v>
      </c>
      <c r="C3820" s="2" t="str">
        <f>IFERROR(__xludf.DUMMYFUNCTION("""COMPUTED_VALUE"""),"cg24842086")</f>
        <v>cg24842086</v>
      </c>
    </row>
    <row r="3821">
      <c r="B3821" s="1" t="s">
        <v>3309</v>
      </c>
      <c r="C3821" s="2" t="str">
        <f>IFERROR(__xludf.DUMMYFUNCTION("""COMPUTED_VALUE"""),"cg03166292")</f>
        <v>cg03166292</v>
      </c>
    </row>
    <row r="3822">
      <c r="B3822" s="1" t="s">
        <v>3310</v>
      </c>
      <c r="C3822" s="2" t="str">
        <f>IFERROR(__xludf.DUMMYFUNCTION("""COMPUTED_VALUE"""),"cg00689900")</f>
        <v>cg00689900</v>
      </c>
    </row>
    <row r="3823">
      <c r="B3823" s="1" t="s">
        <v>3311</v>
      </c>
      <c r="C3823" s="2" t="str">
        <f>IFERROR(__xludf.DUMMYFUNCTION("""COMPUTED_VALUE"""),"cg08888539")</f>
        <v>cg08888539</v>
      </c>
    </row>
    <row r="3824">
      <c r="B3824" s="1" t="s">
        <v>3312</v>
      </c>
      <c r="C3824" s="2" t="str">
        <f>IFERROR(__xludf.DUMMYFUNCTION("""COMPUTED_VALUE"""),"cg13561409")</f>
        <v>cg13561409</v>
      </c>
    </row>
    <row r="3825">
      <c r="B3825" s="1" t="s">
        <v>3313</v>
      </c>
      <c r="C3825" s="2" t="str">
        <f>IFERROR(__xludf.DUMMYFUNCTION("""COMPUTED_VALUE"""),"cg03666895")</f>
        <v>cg03666895</v>
      </c>
    </row>
    <row r="3826">
      <c r="B3826" s="1" t="s">
        <v>3314</v>
      </c>
      <c r="C3826" s="2" t="str">
        <f>IFERROR(__xludf.DUMMYFUNCTION("""COMPUTED_VALUE"""),"cg11207104")</f>
        <v>cg11207104</v>
      </c>
    </row>
    <row r="3827">
      <c r="B3827" s="1" t="s">
        <v>1358</v>
      </c>
      <c r="C3827" s="2" t="str">
        <f>IFERROR(__xludf.DUMMYFUNCTION("""COMPUTED_VALUE"""),"cg00468380")</f>
        <v>cg00468380</v>
      </c>
    </row>
    <row r="3828">
      <c r="B3828" s="1" t="s">
        <v>3315</v>
      </c>
      <c r="C3828" s="2" t="str">
        <f>IFERROR(__xludf.DUMMYFUNCTION("""COMPUTED_VALUE"""),"cg27141801")</f>
        <v>cg27141801</v>
      </c>
    </row>
    <row r="3829">
      <c r="B3829" s="1" t="s">
        <v>3316</v>
      </c>
      <c r="C3829" s="2" t="str">
        <f>IFERROR(__xludf.DUMMYFUNCTION("""COMPUTED_VALUE"""),"cg14442689")</f>
        <v>cg14442689</v>
      </c>
    </row>
    <row r="3830">
      <c r="B3830" s="1" t="s">
        <v>3317</v>
      </c>
      <c r="C3830" s="2" t="str">
        <f>IFERROR(__xludf.DUMMYFUNCTION("""COMPUTED_VALUE"""),"cg04045993")</f>
        <v>cg04045993</v>
      </c>
    </row>
    <row r="3831">
      <c r="B3831" s="1" t="s">
        <v>3318</v>
      </c>
      <c r="C3831" s="2" t="str">
        <f>IFERROR(__xludf.DUMMYFUNCTION("""COMPUTED_VALUE"""),"cg11968571")</f>
        <v>cg11968571</v>
      </c>
    </row>
    <row r="3832">
      <c r="B3832" s="1" t="s">
        <v>3319</v>
      </c>
      <c r="C3832" s="2" t="str">
        <f>IFERROR(__xludf.DUMMYFUNCTION("""COMPUTED_VALUE"""),"cg17627466")</f>
        <v>cg17627466</v>
      </c>
    </row>
    <row r="3833">
      <c r="B3833" s="1" t="s">
        <v>3320</v>
      </c>
      <c r="C3833" s="2" t="str">
        <f>IFERROR(__xludf.DUMMYFUNCTION("""COMPUTED_VALUE"""),"cg03952885")</f>
        <v>cg03952885</v>
      </c>
    </row>
    <row r="3834">
      <c r="B3834" s="1" t="s">
        <v>3321</v>
      </c>
      <c r="C3834" s="2" t="str">
        <f>IFERROR(__xludf.DUMMYFUNCTION("""COMPUTED_VALUE"""),"cg12631550")</f>
        <v>cg12631550</v>
      </c>
    </row>
    <row r="3835">
      <c r="B3835" s="1" t="s">
        <v>3322</v>
      </c>
      <c r="C3835" s="2" t="str">
        <f>IFERROR(__xludf.DUMMYFUNCTION("""COMPUTED_VALUE"""),"cg14326739")</f>
        <v>cg14326739</v>
      </c>
    </row>
    <row r="3836">
      <c r="B3836" s="1" t="s">
        <v>3323</v>
      </c>
      <c r="C3836" s="2" t="str">
        <f>IFERROR(__xludf.DUMMYFUNCTION("""COMPUTED_VALUE"""),"cg23143632")</f>
        <v>cg23143632</v>
      </c>
    </row>
    <row r="3837">
      <c r="B3837" s="1" t="s">
        <v>3324</v>
      </c>
      <c r="C3837" s="2" t="str">
        <f>IFERROR(__xludf.DUMMYFUNCTION("""COMPUTED_VALUE"""),"cg00742668")</f>
        <v>cg00742668</v>
      </c>
    </row>
    <row r="3838">
      <c r="B3838" s="1" t="s">
        <v>3325</v>
      </c>
      <c r="C3838" s="2" t="str">
        <f>IFERROR(__xludf.DUMMYFUNCTION("""COMPUTED_VALUE"""),"cg22253036")</f>
        <v>cg22253036</v>
      </c>
    </row>
    <row r="3839">
      <c r="B3839" s="1" t="s">
        <v>3326</v>
      </c>
      <c r="C3839" s="2" t="str">
        <f>IFERROR(__xludf.DUMMYFUNCTION("""COMPUTED_VALUE"""),"cg00008647")</f>
        <v>cg00008647</v>
      </c>
    </row>
    <row r="3840">
      <c r="B3840" s="1" t="s">
        <v>3327</v>
      </c>
      <c r="C3840" s="2" t="str">
        <f>IFERROR(__xludf.DUMMYFUNCTION("""COMPUTED_VALUE"""),"cg10974980")</f>
        <v>cg10974980</v>
      </c>
    </row>
    <row r="3841">
      <c r="B3841" s="1" t="s">
        <v>3328</v>
      </c>
      <c r="C3841" s="2" t="str">
        <f>IFERROR(__xludf.DUMMYFUNCTION("""COMPUTED_VALUE"""),"cg18744828")</f>
        <v>cg18744828</v>
      </c>
    </row>
    <row r="3842">
      <c r="B3842" s="1" t="s">
        <v>254</v>
      </c>
      <c r="C3842" s="2" t="str">
        <f>IFERROR(__xludf.DUMMYFUNCTION("""COMPUTED_VALUE"""),"cg04658221")</f>
        <v>cg04658221</v>
      </c>
    </row>
    <row r="3843">
      <c r="B3843" s="1" t="s">
        <v>3329</v>
      </c>
      <c r="C3843" s="2" t="str">
        <f>IFERROR(__xludf.DUMMYFUNCTION("""COMPUTED_VALUE"""),"cg03288429")</f>
        <v>cg03288429</v>
      </c>
    </row>
    <row r="3844">
      <c r="B3844" s="1" t="s">
        <v>3330</v>
      </c>
      <c r="C3844" s="2" t="str">
        <f>IFERROR(__xludf.DUMMYFUNCTION("""COMPUTED_VALUE"""),"cg21806732")</f>
        <v>cg21806732</v>
      </c>
    </row>
    <row r="3845">
      <c r="B3845" s="1" t="s">
        <v>3331</v>
      </c>
      <c r="C3845" s="2" t="str">
        <f>IFERROR(__xludf.DUMMYFUNCTION("""COMPUTED_VALUE"""),"cg17728503")</f>
        <v>cg17728503</v>
      </c>
    </row>
    <row r="3846">
      <c r="B3846" s="1" t="s">
        <v>3332</v>
      </c>
      <c r="C3846" s="2" t="str">
        <f>IFERROR(__xludf.DUMMYFUNCTION("""COMPUTED_VALUE"""),"cg04474257")</f>
        <v>cg04474257</v>
      </c>
    </row>
    <row r="3847">
      <c r="B3847" s="1" t="s">
        <v>3333</v>
      </c>
      <c r="C3847" s="2" t="str">
        <f>IFERROR(__xludf.DUMMYFUNCTION("""COMPUTED_VALUE"""),"cg01920129")</f>
        <v>cg01920129</v>
      </c>
    </row>
    <row r="3848">
      <c r="B3848" s="1" t="s">
        <v>3334</v>
      </c>
      <c r="C3848" s="2" t="str">
        <f>IFERROR(__xludf.DUMMYFUNCTION("""COMPUTED_VALUE"""),"cg04311574")</f>
        <v>cg04311574</v>
      </c>
    </row>
    <row r="3849">
      <c r="B3849" s="1" t="s">
        <v>3335</v>
      </c>
      <c r="C3849" s="2" t="str">
        <f>IFERROR(__xludf.DUMMYFUNCTION("""COMPUTED_VALUE"""),"cg14421288")</f>
        <v>cg14421288</v>
      </c>
    </row>
    <row r="3850">
      <c r="B3850" s="1" t="s">
        <v>3336</v>
      </c>
      <c r="C3850" s="2" t="str">
        <f>IFERROR(__xludf.DUMMYFUNCTION("""COMPUTED_VALUE"""),"cg04898765")</f>
        <v>cg04898765</v>
      </c>
    </row>
    <row r="3851">
      <c r="B3851" s="1" t="s">
        <v>1359</v>
      </c>
      <c r="C3851" s="2" t="str">
        <f>IFERROR(__xludf.DUMMYFUNCTION("""COMPUTED_VALUE"""),"cg08350962")</f>
        <v>cg08350962</v>
      </c>
    </row>
    <row r="3852">
      <c r="B3852" s="1" t="s">
        <v>3337</v>
      </c>
      <c r="C3852" s="2" t="str">
        <f>IFERROR(__xludf.DUMMYFUNCTION("""COMPUTED_VALUE"""),"cg20712808")</f>
        <v>cg20712808</v>
      </c>
    </row>
    <row r="3853">
      <c r="B3853" s="1" t="s">
        <v>3338</v>
      </c>
      <c r="C3853" s="2" t="str">
        <f>IFERROR(__xludf.DUMMYFUNCTION("""COMPUTED_VALUE"""),"cg06580800")</f>
        <v>cg06580800</v>
      </c>
    </row>
    <row r="3854">
      <c r="B3854" s="1" t="s">
        <v>3339</v>
      </c>
      <c r="C3854" s="2" t="str">
        <f>IFERROR(__xludf.DUMMYFUNCTION("""COMPUTED_VALUE"""),"cg09786333")</f>
        <v>cg09786333</v>
      </c>
    </row>
    <row r="3855">
      <c r="B3855" s="1" t="s">
        <v>3340</v>
      </c>
      <c r="C3855" s="2" t="str">
        <f>IFERROR(__xludf.DUMMYFUNCTION("""COMPUTED_VALUE"""),"cg06460642")</f>
        <v>cg06460642</v>
      </c>
    </row>
    <row r="3856">
      <c r="B3856" s="1" t="s">
        <v>1360</v>
      </c>
      <c r="C3856" s="2" t="str">
        <f>IFERROR(__xludf.DUMMYFUNCTION("""COMPUTED_VALUE"""),"cg09614261")</f>
        <v>cg09614261</v>
      </c>
    </row>
    <row r="3857">
      <c r="B3857" s="1" t="s">
        <v>3341</v>
      </c>
      <c r="C3857" s="2" t="str">
        <f>IFERROR(__xludf.DUMMYFUNCTION("""COMPUTED_VALUE"""),"cg00091263")</f>
        <v>cg00091263</v>
      </c>
    </row>
    <row r="3858">
      <c r="B3858" s="1" t="s">
        <v>3342</v>
      </c>
      <c r="C3858" s="2" t="str">
        <f>IFERROR(__xludf.DUMMYFUNCTION("""COMPUTED_VALUE"""),"cg13056495")</f>
        <v>cg13056495</v>
      </c>
    </row>
    <row r="3859">
      <c r="B3859" s="1" t="s">
        <v>1361</v>
      </c>
      <c r="C3859" s="2" t="str">
        <f>IFERROR(__xludf.DUMMYFUNCTION("""COMPUTED_VALUE"""),"cg13893245")</f>
        <v>cg13893245</v>
      </c>
    </row>
    <row r="3860">
      <c r="B3860" s="1" t="s">
        <v>3343</v>
      </c>
      <c r="C3860" s="2" t="str">
        <f>IFERROR(__xludf.DUMMYFUNCTION("""COMPUTED_VALUE"""),"cg19197463")</f>
        <v>cg19197463</v>
      </c>
    </row>
    <row r="3861">
      <c r="B3861" s="1" t="s">
        <v>3344</v>
      </c>
      <c r="C3861" s="2" t="str">
        <f>IFERROR(__xludf.DUMMYFUNCTION("""COMPUTED_VALUE"""),"cg22851557")</f>
        <v>cg22851557</v>
      </c>
    </row>
    <row r="3862">
      <c r="B3862" s="1" t="s">
        <v>3345</v>
      </c>
      <c r="C3862" s="2" t="str">
        <f>IFERROR(__xludf.DUMMYFUNCTION("""COMPUTED_VALUE"""),"cg15274195")</f>
        <v>cg15274195</v>
      </c>
    </row>
    <row r="3863">
      <c r="B3863" s="1" t="s">
        <v>3346</v>
      </c>
      <c r="C3863" s="2" t="str">
        <f>IFERROR(__xludf.DUMMYFUNCTION("""COMPUTED_VALUE"""),"cg22786718")</f>
        <v>cg22786718</v>
      </c>
    </row>
    <row r="3864">
      <c r="B3864" s="1" t="s">
        <v>3347</v>
      </c>
      <c r="C3864" s="2" t="str">
        <f>IFERROR(__xludf.DUMMYFUNCTION("""COMPUTED_VALUE"""),"cg01060419")</f>
        <v>cg01060419</v>
      </c>
    </row>
    <row r="3865">
      <c r="B3865" s="1" t="s">
        <v>3348</v>
      </c>
      <c r="C3865" s="2" t="str">
        <f>IFERROR(__xludf.DUMMYFUNCTION("""COMPUTED_VALUE"""),"cg16371518")</f>
        <v>cg16371518</v>
      </c>
    </row>
    <row r="3866">
      <c r="B3866" s="1" t="s">
        <v>3349</v>
      </c>
      <c r="C3866" s="2" t="str">
        <f>IFERROR(__xludf.DUMMYFUNCTION("""COMPUTED_VALUE"""),"cg17343451")</f>
        <v>cg17343451</v>
      </c>
    </row>
    <row r="3867">
      <c r="B3867" s="1" t="s">
        <v>3350</v>
      </c>
      <c r="C3867" s="2" t="str">
        <f>IFERROR(__xludf.DUMMYFUNCTION("""COMPUTED_VALUE"""),"cg25522242")</f>
        <v>cg25522242</v>
      </c>
    </row>
    <row r="3868">
      <c r="B3868" s="1" t="s">
        <v>3351</v>
      </c>
      <c r="C3868" s="2" t="str">
        <f>IFERROR(__xludf.DUMMYFUNCTION("""COMPUTED_VALUE"""),"cg17958447")</f>
        <v>cg17958447</v>
      </c>
    </row>
    <row r="3869">
      <c r="B3869" s="1" t="s">
        <v>1362</v>
      </c>
      <c r="C3869" s="2" t="str">
        <f>IFERROR(__xludf.DUMMYFUNCTION("""COMPUTED_VALUE"""),"cg22017213")</f>
        <v>cg22017213</v>
      </c>
    </row>
    <row r="3870">
      <c r="B3870" s="1" t="s">
        <v>3352</v>
      </c>
      <c r="C3870" s="2" t="str">
        <f>IFERROR(__xludf.DUMMYFUNCTION("""COMPUTED_VALUE"""),"cg21183846")</f>
        <v>cg21183846</v>
      </c>
    </row>
    <row r="3871">
      <c r="B3871" s="1" t="s">
        <v>3353</v>
      </c>
      <c r="C3871" s="2" t="str">
        <f>IFERROR(__xludf.DUMMYFUNCTION("""COMPUTED_VALUE"""),"cg20285594")</f>
        <v>cg20285594</v>
      </c>
    </row>
    <row r="3872">
      <c r="B3872" s="1" t="s">
        <v>1363</v>
      </c>
      <c r="C3872" s="2" t="str">
        <f>IFERROR(__xludf.DUMMYFUNCTION("""COMPUTED_VALUE"""),"cg16284844")</f>
        <v>cg16284844</v>
      </c>
    </row>
    <row r="3873">
      <c r="B3873" s="1" t="s">
        <v>3354</v>
      </c>
      <c r="C3873" s="2" t="str">
        <f>IFERROR(__xludf.DUMMYFUNCTION("""COMPUTED_VALUE"""),"cg04615509")</f>
        <v>cg04615509</v>
      </c>
    </row>
    <row r="3874">
      <c r="B3874" s="1" t="s">
        <v>3355</v>
      </c>
      <c r="C3874" s="2" t="str">
        <f>IFERROR(__xludf.DUMMYFUNCTION("""COMPUTED_VALUE"""),"cg10213469")</f>
        <v>cg10213469</v>
      </c>
    </row>
    <row r="3875">
      <c r="B3875" s="1" t="s">
        <v>3356</v>
      </c>
      <c r="C3875" s="2" t="str">
        <f>IFERROR(__xludf.DUMMYFUNCTION("""COMPUTED_VALUE"""),"cg07794938")</f>
        <v>cg07794938</v>
      </c>
    </row>
    <row r="3876">
      <c r="B3876" s="1" t="s">
        <v>3357</v>
      </c>
      <c r="C3876" s="2" t="str">
        <f>IFERROR(__xludf.DUMMYFUNCTION("""COMPUTED_VALUE"""),"cg17500055")</f>
        <v>cg17500055</v>
      </c>
    </row>
    <row r="3877">
      <c r="B3877" s="1" t="s">
        <v>3358</v>
      </c>
      <c r="C3877" s="2" t="str">
        <f>IFERROR(__xludf.DUMMYFUNCTION("""COMPUTED_VALUE"""),"cg19442415")</f>
        <v>cg19442415</v>
      </c>
    </row>
    <row r="3878">
      <c r="B3878" s="1" t="s">
        <v>3359</v>
      </c>
      <c r="C3878" s="2" t="str">
        <f>IFERROR(__xludf.DUMMYFUNCTION("""COMPUTED_VALUE"""),"cg10718813")</f>
        <v>cg10718813</v>
      </c>
    </row>
    <row r="3879">
      <c r="B3879" s="1" t="s">
        <v>3360</v>
      </c>
      <c r="C3879" s="2" t="str">
        <f>IFERROR(__xludf.DUMMYFUNCTION("""COMPUTED_VALUE"""),"cg14100654")</f>
        <v>cg14100654</v>
      </c>
    </row>
    <row r="3880">
      <c r="B3880" s="1" t="s">
        <v>3361</v>
      </c>
      <c r="C3880" s="2" t="str">
        <f>IFERROR(__xludf.DUMMYFUNCTION("""COMPUTED_VALUE"""),"cg06704395")</f>
        <v>cg06704395</v>
      </c>
    </row>
    <row r="3881">
      <c r="B3881" s="1" t="s">
        <v>3362</v>
      </c>
      <c r="C3881" s="2" t="str">
        <f>IFERROR(__xludf.DUMMYFUNCTION("""COMPUTED_VALUE"""),"cg25088707")</f>
        <v>cg25088707</v>
      </c>
    </row>
    <row r="3882">
      <c r="B3882" s="1" t="s">
        <v>3363</v>
      </c>
      <c r="C3882" s="2" t="str">
        <f>IFERROR(__xludf.DUMMYFUNCTION("""COMPUTED_VALUE"""),"cg26318645")</f>
        <v>cg26318645</v>
      </c>
    </row>
    <row r="3883">
      <c r="B3883" s="1" t="s">
        <v>3364</v>
      </c>
      <c r="C3883" s="2" t="str">
        <f>IFERROR(__xludf.DUMMYFUNCTION("""COMPUTED_VALUE"""),"cg00727112")</f>
        <v>cg00727112</v>
      </c>
    </row>
    <row r="3884">
      <c r="B3884" s="1" t="s">
        <v>3365</v>
      </c>
      <c r="C3884" s="2" t="str">
        <f>IFERROR(__xludf.DUMMYFUNCTION("""COMPUTED_VALUE"""),"cg00791280")</f>
        <v>cg00791280</v>
      </c>
    </row>
    <row r="3885">
      <c r="B3885" s="1" t="s">
        <v>15</v>
      </c>
      <c r="C3885" s="2" t="str">
        <f>IFERROR(__xludf.DUMMYFUNCTION("""COMPUTED_VALUE"""),"cg04547554")</f>
        <v>cg04547554</v>
      </c>
    </row>
    <row r="3886">
      <c r="B3886" s="1" t="s">
        <v>3366</v>
      </c>
      <c r="C3886" s="2" t="str">
        <f>IFERROR(__xludf.DUMMYFUNCTION("""COMPUTED_VALUE"""),"cg09406731")</f>
        <v>cg09406731</v>
      </c>
    </row>
    <row r="3887">
      <c r="B3887" s="1" t="s">
        <v>3367</v>
      </c>
      <c r="C3887" s="2" t="str">
        <f>IFERROR(__xludf.DUMMYFUNCTION("""COMPUTED_VALUE"""),"cg13980410")</f>
        <v>cg13980410</v>
      </c>
    </row>
    <row r="3888">
      <c r="B3888" s="1" t="s">
        <v>3368</v>
      </c>
      <c r="C3888" s="2" t="str">
        <f>IFERROR(__xludf.DUMMYFUNCTION("""COMPUTED_VALUE"""),"cg18415350")</f>
        <v>cg18415350</v>
      </c>
    </row>
    <row r="3889">
      <c r="B3889" s="1" t="s">
        <v>3369</v>
      </c>
      <c r="C3889" s="2" t="str">
        <f>IFERROR(__xludf.DUMMYFUNCTION("""COMPUTED_VALUE"""),"cg01606057")</f>
        <v>cg01606057</v>
      </c>
    </row>
    <row r="3890">
      <c r="B3890" s="1" t="s">
        <v>3370</v>
      </c>
      <c r="C3890" s="2" t="str">
        <f>IFERROR(__xludf.DUMMYFUNCTION("""COMPUTED_VALUE"""),"cg18518516")</f>
        <v>cg18518516</v>
      </c>
    </row>
    <row r="3891">
      <c r="B3891" s="1" t="s">
        <v>3371</v>
      </c>
      <c r="C3891" s="2" t="str">
        <f>IFERROR(__xludf.DUMMYFUNCTION("""COMPUTED_VALUE"""),"cg10950593")</f>
        <v>cg10950593</v>
      </c>
    </row>
    <row r="3892">
      <c r="B3892" s="1" t="s">
        <v>3372</v>
      </c>
      <c r="C3892" s="2" t="str">
        <f>IFERROR(__xludf.DUMMYFUNCTION("""COMPUTED_VALUE"""),"cg16494108")</f>
        <v>cg16494108</v>
      </c>
    </row>
    <row r="3893">
      <c r="B3893" s="1" t="s">
        <v>3373</v>
      </c>
      <c r="C3893" s="2" t="str">
        <f>IFERROR(__xludf.DUMMYFUNCTION("""COMPUTED_VALUE"""),"cg01176339")</f>
        <v>cg01176339</v>
      </c>
    </row>
    <row r="3894">
      <c r="B3894" s="1" t="s">
        <v>3374</v>
      </c>
      <c r="C3894" s="2" t="str">
        <f>IFERROR(__xludf.DUMMYFUNCTION("""COMPUTED_VALUE"""),"cg14279178")</f>
        <v>cg14279178</v>
      </c>
    </row>
    <row r="3895">
      <c r="B3895" s="1" t="s">
        <v>3375</v>
      </c>
      <c r="C3895" s="2" t="str">
        <f>IFERROR(__xludf.DUMMYFUNCTION("""COMPUTED_VALUE"""),"cg27338079")</f>
        <v>cg27338079</v>
      </c>
    </row>
    <row r="3896">
      <c r="B3896" s="1" t="s">
        <v>3376</v>
      </c>
      <c r="C3896" s="2" t="str">
        <f>IFERROR(__xludf.DUMMYFUNCTION("""COMPUTED_VALUE"""),"cg08062273")</f>
        <v>cg08062273</v>
      </c>
    </row>
    <row r="3897">
      <c r="B3897" s="1" t="s">
        <v>1364</v>
      </c>
      <c r="C3897" s="2" t="str">
        <f>IFERROR(__xludf.DUMMYFUNCTION("""COMPUTED_VALUE"""),"cg25591720")</f>
        <v>cg25591720</v>
      </c>
    </row>
    <row r="3898">
      <c r="B3898" s="1" t="s">
        <v>3377</v>
      </c>
      <c r="C3898" s="2" t="str">
        <f>IFERROR(__xludf.DUMMYFUNCTION("""COMPUTED_VALUE"""),"cg16243898")</f>
        <v>cg16243898</v>
      </c>
    </row>
    <row r="3899">
      <c r="B3899" s="1" t="s">
        <v>3378</v>
      </c>
      <c r="C3899" s="2" t="str">
        <f>IFERROR(__xludf.DUMMYFUNCTION("""COMPUTED_VALUE"""),"cg16331689")</f>
        <v>cg16331689</v>
      </c>
    </row>
    <row r="3900">
      <c r="B3900" s="1" t="s">
        <v>1365</v>
      </c>
      <c r="C3900" s="2" t="str">
        <f>IFERROR(__xludf.DUMMYFUNCTION("""COMPUTED_VALUE"""),"cg09152693")</f>
        <v>cg09152693</v>
      </c>
    </row>
    <row r="3901">
      <c r="B3901" s="1" t="s">
        <v>1366</v>
      </c>
      <c r="C3901" s="2" t="str">
        <f>IFERROR(__xludf.DUMMYFUNCTION("""COMPUTED_VALUE"""),"cg10380680")</f>
        <v>cg10380680</v>
      </c>
    </row>
    <row r="3902">
      <c r="B3902" s="1" t="s">
        <v>1367</v>
      </c>
      <c r="C3902" s="2" t="str">
        <f>IFERROR(__xludf.DUMMYFUNCTION("""COMPUTED_VALUE"""),"cg22837107")</f>
        <v>cg22837107</v>
      </c>
    </row>
    <row r="3903">
      <c r="B3903" s="1" t="s">
        <v>3379</v>
      </c>
      <c r="C3903" s="2" t="str">
        <f>IFERROR(__xludf.DUMMYFUNCTION("""COMPUTED_VALUE"""),"cg24832862")</f>
        <v>cg24832862</v>
      </c>
    </row>
    <row r="3904">
      <c r="B3904" s="1" t="s">
        <v>3380</v>
      </c>
      <c r="C3904" s="2" t="str">
        <f>IFERROR(__xludf.DUMMYFUNCTION("""COMPUTED_VALUE"""),"cg01949002")</f>
        <v>cg01949002</v>
      </c>
    </row>
    <row r="3905">
      <c r="B3905" s="1" t="s">
        <v>3381</v>
      </c>
      <c r="C3905" s="2" t="str">
        <f>IFERROR(__xludf.DUMMYFUNCTION("""COMPUTED_VALUE"""),"cg27504302")</f>
        <v>cg27504302</v>
      </c>
    </row>
    <row r="3906">
      <c r="B3906" s="1" t="s">
        <v>3382</v>
      </c>
      <c r="C3906" s="2" t="str">
        <f>IFERROR(__xludf.DUMMYFUNCTION("""COMPUTED_VALUE"""),"cg27641084")</f>
        <v>cg27641084</v>
      </c>
    </row>
    <row r="3907">
      <c r="B3907" s="1" t="s">
        <v>3383</v>
      </c>
      <c r="C3907" s="2" t="str">
        <f>IFERROR(__xludf.DUMMYFUNCTION("""COMPUTED_VALUE"""),"cg13863007")</f>
        <v>cg13863007</v>
      </c>
    </row>
    <row r="3908">
      <c r="B3908" s="1" t="s">
        <v>3384</v>
      </c>
      <c r="C3908" s="2" t="str">
        <f>IFERROR(__xludf.DUMMYFUNCTION("""COMPUTED_VALUE"""),"cg12134754")</f>
        <v>cg12134754</v>
      </c>
    </row>
    <row r="3909">
      <c r="B3909" s="1" t="s">
        <v>1368</v>
      </c>
    </row>
    <row r="3910">
      <c r="B3910" s="1" t="s">
        <v>3385</v>
      </c>
    </row>
    <row r="3911">
      <c r="B3911" s="1" t="s">
        <v>3386</v>
      </c>
    </row>
    <row r="3912">
      <c r="B3912" s="1" t="s">
        <v>3387</v>
      </c>
    </row>
    <row r="3913">
      <c r="B3913" s="1" t="s">
        <v>3388</v>
      </c>
    </row>
    <row r="3914">
      <c r="B3914" s="1" t="s">
        <v>3389</v>
      </c>
    </row>
    <row r="3915">
      <c r="B3915" s="1" t="s">
        <v>3390</v>
      </c>
    </row>
    <row r="3916">
      <c r="B3916" s="1" t="s">
        <v>3391</v>
      </c>
    </row>
    <row r="3917">
      <c r="B3917" s="1" t="s">
        <v>3392</v>
      </c>
    </row>
    <row r="3918">
      <c r="B3918" s="1" t="s">
        <v>3393</v>
      </c>
    </row>
    <row r="3919">
      <c r="B3919" s="1" t="s">
        <v>3394</v>
      </c>
    </row>
    <row r="3920">
      <c r="B3920" s="1" t="s">
        <v>3395</v>
      </c>
    </row>
    <row r="3921">
      <c r="B3921" s="1" t="s">
        <v>3396</v>
      </c>
    </row>
    <row r="3922">
      <c r="B3922" s="1" t="s">
        <v>3397</v>
      </c>
    </row>
    <row r="3923">
      <c r="B3923" s="1" t="s">
        <v>1723</v>
      </c>
    </row>
    <row r="3924">
      <c r="B3924" s="1" t="s">
        <v>3398</v>
      </c>
    </row>
    <row r="3925">
      <c r="B3925" s="1" t="s">
        <v>3399</v>
      </c>
    </row>
    <row r="3926">
      <c r="B3926" s="1" t="s">
        <v>3400</v>
      </c>
    </row>
    <row r="3927">
      <c r="B3927" s="1" t="s">
        <v>3401</v>
      </c>
    </row>
    <row r="3928">
      <c r="B3928" s="1" t="s">
        <v>3402</v>
      </c>
    </row>
    <row r="3929">
      <c r="B3929" s="1" t="s">
        <v>3403</v>
      </c>
    </row>
    <row r="3930">
      <c r="B3930" s="1" t="s">
        <v>3404</v>
      </c>
    </row>
    <row r="3931">
      <c r="B3931" s="1" t="s">
        <v>3405</v>
      </c>
    </row>
    <row r="3932">
      <c r="B3932" s="1" t="s">
        <v>3406</v>
      </c>
    </row>
    <row r="3933">
      <c r="B3933" s="1" t="s">
        <v>3407</v>
      </c>
    </row>
    <row r="3934">
      <c r="B3934" s="1" t="s">
        <v>3408</v>
      </c>
    </row>
    <row r="3935">
      <c r="B3935" s="1" t="s">
        <v>3409</v>
      </c>
    </row>
    <row r="3936">
      <c r="B3936" s="1" t="s">
        <v>1369</v>
      </c>
    </row>
    <row r="3937">
      <c r="B3937" s="1" t="s">
        <v>3410</v>
      </c>
    </row>
    <row r="3938">
      <c r="B3938" s="1" t="s">
        <v>1370</v>
      </c>
    </row>
    <row r="3939">
      <c r="B3939" s="1" t="s">
        <v>3411</v>
      </c>
    </row>
    <row r="3940">
      <c r="B3940" s="1" t="s">
        <v>3412</v>
      </c>
    </row>
    <row r="3941">
      <c r="B3941" s="1" t="s">
        <v>3413</v>
      </c>
    </row>
    <row r="3942">
      <c r="B3942" s="1" t="s">
        <v>1371</v>
      </c>
    </row>
    <row r="3943">
      <c r="B3943" s="1" t="s">
        <v>3414</v>
      </c>
    </row>
    <row r="3944">
      <c r="B3944" s="1" t="s">
        <v>3415</v>
      </c>
    </row>
    <row r="3945">
      <c r="B3945" s="1" t="s">
        <v>3416</v>
      </c>
    </row>
    <row r="3946">
      <c r="B3946" s="1" t="s">
        <v>3417</v>
      </c>
    </row>
    <row r="3947">
      <c r="B3947" s="1" t="s">
        <v>3418</v>
      </c>
    </row>
    <row r="3948">
      <c r="B3948" s="1" t="s">
        <v>3419</v>
      </c>
    </row>
    <row r="3949">
      <c r="B3949" s="1" t="s">
        <v>3420</v>
      </c>
    </row>
    <row r="3950">
      <c r="B3950" s="1" t="s">
        <v>3421</v>
      </c>
    </row>
    <row r="3951">
      <c r="B3951" s="1" t="s">
        <v>3422</v>
      </c>
    </row>
    <row r="3952">
      <c r="B3952" s="1" t="s">
        <v>3423</v>
      </c>
    </row>
    <row r="3953">
      <c r="B3953" s="1" t="s">
        <v>3424</v>
      </c>
    </row>
    <row r="3954">
      <c r="B3954" s="1" t="s">
        <v>3425</v>
      </c>
    </row>
    <row r="3955">
      <c r="B3955" s="1" t="s">
        <v>3426</v>
      </c>
    </row>
    <row r="3956">
      <c r="B3956" s="1" t="s">
        <v>3427</v>
      </c>
    </row>
    <row r="3957">
      <c r="B3957" s="1" t="s">
        <v>3428</v>
      </c>
    </row>
    <row r="3958">
      <c r="B3958" s="1" t="s">
        <v>3429</v>
      </c>
    </row>
    <row r="3959">
      <c r="B3959" s="1" t="s">
        <v>1372</v>
      </c>
    </row>
    <row r="3960">
      <c r="B3960" s="1" t="s">
        <v>3430</v>
      </c>
    </row>
    <row r="3961">
      <c r="B3961" s="1" t="s">
        <v>3431</v>
      </c>
    </row>
    <row r="3962">
      <c r="B3962" s="1" t="s">
        <v>3432</v>
      </c>
    </row>
    <row r="3963">
      <c r="B3963" s="1" t="s">
        <v>3433</v>
      </c>
    </row>
    <row r="3964">
      <c r="B3964" s="1" t="s">
        <v>3434</v>
      </c>
    </row>
    <row r="3965">
      <c r="B3965" s="1" t="s">
        <v>3435</v>
      </c>
    </row>
    <row r="3966">
      <c r="B3966" s="1" t="s">
        <v>1373</v>
      </c>
    </row>
    <row r="3967">
      <c r="B3967" s="1" t="s">
        <v>1374</v>
      </c>
    </row>
    <row r="3968">
      <c r="B3968" s="1" t="s">
        <v>3436</v>
      </c>
    </row>
    <row r="3969">
      <c r="B3969" s="1" t="s">
        <v>3437</v>
      </c>
    </row>
    <row r="3970">
      <c r="B3970" s="1" t="s">
        <v>3438</v>
      </c>
    </row>
    <row r="3971">
      <c r="B3971" s="1" t="s">
        <v>3439</v>
      </c>
    </row>
    <row r="3972">
      <c r="B3972" s="1" t="s">
        <v>3440</v>
      </c>
    </row>
    <row r="3973">
      <c r="B3973" s="1" t="s">
        <v>3441</v>
      </c>
    </row>
    <row r="3974">
      <c r="B3974" s="1" t="s">
        <v>3442</v>
      </c>
    </row>
    <row r="3975">
      <c r="B3975" s="1" t="s">
        <v>3443</v>
      </c>
    </row>
    <row r="3976">
      <c r="B3976" s="1" t="s">
        <v>3444</v>
      </c>
    </row>
    <row r="3977">
      <c r="B3977" s="1" t="s">
        <v>401</v>
      </c>
    </row>
    <row r="3978">
      <c r="B3978" s="1" t="s">
        <v>3445</v>
      </c>
    </row>
    <row r="3979">
      <c r="B3979" s="1" t="s">
        <v>3446</v>
      </c>
    </row>
    <row r="3980">
      <c r="B3980" s="1" t="s">
        <v>3447</v>
      </c>
    </row>
    <row r="3981">
      <c r="B3981" s="1" t="s">
        <v>3448</v>
      </c>
    </row>
    <row r="3982">
      <c r="B3982" s="1" t="s">
        <v>3449</v>
      </c>
    </row>
    <row r="3983">
      <c r="B3983" s="1" t="s">
        <v>3450</v>
      </c>
    </row>
    <row r="3984">
      <c r="B3984" s="1" t="s">
        <v>3451</v>
      </c>
    </row>
    <row r="3985">
      <c r="B3985" s="1" t="s">
        <v>3452</v>
      </c>
    </row>
    <row r="3986">
      <c r="B3986" s="1" t="s">
        <v>3453</v>
      </c>
    </row>
    <row r="3987">
      <c r="B3987" s="1" t="s">
        <v>3454</v>
      </c>
    </row>
    <row r="3988">
      <c r="B3988" s="1" t="s">
        <v>3455</v>
      </c>
    </row>
    <row r="3989">
      <c r="B3989" s="1" t="s">
        <v>3456</v>
      </c>
    </row>
    <row r="3990">
      <c r="B3990" s="1" t="s">
        <v>3457</v>
      </c>
    </row>
    <row r="3991">
      <c r="B3991" s="1" t="s">
        <v>3458</v>
      </c>
    </row>
    <row r="3992">
      <c r="B3992" s="1" t="s">
        <v>3459</v>
      </c>
    </row>
    <row r="3993">
      <c r="B3993" s="1" t="s">
        <v>3460</v>
      </c>
    </row>
    <row r="3994">
      <c r="B3994" s="1" t="s">
        <v>3461</v>
      </c>
    </row>
    <row r="3995">
      <c r="B3995" s="1" t="s">
        <v>3462</v>
      </c>
    </row>
    <row r="3996">
      <c r="B3996" s="1" t="s">
        <v>3463</v>
      </c>
    </row>
    <row r="3997">
      <c r="B3997" s="1" t="s">
        <v>3464</v>
      </c>
    </row>
    <row r="3998">
      <c r="B3998" s="1" t="s">
        <v>1375</v>
      </c>
    </row>
    <row r="3999">
      <c r="B3999" s="1" t="s">
        <v>3465</v>
      </c>
    </row>
    <row r="4000">
      <c r="B4000" s="1" t="s">
        <v>3466</v>
      </c>
    </row>
    <row r="4001">
      <c r="B4001" s="1" t="s">
        <v>3467</v>
      </c>
    </row>
    <row r="4002">
      <c r="B4002" s="1" t="s">
        <v>3468</v>
      </c>
    </row>
    <row r="4003">
      <c r="B4003" s="1" t="s">
        <v>3469</v>
      </c>
    </row>
    <row r="4004">
      <c r="B4004" s="1" t="s">
        <v>3470</v>
      </c>
    </row>
    <row r="4005">
      <c r="B4005" s="1" t="s">
        <v>3471</v>
      </c>
    </row>
    <row r="4006">
      <c r="B4006" s="1" t="s">
        <v>3472</v>
      </c>
    </row>
    <row r="4007">
      <c r="B4007" s="1" t="s">
        <v>3473</v>
      </c>
    </row>
    <row r="4008">
      <c r="B4008" s="1" t="s">
        <v>3474</v>
      </c>
    </row>
    <row r="4009">
      <c r="B4009" s="1" t="s">
        <v>3475</v>
      </c>
    </row>
    <row r="4010">
      <c r="B4010" s="1" t="s">
        <v>3476</v>
      </c>
    </row>
    <row r="4011">
      <c r="B4011" s="1" t="s">
        <v>3477</v>
      </c>
    </row>
    <row r="4012">
      <c r="B4012" s="1" t="s">
        <v>3478</v>
      </c>
    </row>
    <row r="4013">
      <c r="B4013" s="1" t="s">
        <v>1376</v>
      </c>
    </row>
    <row r="4014">
      <c r="B4014" s="1" t="s">
        <v>3479</v>
      </c>
    </row>
    <row r="4015">
      <c r="B4015" s="1" t="s">
        <v>3480</v>
      </c>
    </row>
    <row r="4016">
      <c r="B4016" s="1" t="s">
        <v>3481</v>
      </c>
    </row>
    <row r="4017">
      <c r="B4017" s="1" t="s">
        <v>1377</v>
      </c>
    </row>
    <row r="4018">
      <c r="B4018" s="1" t="s">
        <v>3482</v>
      </c>
    </row>
    <row r="4019">
      <c r="B4019" s="1" t="s">
        <v>3483</v>
      </c>
    </row>
    <row r="4020">
      <c r="B4020" s="1" t="s">
        <v>3484</v>
      </c>
    </row>
    <row r="4021">
      <c r="B4021" s="1" t="s">
        <v>3485</v>
      </c>
    </row>
    <row r="4022">
      <c r="B4022" s="1" t="s">
        <v>3486</v>
      </c>
    </row>
    <row r="4023">
      <c r="B4023" s="1" t="s">
        <v>3487</v>
      </c>
    </row>
    <row r="4024">
      <c r="B4024" s="1" t="s">
        <v>3488</v>
      </c>
    </row>
    <row r="4025">
      <c r="B4025" s="1" t="s">
        <v>3489</v>
      </c>
    </row>
    <row r="4026">
      <c r="B4026" s="1" t="s">
        <v>3490</v>
      </c>
    </row>
    <row r="4027">
      <c r="B4027" s="1" t="s">
        <v>3491</v>
      </c>
    </row>
    <row r="4028">
      <c r="B4028" s="1" t="s">
        <v>3492</v>
      </c>
    </row>
    <row r="4029">
      <c r="B4029" s="1" t="s">
        <v>3493</v>
      </c>
    </row>
    <row r="4030">
      <c r="B4030" s="1" t="s">
        <v>3494</v>
      </c>
    </row>
    <row r="4031">
      <c r="B4031" s="1" t="s">
        <v>3495</v>
      </c>
    </row>
    <row r="4032">
      <c r="B4032" s="1" t="s">
        <v>3496</v>
      </c>
    </row>
    <row r="4033">
      <c r="B4033" s="1" t="s">
        <v>1378</v>
      </c>
    </row>
    <row r="4034">
      <c r="B4034" s="1" t="s">
        <v>3497</v>
      </c>
    </row>
    <row r="4035">
      <c r="B4035" s="1" t="s">
        <v>1379</v>
      </c>
    </row>
    <row r="4036">
      <c r="B4036" s="1" t="s">
        <v>3498</v>
      </c>
    </row>
    <row r="4037">
      <c r="B4037" s="1" t="s">
        <v>3499</v>
      </c>
    </row>
    <row r="4038">
      <c r="B4038" s="1" t="s">
        <v>1380</v>
      </c>
    </row>
    <row r="4039">
      <c r="B4039" s="1" t="s">
        <v>3500</v>
      </c>
    </row>
    <row r="4040">
      <c r="B4040" s="1" t="s">
        <v>3501</v>
      </c>
    </row>
    <row r="4041">
      <c r="B4041" s="1" t="s">
        <v>3502</v>
      </c>
    </row>
    <row r="4042">
      <c r="B4042" s="1" t="s">
        <v>3503</v>
      </c>
    </row>
    <row r="4043">
      <c r="B4043" s="1" t="s">
        <v>3504</v>
      </c>
    </row>
    <row r="4044">
      <c r="B4044" s="1" t="s">
        <v>3505</v>
      </c>
    </row>
    <row r="4045">
      <c r="B4045" s="1" t="s">
        <v>3506</v>
      </c>
    </row>
    <row r="4046">
      <c r="B4046" s="1" t="s">
        <v>3507</v>
      </c>
    </row>
    <row r="4047">
      <c r="B4047" s="1" t="s">
        <v>3508</v>
      </c>
    </row>
    <row r="4048">
      <c r="B4048" s="1" t="s">
        <v>3509</v>
      </c>
    </row>
    <row r="4049">
      <c r="B4049" s="1" t="s">
        <v>3510</v>
      </c>
    </row>
    <row r="4050">
      <c r="B4050" s="1" t="s">
        <v>3511</v>
      </c>
    </row>
    <row r="4051">
      <c r="B4051" s="1" t="s">
        <v>3512</v>
      </c>
    </row>
    <row r="4052">
      <c r="B4052" s="1" t="s">
        <v>3513</v>
      </c>
    </row>
    <row r="4053">
      <c r="B4053" s="1" t="s">
        <v>3514</v>
      </c>
    </row>
    <row r="4054">
      <c r="B4054" s="1" t="s">
        <v>3515</v>
      </c>
    </row>
    <row r="4055">
      <c r="B4055" s="1" t="s">
        <v>3516</v>
      </c>
    </row>
    <row r="4056">
      <c r="B4056" s="1" t="s">
        <v>3517</v>
      </c>
    </row>
    <row r="4057">
      <c r="B4057" s="1" t="s">
        <v>3518</v>
      </c>
    </row>
    <row r="4058">
      <c r="B4058" s="1" t="s">
        <v>1381</v>
      </c>
    </row>
    <row r="4059">
      <c r="B4059" s="1" t="s">
        <v>3519</v>
      </c>
    </row>
    <row r="4060">
      <c r="B4060" s="1" t="s">
        <v>3520</v>
      </c>
    </row>
    <row r="4061">
      <c r="B4061" s="1" t="s">
        <v>3521</v>
      </c>
    </row>
    <row r="4062">
      <c r="B4062" s="1" t="s">
        <v>3522</v>
      </c>
    </row>
    <row r="4063">
      <c r="B4063" s="1" t="s">
        <v>3523</v>
      </c>
    </row>
    <row r="4064">
      <c r="B4064" s="1" t="s">
        <v>3524</v>
      </c>
    </row>
    <row r="4065">
      <c r="B4065" s="1" t="s">
        <v>3525</v>
      </c>
    </row>
    <row r="4066">
      <c r="B4066" s="1" t="s">
        <v>3526</v>
      </c>
    </row>
    <row r="4067">
      <c r="B4067" s="1" t="s">
        <v>3527</v>
      </c>
    </row>
    <row r="4068">
      <c r="B4068" s="1" t="s">
        <v>3528</v>
      </c>
    </row>
    <row r="4069">
      <c r="B4069" s="1" t="s">
        <v>3529</v>
      </c>
    </row>
    <row r="4070">
      <c r="B4070" s="1" t="s">
        <v>3530</v>
      </c>
    </row>
    <row r="4071">
      <c r="B4071" s="1" t="s">
        <v>3531</v>
      </c>
    </row>
    <row r="4072">
      <c r="B4072" s="1" t="s">
        <v>3532</v>
      </c>
    </row>
    <row r="4073">
      <c r="B4073" s="1" t="s">
        <v>1382</v>
      </c>
    </row>
    <row r="4074">
      <c r="B4074" s="1" t="s">
        <v>1383</v>
      </c>
    </row>
    <row r="4075">
      <c r="B4075" s="1" t="s">
        <v>3533</v>
      </c>
    </row>
    <row r="4076">
      <c r="B4076" s="1" t="s">
        <v>3534</v>
      </c>
    </row>
    <row r="4077">
      <c r="B4077" s="1" t="s">
        <v>3535</v>
      </c>
    </row>
    <row r="4078">
      <c r="B4078" s="1" t="s">
        <v>3536</v>
      </c>
    </row>
    <row r="4079">
      <c r="B4079" s="1" t="s">
        <v>3537</v>
      </c>
    </row>
    <row r="4080">
      <c r="B4080" s="1" t="s">
        <v>3538</v>
      </c>
    </row>
    <row r="4081">
      <c r="B4081" s="1" t="s">
        <v>3539</v>
      </c>
    </row>
    <row r="4082">
      <c r="B4082" s="1" t="s">
        <v>3540</v>
      </c>
    </row>
    <row r="4083">
      <c r="B4083" s="1" t="s">
        <v>1384</v>
      </c>
    </row>
    <row r="4084">
      <c r="B4084" s="1" t="s">
        <v>1385</v>
      </c>
    </row>
    <row r="4085">
      <c r="B4085" s="1" t="s">
        <v>1386</v>
      </c>
    </row>
    <row r="4086">
      <c r="B4086" s="1" t="s">
        <v>3541</v>
      </c>
    </row>
    <row r="4087">
      <c r="B4087" s="1" t="s">
        <v>3542</v>
      </c>
    </row>
    <row r="4088">
      <c r="B4088" s="1" t="s">
        <v>3543</v>
      </c>
    </row>
    <row r="4089">
      <c r="B4089" s="1" t="s">
        <v>3544</v>
      </c>
    </row>
    <row r="4090">
      <c r="B4090" s="1" t="s">
        <v>3545</v>
      </c>
    </row>
    <row r="4091">
      <c r="B4091" s="1" t="s">
        <v>3546</v>
      </c>
    </row>
    <row r="4092">
      <c r="B4092" s="1" t="s">
        <v>3547</v>
      </c>
    </row>
    <row r="4093">
      <c r="B4093" s="1" t="s">
        <v>3548</v>
      </c>
    </row>
    <row r="4094">
      <c r="B4094" s="1" t="s">
        <v>3549</v>
      </c>
    </row>
    <row r="4095">
      <c r="B4095" s="1" t="s">
        <v>1387</v>
      </c>
    </row>
    <row r="4096">
      <c r="B4096" s="1" t="s">
        <v>3550</v>
      </c>
    </row>
    <row r="4097">
      <c r="B4097" s="1" t="s">
        <v>3551</v>
      </c>
    </row>
    <row r="4098">
      <c r="B4098" s="1" t="s">
        <v>3552</v>
      </c>
    </row>
    <row r="4099">
      <c r="B4099" s="1" t="s">
        <v>3553</v>
      </c>
    </row>
    <row r="4100">
      <c r="B4100" s="1" t="s">
        <v>3554</v>
      </c>
    </row>
    <row r="4101">
      <c r="B4101" s="1" t="s">
        <v>3555</v>
      </c>
    </row>
    <row r="4102">
      <c r="B4102" s="1" t="s">
        <v>3556</v>
      </c>
    </row>
    <row r="4103">
      <c r="B4103" s="1" t="s">
        <v>3557</v>
      </c>
    </row>
    <row r="4104">
      <c r="B4104" s="1" t="s">
        <v>1388</v>
      </c>
    </row>
    <row r="4105">
      <c r="B4105" s="1" t="s">
        <v>3558</v>
      </c>
    </row>
    <row r="4106">
      <c r="B4106" s="1" t="s">
        <v>3559</v>
      </c>
    </row>
    <row r="4107">
      <c r="B4107" s="1" t="s">
        <v>3560</v>
      </c>
    </row>
    <row r="4108">
      <c r="B4108" s="1" t="s">
        <v>3561</v>
      </c>
    </row>
    <row r="4109">
      <c r="B4109" s="1" t="s">
        <v>3562</v>
      </c>
    </row>
    <row r="4110">
      <c r="B4110" s="1" t="s">
        <v>3563</v>
      </c>
    </row>
    <row r="4111">
      <c r="B4111" s="1" t="s">
        <v>3564</v>
      </c>
    </row>
    <row r="4112">
      <c r="B4112" s="1" t="s">
        <v>1389</v>
      </c>
    </row>
    <row r="4113">
      <c r="B4113" s="1" t="s">
        <v>3565</v>
      </c>
    </row>
    <row r="4114">
      <c r="B4114" s="1" t="s">
        <v>3566</v>
      </c>
    </row>
    <row r="4115">
      <c r="B4115" s="1" t="s">
        <v>3567</v>
      </c>
    </row>
    <row r="4116">
      <c r="B4116" s="1" t="s">
        <v>1390</v>
      </c>
    </row>
    <row r="4117">
      <c r="B4117" s="1" t="s">
        <v>3568</v>
      </c>
    </row>
    <row r="4118">
      <c r="B4118" s="1" t="s">
        <v>3569</v>
      </c>
    </row>
    <row r="4119">
      <c r="B4119" s="1" t="s">
        <v>3570</v>
      </c>
    </row>
    <row r="4120">
      <c r="B4120" s="1" t="s">
        <v>3571</v>
      </c>
    </row>
    <row r="4121">
      <c r="B4121" s="1" t="s">
        <v>1391</v>
      </c>
    </row>
    <row r="4122">
      <c r="B4122" s="1" t="s">
        <v>3572</v>
      </c>
    </row>
    <row r="4123">
      <c r="B4123" s="1" t="s">
        <v>3573</v>
      </c>
    </row>
    <row r="4124">
      <c r="B4124" s="1" t="s">
        <v>3574</v>
      </c>
    </row>
    <row r="4125">
      <c r="B4125" s="1" t="s">
        <v>3575</v>
      </c>
    </row>
    <row r="4126">
      <c r="B4126" s="1" t="s">
        <v>3576</v>
      </c>
    </row>
    <row r="4127">
      <c r="B4127" s="1" t="s">
        <v>3577</v>
      </c>
    </row>
    <row r="4128">
      <c r="B4128" s="1" t="s">
        <v>3578</v>
      </c>
    </row>
    <row r="4129">
      <c r="B4129" s="1" t="s">
        <v>3579</v>
      </c>
    </row>
    <row r="4130">
      <c r="B4130" s="1" t="s">
        <v>3580</v>
      </c>
    </row>
    <row r="4131">
      <c r="B4131" s="1" t="s">
        <v>3581</v>
      </c>
    </row>
    <row r="4132">
      <c r="B4132" s="1" t="s">
        <v>3582</v>
      </c>
    </row>
    <row r="4133">
      <c r="B4133" s="1" t="s">
        <v>3583</v>
      </c>
    </row>
    <row r="4134">
      <c r="B4134" s="1" t="s">
        <v>3584</v>
      </c>
    </row>
    <row r="4135">
      <c r="B4135" s="1" t="s">
        <v>3585</v>
      </c>
    </row>
    <row r="4136">
      <c r="B4136" s="1" t="s">
        <v>3586</v>
      </c>
    </row>
    <row r="4137">
      <c r="B4137" s="1" t="s">
        <v>1392</v>
      </c>
    </row>
    <row r="4138">
      <c r="B4138" s="1" t="s">
        <v>1393</v>
      </c>
    </row>
    <row r="4139">
      <c r="B4139" s="1" t="s">
        <v>3587</v>
      </c>
    </row>
    <row r="4140">
      <c r="B4140" s="1" t="s">
        <v>3588</v>
      </c>
    </row>
    <row r="4141">
      <c r="B4141" s="1" t="s">
        <v>3589</v>
      </c>
    </row>
    <row r="4142">
      <c r="B4142" s="1" t="s">
        <v>3590</v>
      </c>
    </row>
    <row r="4143">
      <c r="B4143" s="1" t="s">
        <v>3591</v>
      </c>
    </row>
    <row r="4144">
      <c r="B4144" s="1" t="s">
        <v>3592</v>
      </c>
    </row>
    <row r="4145">
      <c r="B4145" s="1" t="s">
        <v>3593</v>
      </c>
    </row>
    <row r="4146">
      <c r="B4146" s="1" t="s">
        <v>3594</v>
      </c>
    </row>
    <row r="4147">
      <c r="B4147" s="1" t="s">
        <v>3595</v>
      </c>
    </row>
    <row r="4148">
      <c r="B4148" s="1" t="s">
        <v>1394</v>
      </c>
    </row>
    <row r="4149">
      <c r="B4149" s="1" t="s">
        <v>3596</v>
      </c>
    </row>
    <row r="4150">
      <c r="B4150" s="1" t="s">
        <v>3597</v>
      </c>
    </row>
    <row r="4151">
      <c r="B4151" s="1" t="s">
        <v>1395</v>
      </c>
    </row>
    <row r="4152">
      <c r="B4152" s="1" t="s">
        <v>3598</v>
      </c>
    </row>
    <row r="4153">
      <c r="B4153" s="1" t="s">
        <v>3599</v>
      </c>
    </row>
    <row r="4154">
      <c r="B4154" s="1" t="s">
        <v>3600</v>
      </c>
    </row>
    <row r="4155">
      <c r="B4155" s="1" t="s">
        <v>3601</v>
      </c>
    </row>
    <row r="4156">
      <c r="B4156" s="1" t="s">
        <v>3602</v>
      </c>
    </row>
    <row r="4157">
      <c r="B4157" s="1" t="s">
        <v>3603</v>
      </c>
    </row>
    <row r="4158">
      <c r="B4158" s="1" t="s">
        <v>3604</v>
      </c>
    </row>
    <row r="4159">
      <c r="B4159" s="1" t="s">
        <v>3605</v>
      </c>
    </row>
    <row r="4160">
      <c r="B4160" s="1" t="s">
        <v>3606</v>
      </c>
    </row>
    <row r="4161">
      <c r="B4161" s="1" t="s">
        <v>3607</v>
      </c>
    </row>
    <row r="4162">
      <c r="B4162" s="1" t="s">
        <v>3608</v>
      </c>
    </row>
    <row r="4163">
      <c r="B4163" s="1" t="s">
        <v>3609</v>
      </c>
    </row>
    <row r="4164">
      <c r="B4164" s="1" t="s">
        <v>3610</v>
      </c>
    </row>
    <row r="4165">
      <c r="B4165" s="1" t="s">
        <v>3611</v>
      </c>
    </row>
    <row r="4166">
      <c r="B4166" s="1" t="s">
        <v>1396</v>
      </c>
    </row>
    <row r="4167">
      <c r="B4167" s="1" t="s">
        <v>1397</v>
      </c>
    </row>
    <row r="4168">
      <c r="B4168" s="1" t="s">
        <v>3612</v>
      </c>
    </row>
    <row r="4169">
      <c r="B4169" s="1" t="s">
        <v>1398</v>
      </c>
    </row>
    <row r="4170">
      <c r="B4170" s="1" t="s">
        <v>3613</v>
      </c>
    </row>
    <row r="4171">
      <c r="B4171" s="1" t="s">
        <v>3614</v>
      </c>
    </row>
    <row r="4172">
      <c r="B4172" s="1" t="s">
        <v>3615</v>
      </c>
    </row>
    <row r="4173">
      <c r="B4173" s="1" t="s">
        <v>3616</v>
      </c>
    </row>
    <row r="4174">
      <c r="B4174" s="1" t="s">
        <v>3617</v>
      </c>
    </row>
    <row r="4175">
      <c r="B4175" s="1" t="s">
        <v>3618</v>
      </c>
    </row>
    <row r="4176">
      <c r="B4176" s="1" t="s">
        <v>3619</v>
      </c>
    </row>
    <row r="4177">
      <c r="B4177" s="1" t="s">
        <v>3620</v>
      </c>
    </row>
    <row r="4178">
      <c r="B4178" s="1" t="s">
        <v>3621</v>
      </c>
    </row>
    <row r="4179">
      <c r="B4179" s="1" t="s">
        <v>3622</v>
      </c>
    </row>
    <row r="4180">
      <c r="B4180" s="1" t="s">
        <v>3623</v>
      </c>
    </row>
    <row r="4181">
      <c r="B4181" s="1" t="s">
        <v>3624</v>
      </c>
    </row>
    <row r="4182">
      <c r="B4182" s="1" t="s">
        <v>3625</v>
      </c>
    </row>
    <row r="4183">
      <c r="B4183" s="1" t="s">
        <v>3626</v>
      </c>
    </row>
    <row r="4184">
      <c r="B4184" s="1" t="s">
        <v>3627</v>
      </c>
    </row>
    <row r="4185">
      <c r="B4185" s="1" t="s">
        <v>3628</v>
      </c>
    </row>
    <row r="4186">
      <c r="B4186" s="1" t="s">
        <v>1399</v>
      </c>
    </row>
    <row r="4187">
      <c r="B4187" s="1" t="s">
        <v>1400</v>
      </c>
    </row>
    <row r="4188">
      <c r="B4188" s="1" t="s">
        <v>3629</v>
      </c>
    </row>
    <row r="4189">
      <c r="B4189" s="1" t="s">
        <v>3630</v>
      </c>
    </row>
    <row r="4190">
      <c r="B4190" s="1" t="s">
        <v>3631</v>
      </c>
    </row>
    <row r="4191">
      <c r="B4191" s="1" t="s">
        <v>1401</v>
      </c>
    </row>
    <row r="4192">
      <c r="B4192" s="1" t="s">
        <v>3632</v>
      </c>
    </row>
    <row r="4193">
      <c r="B4193" s="1" t="s">
        <v>3633</v>
      </c>
    </row>
    <row r="4194">
      <c r="B4194" s="1" t="s">
        <v>3634</v>
      </c>
    </row>
    <row r="4195">
      <c r="B4195" s="1" t="s">
        <v>3635</v>
      </c>
    </row>
    <row r="4196">
      <c r="B4196" s="1" t="s">
        <v>1402</v>
      </c>
    </row>
    <row r="4197">
      <c r="B4197" s="1" t="s">
        <v>3636</v>
      </c>
    </row>
    <row r="4198">
      <c r="B4198" s="1" t="s">
        <v>3637</v>
      </c>
    </row>
    <row r="4199">
      <c r="B4199" s="1" t="s">
        <v>3638</v>
      </c>
    </row>
    <row r="4200">
      <c r="B4200" s="1" t="s">
        <v>3639</v>
      </c>
    </row>
    <row r="4201">
      <c r="B4201" s="1" t="s">
        <v>3640</v>
      </c>
    </row>
    <row r="4202">
      <c r="B4202" s="1" t="s">
        <v>3641</v>
      </c>
    </row>
    <row r="4203">
      <c r="B4203" s="1" t="s">
        <v>3642</v>
      </c>
    </row>
    <row r="4204">
      <c r="B4204" s="1" t="s">
        <v>1403</v>
      </c>
    </row>
    <row r="4205">
      <c r="B4205" s="1" t="s">
        <v>3643</v>
      </c>
    </row>
    <row r="4206">
      <c r="B4206" s="1" t="s">
        <v>3644</v>
      </c>
    </row>
    <row r="4207">
      <c r="B4207" s="1" t="s">
        <v>1404</v>
      </c>
    </row>
    <row r="4208">
      <c r="B4208" s="1" t="s">
        <v>3645</v>
      </c>
    </row>
    <row r="4209">
      <c r="B4209" s="1" t="s">
        <v>3646</v>
      </c>
    </row>
    <row r="4210">
      <c r="B4210" s="1" t="s">
        <v>3647</v>
      </c>
    </row>
    <row r="4211">
      <c r="B4211" s="1" t="s">
        <v>3648</v>
      </c>
    </row>
    <row r="4212">
      <c r="B4212" s="1" t="s">
        <v>3649</v>
      </c>
    </row>
    <row r="4213">
      <c r="B4213" s="1" t="s">
        <v>3650</v>
      </c>
    </row>
    <row r="4214">
      <c r="B4214" s="1" t="s">
        <v>103</v>
      </c>
    </row>
    <row r="4215">
      <c r="B4215" s="1" t="s">
        <v>3651</v>
      </c>
    </row>
    <row r="4216">
      <c r="B4216" s="1" t="s">
        <v>3652</v>
      </c>
    </row>
    <row r="4217">
      <c r="B4217" s="1" t="s">
        <v>3653</v>
      </c>
    </row>
    <row r="4218">
      <c r="B4218" s="1" t="s">
        <v>3654</v>
      </c>
    </row>
    <row r="4219">
      <c r="B4219" s="1" t="s">
        <v>3655</v>
      </c>
    </row>
    <row r="4220">
      <c r="B4220" s="1" t="s">
        <v>3656</v>
      </c>
    </row>
    <row r="4221">
      <c r="B4221" s="1" t="s">
        <v>1405</v>
      </c>
    </row>
    <row r="4222">
      <c r="B4222" s="1" t="s">
        <v>3657</v>
      </c>
    </row>
    <row r="4223">
      <c r="B4223" s="1" t="s">
        <v>3658</v>
      </c>
    </row>
    <row r="4224">
      <c r="B4224" s="1" t="s">
        <v>3659</v>
      </c>
    </row>
    <row r="4225">
      <c r="B4225" s="1" t="s">
        <v>3660</v>
      </c>
    </row>
    <row r="4226">
      <c r="B4226" s="1" t="s">
        <v>3661</v>
      </c>
    </row>
    <row r="4227">
      <c r="B4227" s="1" t="s">
        <v>3662</v>
      </c>
    </row>
    <row r="4228">
      <c r="B4228" s="1" t="s">
        <v>3663</v>
      </c>
    </row>
    <row r="4229">
      <c r="B4229" s="1" t="s">
        <v>3664</v>
      </c>
    </row>
    <row r="4230">
      <c r="B4230" s="1" t="s">
        <v>3665</v>
      </c>
    </row>
    <row r="4231">
      <c r="B4231" s="1" t="s">
        <v>3666</v>
      </c>
    </row>
    <row r="4232">
      <c r="B4232" s="1" t="s">
        <v>3667</v>
      </c>
    </row>
    <row r="4233">
      <c r="B4233" s="1" t="s">
        <v>3668</v>
      </c>
    </row>
    <row r="4234">
      <c r="B4234" s="1" t="s">
        <v>3669</v>
      </c>
    </row>
    <row r="4235">
      <c r="B4235" s="1" t="s">
        <v>3670</v>
      </c>
    </row>
    <row r="4236">
      <c r="B4236" s="1" t="s">
        <v>1406</v>
      </c>
    </row>
    <row r="4237">
      <c r="B4237" s="1" t="s">
        <v>3671</v>
      </c>
    </row>
    <row r="4238">
      <c r="B4238" s="1" t="s">
        <v>3672</v>
      </c>
    </row>
    <row r="4239">
      <c r="B4239" s="1" t="s">
        <v>3673</v>
      </c>
    </row>
    <row r="4240">
      <c r="B4240" s="1" t="s">
        <v>1407</v>
      </c>
    </row>
    <row r="4241">
      <c r="B4241" s="1" t="s">
        <v>3674</v>
      </c>
    </row>
    <row r="4242">
      <c r="B4242" s="1" t="s">
        <v>3675</v>
      </c>
    </row>
    <row r="4243">
      <c r="B4243" s="1" t="s">
        <v>458</v>
      </c>
    </row>
    <row r="4244">
      <c r="B4244" s="1" t="s">
        <v>3676</v>
      </c>
    </row>
    <row r="4245">
      <c r="B4245" s="1" t="s">
        <v>3677</v>
      </c>
    </row>
    <row r="4246">
      <c r="B4246" s="1" t="s">
        <v>1408</v>
      </c>
    </row>
    <row r="4247">
      <c r="B4247" s="1" t="s">
        <v>3678</v>
      </c>
    </row>
    <row r="4248">
      <c r="B4248" s="1" t="s">
        <v>3679</v>
      </c>
    </row>
    <row r="4249">
      <c r="B4249" s="1" t="s">
        <v>3680</v>
      </c>
    </row>
    <row r="4250">
      <c r="B4250" s="1" t="s">
        <v>3681</v>
      </c>
    </row>
    <row r="4251">
      <c r="B4251" s="1" t="s">
        <v>3682</v>
      </c>
    </row>
    <row r="4252">
      <c r="B4252" s="1" t="s">
        <v>3683</v>
      </c>
    </row>
    <row r="4253">
      <c r="B4253" s="1" t="s">
        <v>3684</v>
      </c>
    </row>
    <row r="4254">
      <c r="B4254" s="1" t="s">
        <v>3685</v>
      </c>
    </row>
    <row r="4255">
      <c r="B4255" s="1" t="s">
        <v>3686</v>
      </c>
    </row>
    <row r="4256">
      <c r="B4256" s="1" t="s">
        <v>3687</v>
      </c>
    </row>
    <row r="4257">
      <c r="B4257" s="1" t="s">
        <v>3688</v>
      </c>
    </row>
    <row r="4258">
      <c r="B4258" s="1" t="s">
        <v>3689</v>
      </c>
    </row>
    <row r="4259">
      <c r="B4259" s="1" t="s">
        <v>3690</v>
      </c>
    </row>
    <row r="4260">
      <c r="B4260" s="1" t="s">
        <v>3691</v>
      </c>
    </row>
    <row r="4261">
      <c r="B4261" s="1" t="s">
        <v>1409</v>
      </c>
    </row>
    <row r="4262">
      <c r="B4262" s="1" t="s">
        <v>1410</v>
      </c>
    </row>
    <row r="4263">
      <c r="B4263" s="1" t="s">
        <v>3692</v>
      </c>
    </row>
    <row r="4264">
      <c r="B4264" s="1" t="s">
        <v>3693</v>
      </c>
    </row>
    <row r="4265">
      <c r="B4265" s="1" t="s">
        <v>3694</v>
      </c>
    </row>
    <row r="4266">
      <c r="B4266" s="1" t="s">
        <v>3695</v>
      </c>
    </row>
    <row r="4267">
      <c r="B4267" s="1" t="s">
        <v>3696</v>
      </c>
    </row>
    <row r="4268">
      <c r="B4268" s="1" t="s">
        <v>3697</v>
      </c>
    </row>
    <row r="4269">
      <c r="B4269" s="1" t="s">
        <v>1411</v>
      </c>
    </row>
    <row r="4270">
      <c r="B4270" s="1" t="s">
        <v>3698</v>
      </c>
    </row>
    <row r="4271">
      <c r="B4271" s="1" t="s">
        <v>237</v>
      </c>
    </row>
    <row r="4272">
      <c r="B4272" s="1" t="s">
        <v>1412</v>
      </c>
    </row>
    <row r="4273">
      <c r="B4273" s="1" t="s">
        <v>3699</v>
      </c>
    </row>
    <row r="4274">
      <c r="B4274" s="1" t="s">
        <v>3700</v>
      </c>
    </row>
    <row r="4275">
      <c r="B4275" s="1" t="s">
        <v>3701</v>
      </c>
    </row>
    <row r="4276">
      <c r="B4276" s="1" t="s">
        <v>62</v>
      </c>
    </row>
    <row r="4277">
      <c r="B4277" s="1" t="s">
        <v>3702</v>
      </c>
    </row>
    <row r="4278">
      <c r="B4278" s="1" t="s">
        <v>3703</v>
      </c>
    </row>
    <row r="4279">
      <c r="B4279" s="1" t="s">
        <v>3704</v>
      </c>
    </row>
    <row r="4280">
      <c r="B4280" s="1" t="s">
        <v>3705</v>
      </c>
    </row>
    <row r="4281">
      <c r="B4281" s="1" t="s">
        <v>3706</v>
      </c>
    </row>
    <row r="4282">
      <c r="B4282" s="1" t="s">
        <v>3707</v>
      </c>
    </row>
    <row r="4283">
      <c r="B4283" s="1" t="s">
        <v>3708</v>
      </c>
    </row>
    <row r="4284">
      <c r="B4284" s="1" t="s">
        <v>3709</v>
      </c>
    </row>
    <row r="4285">
      <c r="B4285" s="1" t="s">
        <v>3710</v>
      </c>
    </row>
    <row r="4286">
      <c r="B4286" s="1" t="s">
        <v>3711</v>
      </c>
    </row>
    <row r="4287">
      <c r="B4287" s="1" t="s">
        <v>3712</v>
      </c>
    </row>
    <row r="4288">
      <c r="B4288" s="1" t="s">
        <v>3713</v>
      </c>
    </row>
    <row r="4289">
      <c r="B4289" s="1" t="s">
        <v>3714</v>
      </c>
    </row>
    <row r="4290">
      <c r="B4290" s="1" t="s">
        <v>3715</v>
      </c>
    </row>
    <row r="4291">
      <c r="B4291" s="1" t="s">
        <v>3716</v>
      </c>
    </row>
    <row r="4292">
      <c r="B4292" s="1" t="s">
        <v>1413</v>
      </c>
    </row>
    <row r="4293">
      <c r="B4293" s="1" t="s">
        <v>3717</v>
      </c>
    </row>
    <row r="4294">
      <c r="B4294" s="1" t="s">
        <v>3718</v>
      </c>
    </row>
    <row r="4295">
      <c r="B4295" s="1" t="s">
        <v>1414</v>
      </c>
    </row>
    <row r="4296">
      <c r="B4296" s="1" t="s">
        <v>3719</v>
      </c>
    </row>
    <row r="4297">
      <c r="B4297" s="1" t="s">
        <v>334</v>
      </c>
    </row>
    <row r="4298">
      <c r="B4298" s="1" t="s">
        <v>3720</v>
      </c>
    </row>
    <row r="4299">
      <c r="B4299" s="1" t="s">
        <v>3721</v>
      </c>
    </row>
    <row r="4300">
      <c r="B4300" s="1" t="s">
        <v>3722</v>
      </c>
    </row>
    <row r="4301">
      <c r="B4301" s="1" t="s">
        <v>3723</v>
      </c>
    </row>
    <row r="4302">
      <c r="B4302" s="1" t="s">
        <v>3724</v>
      </c>
    </row>
    <row r="4303">
      <c r="B4303" s="1" t="s">
        <v>3725</v>
      </c>
    </row>
    <row r="4304">
      <c r="B4304" s="1" t="s">
        <v>3726</v>
      </c>
    </row>
    <row r="4305">
      <c r="B4305" s="1" t="s">
        <v>3727</v>
      </c>
    </row>
    <row r="4306">
      <c r="B4306" s="1" t="s">
        <v>3728</v>
      </c>
    </row>
    <row r="4307">
      <c r="B4307" s="1" t="s">
        <v>3729</v>
      </c>
    </row>
    <row r="4308">
      <c r="B4308" s="1" t="s">
        <v>3730</v>
      </c>
    </row>
    <row r="4309">
      <c r="B4309" s="1" t="s">
        <v>3731</v>
      </c>
    </row>
    <row r="4310">
      <c r="B4310" s="1" t="s">
        <v>3732</v>
      </c>
    </row>
    <row r="4311">
      <c r="B4311" s="1" t="s">
        <v>3733</v>
      </c>
    </row>
    <row r="4312">
      <c r="B4312" s="1" t="s">
        <v>3734</v>
      </c>
    </row>
    <row r="4313">
      <c r="B4313" s="1" t="s">
        <v>3735</v>
      </c>
    </row>
    <row r="4314">
      <c r="B4314" s="1" t="s">
        <v>1415</v>
      </c>
    </row>
    <row r="4315">
      <c r="B4315" s="1" t="s">
        <v>3736</v>
      </c>
    </row>
    <row r="4316">
      <c r="B4316" s="1" t="s">
        <v>3737</v>
      </c>
    </row>
    <row r="4317">
      <c r="B4317" s="1" t="s">
        <v>3738</v>
      </c>
    </row>
    <row r="4318">
      <c r="B4318" s="1" t="s">
        <v>3739</v>
      </c>
    </row>
    <row r="4319">
      <c r="B4319" s="1" t="s">
        <v>3740</v>
      </c>
    </row>
    <row r="4320">
      <c r="B4320" s="1" t="s">
        <v>1416</v>
      </c>
    </row>
    <row r="4321">
      <c r="B4321" s="1" t="s">
        <v>3741</v>
      </c>
    </row>
    <row r="4322">
      <c r="B4322" s="1" t="s">
        <v>3742</v>
      </c>
    </row>
    <row r="4323">
      <c r="B4323" s="1" t="s">
        <v>3743</v>
      </c>
    </row>
    <row r="4324">
      <c r="B4324" s="1" t="s">
        <v>3744</v>
      </c>
    </row>
    <row r="4325">
      <c r="B4325" s="1" t="s">
        <v>3745</v>
      </c>
    </row>
    <row r="4326">
      <c r="B4326" s="1" t="s">
        <v>3746</v>
      </c>
    </row>
    <row r="4327">
      <c r="B4327" s="1" t="s">
        <v>3747</v>
      </c>
    </row>
    <row r="4328">
      <c r="B4328" s="1" t="s">
        <v>3748</v>
      </c>
    </row>
    <row r="4329">
      <c r="B4329" s="1" t="s">
        <v>3749</v>
      </c>
    </row>
    <row r="4330">
      <c r="B4330" s="1" t="s">
        <v>3750</v>
      </c>
    </row>
    <row r="4331">
      <c r="B4331" s="1" t="s">
        <v>3751</v>
      </c>
    </row>
    <row r="4332">
      <c r="B4332" s="1" t="s">
        <v>3752</v>
      </c>
    </row>
    <row r="4333">
      <c r="B4333" s="1" t="s">
        <v>3753</v>
      </c>
    </row>
    <row r="4334">
      <c r="B4334" s="1" t="s">
        <v>3754</v>
      </c>
    </row>
    <row r="4335">
      <c r="B4335" s="1" t="s">
        <v>1417</v>
      </c>
    </row>
    <row r="4336">
      <c r="B4336" s="1" t="s">
        <v>942</v>
      </c>
    </row>
    <row r="4337">
      <c r="B4337" s="1" t="s">
        <v>3755</v>
      </c>
    </row>
    <row r="4338">
      <c r="B4338" s="1" t="s">
        <v>3756</v>
      </c>
    </row>
    <row r="4339">
      <c r="B4339" s="1" t="s">
        <v>3757</v>
      </c>
    </row>
    <row r="4340">
      <c r="B4340" s="1" t="s">
        <v>3758</v>
      </c>
    </row>
    <row r="4341">
      <c r="B4341" s="1" t="s">
        <v>3759</v>
      </c>
    </row>
    <row r="4342">
      <c r="B4342" s="1" t="s">
        <v>3760</v>
      </c>
    </row>
    <row r="4343">
      <c r="B4343" s="1" t="s">
        <v>3761</v>
      </c>
    </row>
    <row r="4344">
      <c r="B4344" s="1" t="s">
        <v>3762</v>
      </c>
    </row>
    <row r="4345">
      <c r="B4345" s="1" t="s">
        <v>1418</v>
      </c>
    </row>
    <row r="4346">
      <c r="B4346" s="1" t="s">
        <v>3763</v>
      </c>
    </row>
    <row r="4347">
      <c r="B4347" s="1" t="s">
        <v>3764</v>
      </c>
    </row>
    <row r="4348">
      <c r="B4348" s="1" t="s">
        <v>3765</v>
      </c>
    </row>
    <row r="4349">
      <c r="B4349" s="1" t="s">
        <v>3766</v>
      </c>
    </row>
    <row r="4350">
      <c r="B4350" s="1" t="s">
        <v>3767</v>
      </c>
    </row>
    <row r="4351">
      <c r="B4351" s="1" t="s">
        <v>3768</v>
      </c>
    </row>
    <row r="4352">
      <c r="B4352" s="1" t="s">
        <v>3769</v>
      </c>
    </row>
    <row r="4353">
      <c r="B4353" s="1" t="s">
        <v>3770</v>
      </c>
    </row>
    <row r="4354">
      <c r="B4354" s="1" t="s">
        <v>3771</v>
      </c>
    </row>
    <row r="4355">
      <c r="B4355" s="1" t="s">
        <v>3772</v>
      </c>
    </row>
    <row r="4356">
      <c r="B4356" s="1" t="s">
        <v>1419</v>
      </c>
    </row>
    <row r="4357">
      <c r="B4357" s="1" t="s">
        <v>1420</v>
      </c>
    </row>
    <row r="4358">
      <c r="B4358" s="1" t="s">
        <v>3773</v>
      </c>
    </row>
    <row r="4359">
      <c r="B4359" s="1" t="s">
        <v>3774</v>
      </c>
    </row>
    <row r="4360">
      <c r="B4360" s="1" t="s">
        <v>3775</v>
      </c>
    </row>
    <row r="4361">
      <c r="B4361" s="1" t="s">
        <v>3776</v>
      </c>
    </row>
    <row r="4362">
      <c r="B4362" s="1" t="s">
        <v>297</v>
      </c>
    </row>
    <row r="4363">
      <c r="B4363" s="1" t="s">
        <v>3777</v>
      </c>
    </row>
    <row r="4364">
      <c r="B4364" s="1" t="s">
        <v>1421</v>
      </c>
    </row>
    <row r="4365">
      <c r="B4365" s="1" t="s">
        <v>3778</v>
      </c>
    </row>
    <row r="4366">
      <c r="B4366" s="1" t="s">
        <v>3779</v>
      </c>
    </row>
    <row r="4367">
      <c r="B4367" s="1" t="s">
        <v>3780</v>
      </c>
    </row>
    <row r="4368">
      <c r="B4368" s="1" t="s">
        <v>3781</v>
      </c>
    </row>
    <row r="4369">
      <c r="B4369" s="1" t="s">
        <v>3782</v>
      </c>
    </row>
    <row r="4370">
      <c r="B4370" s="1" t="s">
        <v>3783</v>
      </c>
    </row>
    <row r="4371">
      <c r="B4371" s="1" t="s">
        <v>1422</v>
      </c>
    </row>
    <row r="4372">
      <c r="B4372" s="1" t="s">
        <v>3784</v>
      </c>
    </row>
    <row r="4373">
      <c r="B4373" s="1" t="s">
        <v>3785</v>
      </c>
    </row>
    <row r="4374">
      <c r="B4374" s="1" t="s">
        <v>3786</v>
      </c>
    </row>
    <row r="4375">
      <c r="B4375" s="1" t="s">
        <v>1423</v>
      </c>
    </row>
    <row r="4376">
      <c r="B4376" s="1" t="s">
        <v>3787</v>
      </c>
    </row>
    <row r="4377">
      <c r="B4377" s="1" t="s">
        <v>3788</v>
      </c>
    </row>
    <row r="4378">
      <c r="B4378" s="1" t="s">
        <v>3789</v>
      </c>
    </row>
    <row r="4379">
      <c r="B4379" s="1" t="s">
        <v>3790</v>
      </c>
    </row>
    <row r="4380">
      <c r="B4380" s="1" t="s">
        <v>3791</v>
      </c>
    </row>
    <row r="4381">
      <c r="B4381" s="1" t="s">
        <v>3792</v>
      </c>
    </row>
    <row r="4382">
      <c r="B4382" s="1" t="s">
        <v>3793</v>
      </c>
    </row>
    <row r="4383">
      <c r="B4383" s="1" t="s">
        <v>3794</v>
      </c>
    </row>
    <row r="4384">
      <c r="B4384" s="1" t="s">
        <v>1135</v>
      </c>
    </row>
    <row r="4385">
      <c r="B4385" s="1" t="s">
        <v>3795</v>
      </c>
    </row>
    <row r="4386">
      <c r="B4386" s="1" t="s">
        <v>3796</v>
      </c>
    </row>
    <row r="4387">
      <c r="B4387" s="1" t="s">
        <v>3797</v>
      </c>
    </row>
    <row r="4388">
      <c r="B4388" s="1" t="s">
        <v>3798</v>
      </c>
    </row>
    <row r="4389">
      <c r="B4389" s="1" t="s">
        <v>3799</v>
      </c>
    </row>
    <row r="4390">
      <c r="B4390" s="1" t="s">
        <v>3800</v>
      </c>
    </row>
    <row r="4391">
      <c r="B4391" s="1" t="s">
        <v>3801</v>
      </c>
    </row>
    <row r="4392">
      <c r="B4392" s="1" t="s">
        <v>3802</v>
      </c>
    </row>
    <row r="4393">
      <c r="B4393" s="1" t="s">
        <v>3803</v>
      </c>
    </row>
    <row r="4394">
      <c r="B4394" s="1" t="s">
        <v>3804</v>
      </c>
    </row>
    <row r="4395">
      <c r="B4395" s="1" t="s">
        <v>3805</v>
      </c>
    </row>
    <row r="4396">
      <c r="B4396" s="1" t="s">
        <v>3806</v>
      </c>
    </row>
    <row r="4397">
      <c r="B4397" s="1" t="s">
        <v>3807</v>
      </c>
    </row>
    <row r="4398">
      <c r="B4398" s="1" t="s">
        <v>3808</v>
      </c>
    </row>
    <row r="4399">
      <c r="B4399" s="1" t="s">
        <v>3809</v>
      </c>
    </row>
    <row r="4400">
      <c r="B4400" s="1" t="s">
        <v>3810</v>
      </c>
    </row>
    <row r="4401">
      <c r="B4401" s="1" t="s">
        <v>3811</v>
      </c>
    </row>
    <row r="4402">
      <c r="B4402" s="1" t="s">
        <v>3812</v>
      </c>
    </row>
    <row r="4403">
      <c r="B4403" s="1" t="s">
        <v>3813</v>
      </c>
    </row>
    <row r="4404">
      <c r="B4404" s="1" t="s">
        <v>3814</v>
      </c>
    </row>
    <row r="4405">
      <c r="B4405" s="1" t="s">
        <v>3815</v>
      </c>
    </row>
    <row r="4406">
      <c r="B4406" s="1" t="s">
        <v>1424</v>
      </c>
    </row>
    <row r="4407">
      <c r="B4407" s="1" t="s">
        <v>1425</v>
      </c>
    </row>
    <row r="4408">
      <c r="B4408" s="1" t="s">
        <v>3816</v>
      </c>
    </row>
    <row r="4409">
      <c r="B4409" s="1" t="s">
        <v>3817</v>
      </c>
    </row>
    <row r="4410">
      <c r="B4410" s="1" t="s">
        <v>3818</v>
      </c>
    </row>
    <row r="4411">
      <c r="B4411" s="1" t="s">
        <v>3819</v>
      </c>
    </row>
    <row r="4412">
      <c r="B4412" s="1" t="s">
        <v>3820</v>
      </c>
    </row>
    <row r="4413">
      <c r="B4413" s="1" t="s">
        <v>1426</v>
      </c>
    </row>
    <row r="4414">
      <c r="B4414" s="1" t="s">
        <v>3821</v>
      </c>
    </row>
    <row r="4415">
      <c r="B4415" s="1" t="s">
        <v>3822</v>
      </c>
    </row>
    <row r="4416">
      <c r="B4416" s="1" t="s">
        <v>3823</v>
      </c>
    </row>
    <row r="4417">
      <c r="B4417" s="1" t="s">
        <v>3824</v>
      </c>
    </row>
    <row r="4418">
      <c r="B4418" s="1" t="s">
        <v>3825</v>
      </c>
    </row>
    <row r="4419">
      <c r="B4419" s="1" t="s">
        <v>3826</v>
      </c>
    </row>
    <row r="4420">
      <c r="B4420" s="1" t="s">
        <v>3827</v>
      </c>
    </row>
    <row r="4421">
      <c r="B4421" s="1" t="s">
        <v>1427</v>
      </c>
    </row>
    <row r="4422">
      <c r="B4422" s="1" t="s">
        <v>3828</v>
      </c>
    </row>
    <row r="4423">
      <c r="B4423" s="1" t="s">
        <v>3829</v>
      </c>
    </row>
    <row r="4424">
      <c r="B4424" s="1" t="s">
        <v>3830</v>
      </c>
    </row>
    <row r="4425">
      <c r="B4425" s="1" t="s">
        <v>3831</v>
      </c>
    </row>
    <row r="4426">
      <c r="B4426" s="1" t="s">
        <v>3832</v>
      </c>
    </row>
    <row r="4427">
      <c r="B4427" s="1" t="s">
        <v>3833</v>
      </c>
    </row>
    <row r="4428">
      <c r="B4428" s="1" t="s">
        <v>3834</v>
      </c>
    </row>
    <row r="4429">
      <c r="B4429" s="1" t="s">
        <v>3835</v>
      </c>
    </row>
    <row r="4430">
      <c r="B4430" s="1" t="s">
        <v>3836</v>
      </c>
    </row>
    <row r="4431">
      <c r="B4431" s="1" t="s">
        <v>3837</v>
      </c>
    </row>
    <row r="4432">
      <c r="B4432" s="1" t="s">
        <v>3838</v>
      </c>
    </row>
    <row r="4433">
      <c r="B4433" s="1" t="s">
        <v>3839</v>
      </c>
    </row>
    <row r="4434">
      <c r="B4434" s="1" t="s">
        <v>3840</v>
      </c>
    </row>
    <row r="4435">
      <c r="B4435" s="1" t="s">
        <v>3841</v>
      </c>
    </row>
    <row r="4436">
      <c r="B4436" s="1" t="s">
        <v>3842</v>
      </c>
    </row>
    <row r="4437">
      <c r="B4437" s="1" t="s">
        <v>3843</v>
      </c>
    </row>
    <row r="4438">
      <c r="B4438" s="1" t="s">
        <v>3844</v>
      </c>
    </row>
    <row r="4439">
      <c r="B4439" s="1" t="s">
        <v>3845</v>
      </c>
    </row>
    <row r="4440">
      <c r="B4440" s="1" t="s">
        <v>3846</v>
      </c>
    </row>
    <row r="4441">
      <c r="B4441" s="1" t="s">
        <v>3847</v>
      </c>
    </row>
    <row r="4442">
      <c r="B4442" s="1" t="s">
        <v>3848</v>
      </c>
    </row>
    <row r="4443">
      <c r="B4443" s="1" t="s">
        <v>3849</v>
      </c>
    </row>
    <row r="4444">
      <c r="B4444" s="1" t="s">
        <v>3850</v>
      </c>
    </row>
    <row r="4445">
      <c r="B4445" s="1" t="s">
        <v>1428</v>
      </c>
    </row>
    <row r="4446">
      <c r="B4446" s="1" t="s">
        <v>3851</v>
      </c>
    </row>
    <row r="4447">
      <c r="B4447" s="1" t="s">
        <v>3852</v>
      </c>
    </row>
    <row r="4448">
      <c r="B4448" s="1" t="s">
        <v>3853</v>
      </c>
    </row>
    <row r="4449">
      <c r="B4449" s="1" t="s">
        <v>3854</v>
      </c>
    </row>
    <row r="4450">
      <c r="B4450" s="1" t="s">
        <v>3855</v>
      </c>
    </row>
    <row r="4451">
      <c r="B4451" s="1" t="s">
        <v>3856</v>
      </c>
    </row>
    <row r="4452">
      <c r="B4452" s="1" t="s">
        <v>1429</v>
      </c>
    </row>
    <row r="4453">
      <c r="B4453" s="1" t="s">
        <v>3857</v>
      </c>
    </row>
    <row r="4454">
      <c r="B4454" s="1" t="s">
        <v>3858</v>
      </c>
    </row>
    <row r="4455">
      <c r="B4455" s="1" t="s">
        <v>3859</v>
      </c>
    </row>
    <row r="4456">
      <c r="B4456" s="1" t="s">
        <v>3860</v>
      </c>
    </row>
    <row r="4457">
      <c r="B4457" s="1" t="s">
        <v>3861</v>
      </c>
    </row>
    <row r="4458">
      <c r="B4458" s="1" t="s">
        <v>3862</v>
      </c>
    </row>
    <row r="4459">
      <c r="B4459" s="1" t="s">
        <v>1430</v>
      </c>
    </row>
    <row r="4460">
      <c r="B4460" s="1" t="s">
        <v>3863</v>
      </c>
    </row>
    <row r="4461">
      <c r="B4461" s="1" t="s">
        <v>3864</v>
      </c>
    </row>
    <row r="4462">
      <c r="B4462" s="1" t="s">
        <v>3865</v>
      </c>
    </row>
    <row r="4463">
      <c r="B4463" s="1" t="s">
        <v>3866</v>
      </c>
    </row>
    <row r="4464">
      <c r="B4464" s="1" t="s">
        <v>3867</v>
      </c>
    </row>
    <row r="4465">
      <c r="B4465" s="1" t="s">
        <v>3868</v>
      </c>
    </row>
    <row r="4466">
      <c r="B4466" s="1" t="s">
        <v>3869</v>
      </c>
    </row>
    <row r="4467">
      <c r="B4467" s="1" t="s">
        <v>3870</v>
      </c>
    </row>
    <row r="4468">
      <c r="B4468" s="1" t="s">
        <v>3871</v>
      </c>
    </row>
    <row r="4469">
      <c r="B4469" s="1" t="s">
        <v>3872</v>
      </c>
    </row>
    <row r="4470">
      <c r="B4470" s="1" t="s">
        <v>3873</v>
      </c>
    </row>
    <row r="4471">
      <c r="B4471" s="1" t="s">
        <v>3874</v>
      </c>
    </row>
    <row r="4472">
      <c r="B4472" s="1" t="s">
        <v>3875</v>
      </c>
    </row>
    <row r="4473">
      <c r="B4473" s="1" t="s">
        <v>3876</v>
      </c>
    </row>
    <row r="4474">
      <c r="B4474" s="1" t="s">
        <v>3877</v>
      </c>
    </row>
    <row r="4475">
      <c r="B4475" s="1" t="s">
        <v>3878</v>
      </c>
    </row>
    <row r="4476">
      <c r="B4476" s="1" t="s">
        <v>3879</v>
      </c>
    </row>
    <row r="4477">
      <c r="B4477" s="1" t="s">
        <v>3880</v>
      </c>
    </row>
    <row r="4478">
      <c r="B4478" s="1" t="s">
        <v>3881</v>
      </c>
    </row>
    <row r="4479">
      <c r="B4479" s="1" t="s">
        <v>3882</v>
      </c>
    </row>
    <row r="4480">
      <c r="B4480" s="1" t="s">
        <v>3883</v>
      </c>
    </row>
    <row r="4481">
      <c r="B4481" s="1" t="s">
        <v>3884</v>
      </c>
    </row>
    <row r="4482">
      <c r="B4482" s="1" t="s">
        <v>3885</v>
      </c>
    </row>
    <row r="4483">
      <c r="B4483" s="1" t="s">
        <v>3886</v>
      </c>
    </row>
    <row r="4484">
      <c r="B4484" s="1" t="s">
        <v>1431</v>
      </c>
    </row>
    <row r="4485">
      <c r="B4485" s="1" t="s">
        <v>1432</v>
      </c>
    </row>
    <row r="4486">
      <c r="B4486" s="1" t="s">
        <v>3887</v>
      </c>
    </row>
    <row r="4487">
      <c r="B4487" s="1" t="s">
        <v>3888</v>
      </c>
    </row>
    <row r="4488">
      <c r="B4488" s="1" t="s">
        <v>1047</v>
      </c>
    </row>
    <row r="4489">
      <c r="B4489" s="1" t="s">
        <v>3889</v>
      </c>
    </row>
    <row r="4490">
      <c r="B4490" s="1" t="s">
        <v>3890</v>
      </c>
    </row>
    <row r="4491">
      <c r="B4491" s="1" t="s">
        <v>3891</v>
      </c>
    </row>
    <row r="4492">
      <c r="B4492" s="1" t="s">
        <v>3892</v>
      </c>
    </row>
    <row r="4493">
      <c r="B4493" s="1" t="s">
        <v>1433</v>
      </c>
    </row>
    <row r="4494">
      <c r="B4494" s="1" t="s">
        <v>3893</v>
      </c>
    </row>
    <row r="4495">
      <c r="B4495" s="1" t="s">
        <v>1434</v>
      </c>
    </row>
    <row r="4496">
      <c r="B4496" s="1" t="s">
        <v>3894</v>
      </c>
    </row>
    <row r="4497">
      <c r="B4497" s="1" t="s">
        <v>1435</v>
      </c>
    </row>
    <row r="4498">
      <c r="B4498" s="1" t="s">
        <v>3895</v>
      </c>
    </row>
    <row r="4499">
      <c r="B4499" s="1" t="s">
        <v>1436</v>
      </c>
    </row>
    <row r="4500">
      <c r="B4500" s="1" t="s">
        <v>3896</v>
      </c>
    </row>
    <row r="4501">
      <c r="B4501" s="1" t="s">
        <v>3897</v>
      </c>
    </row>
    <row r="4502">
      <c r="B4502" s="1" t="s">
        <v>3898</v>
      </c>
    </row>
    <row r="4503">
      <c r="B4503" s="1" t="s">
        <v>3899</v>
      </c>
    </row>
    <row r="4504">
      <c r="B4504" s="1" t="s">
        <v>3900</v>
      </c>
    </row>
    <row r="4505">
      <c r="B4505" s="1" t="s">
        <v>3901</v>
      </c>
    </row>
    <row r="4506">
      <c r="B4506" s="1" t="s">
        <v>3902</v>
      </c>
    </row>
    <row r="4507">
      <c r="B4507" s="1" t="s">
        <v>1437</v>
      </c>
    </row>
    <row r="4508">
      <c r="B4508" s="1" t="s">
        <v>3903</v>
      </c>
    </row>
    <row r="4509">
      <c r="B4509" s="1" t="s">
        <v>3904</v>
      </c>
    </row>
    <row r="4510">
      <c r="B4510" s="1" t="s">
        <v>1732</v>
      </c>
    </row>
    <row r="4511">
      <c r="B4511" s="1" t="s">
        <v>3905</v>
      </c>
    </row>
    <row r="4512">
      <c r="B4512" s="1" t="s">
        <v>3906</v>
      </c>
    </row>
    <row r="4513">
      <c r="B4513" s="1" t="s">
        <v>981</v>
      </c>
    </row>
    <row r="4514">
      <c r="B4514" s="1" t="s">
        <v>3907</v>
      </c>
    </row>
    <row r="4515">
      <c r="B4515" s="1" t="s">
        <v>3908</v>
      </c>
    </row>
    <row r="4516">
      <c r="B4516" s="1" t="s">
        <v>3909</v>
      </c>
    </row>
    <row r="4517">
      <c r="B4517" s="1" t="s">
        <v>3910</v>
      </c>
    </row>
    <row r="4518">
      <c r="A4518" s="1"/>
      <c r="B4518" s="1" t="s">
        <v>3911</v>
      </c>
    </row>
  </sheetData>
  <drawing r:id="rId1"/>
</worksheet>
</file>